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0FBDB6A-E7D9-47B0-B7E5-FD8242495040}" xr6:coauthVersionLast="47" xr6:coauthVersionMax="47" xr10:uidLastSave="{00000000-0000-0000-0000-000000000000}"/>
  <bookViews>
    <workbookView xWindow="28680" yWindow="-120" windowWidth="29040" windowHeight="15720" activeTab="1" xr2:uid="{A956556F-46E6-49C3-B391-D4EFD9F48F5C}"/>
  </bookViews>
  <sheets>
    <sheet name="SubSector Analysis" sheetId="3" r:id="rId1"/>
    <sheet name="Nifty 750 Analysis" sheetId="2" r:id="rId2"/>
    <sheet name="Price_Filter_03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B49" i="3"/>
  <c r="B26" i="3"/>
  <c r="F26" i="3" s="1"/>
  <c r="B4" i="3"/>
  <c r="E4" i="3" s="1"/>
  <c r="B51" i="3"/>
  <c r="B10" i="3"/>
  <c r="B74" i="3"/>
  <c r="E74" i="3" s="1"/>
  <c r="B33" i="3"/>
  <c r="E33" i="3" s="1"/>
  <c r="B44" i="3"/>
  <c r="E44" i="3" s="1"/>
  <c r="B67" i="3"/>
  <c r="B28" i="3"/>
  <c r="B2" i="3"/>
  <c r="B40" i="3"/>
  <c r="D40" i="3" s="1"/>
  <c r="B21" i="3"/>
  <c r="E21" i="3" s="1"/>
  <c r="B90" i="3"/>
  <c r="E90" i="3" s="1"/>
  <c r="B112" i="3"/>
  <c r="I112" i="3" s="1"/>
  <c r="B52" i="3"/>
  <c r="B23" i="3"/>
  <c r="B24" i="3"/>
  <c r="B37" i="3"/>
  <c r="F37" i="3" s="1"/>
  <c r="B11" i="3"/>
  <c r="B82" i="3"/>
  <c r="B18" i="3"/>
  <c r="B25" i="3"/>
  <c r="B93" i="3"/>
  <c r="D93" i="3" s="1"/>
  <c r="B63" i="3"/>
  <c r="B83" i="3"/>
  <c r="F83" i="3" s="1"/>
  <c r="B71" i="3"/>
  <c r="B38" i="3"/>
  <c r="B48" i="3"/>
  <c r="B9" i="3"/>
  <c r="B107" i="3"/>
  <c r="B35" i="3"/>
  <c r="B6" i="3"/>
  <c r="D6" i="3" s="1"/>
  <c r="B19" i="3"/>
  <c r="B30" i="3"/>
  <c r="B77" i="3"/>
  <c r="B14" i="3"/>
  <c r="B98" i="3"/>
  <c r="I98" i="3" s="1"/>
  <c r="B76" i="3"/>
  <c r="B27" i="3"/>
  <c r="B5" i="3"/>
  <c r="B81" i="3"/>
  <c r="B80" i="3"/>
  <c r="G80" i="3" s="1"/>
  <c r="B34" i="3"/>
  <c r="B45" i="3"/>
  <c r="B65" i="3"/>
  <c r="B70" i="3"/>
  <c r="B73" i="3"/>
  <c r="B36" i="3"/>
  <c r="B39" i="3"/>
  <c r="G39" i="3" s="1"/>
  <c r="B47" i="3"/>
  <c r="B53" i="3"/>
  <c r="B85" i="3"/>
  <c r="B46" i="3"/>
  <c r="B61" i="3"/>
  <c r="F61" i="3" s="1"/>
  <c r="B3" i="3"/>
  <c r="B29" i="3"/>
  <c r="B64" i="3"/>
  <c r="I64" i="3" s="1"/>
  <c r="B99" i="3"/>
  <c r="B8" i="3"/>
  <c r="B54" i="3"/>
  <c r="B31" i="3"/>
  <c r="I31" i="3" s="1"/>
  <c r="B41" i="3"/>
  <c r="I41" i="3" s="1"/>
  <c r="B109" i="3"/>
  <c r="B20" i="3"/>
  <c r="D20" i="3" s="1"/>
  <c r="B32" i="3"/>
  <c r="B42" i="3"/>
  <c r="I42" i="3" s="1"/>
  <c r="B55" i="3"/>
  <c r="B66" i="3"/>
  <c r="B7" i="3"/>
  <c r="B22" i="3"/>
  <c r="B15" i="3"/>
  <c r="D15" i="3" s="1"/>
  <c r="B56" i="3"/>
  <c r="B75" i="3"/>
  <c r="I75" i="3" s="1"/>
  <c r="B78" i="3"/>
  <c r="B100" i="3"/>
  <c r="B12" i="3"/>
  <c r="D12" i="3" s="1"/>
  <c r="B57" i="3"/>
  <c r="B91" i="3"/>
  <c r="B110" i="3"/>
  <c r="B16" i="3"/>
  <c r="D16" i="3" s="1"/>
  <c r="B60" i="3"/>
  <c r="B95" i="3"/>
  <c r="B43" i="3"/>
  <c r="B79" i="3"/>
  <c r="B106" i="3"/>
  <c r="F106" i="3" s="1"/>
  <c r="B13" i="3"/>
  <c r="F13" i="3" s="1"/>
  <c r="B92" i="3"/>
  <c r="B59" i="3"/>
  <c r="D59" i="3" s="1"/>
  <c r="B17" i="3"/>
  <c r="B72" i="3"/>
  <c r="H72" i="3" s="1"/>
  <c r="B94" i="3"/>
  <c r="B68" i="3"/>
  <c r="B58" i="3"/>
  <c r="B89" i="3"/>
  <c r="B88" i="3"/>
  <c r="B84" i="3"/>
  <c r="B96" i="3"/>
  <c r="F96" i="3" s="1"/>
  <c r="B102" i="3"/>
  <c r="F102" i="3" s="1"/>
  <c r="B86" i="3"/>
  <c r="B50" i="3"/>
  <c r="B69" i="3"/>
  <c r="F69" i="3" s="1"/>
  <c r="B97" i="3"/>
  <c r="F97" i="3" s="1"/>
  <c r="B114" i="3"/>
  <c r="B115" i="3"/>
  <c r="B101" i="3"/>
  <c r="B62" i="3"/>
  <c r="B103" i="3"/>
  <c r="E103" i="3" s="1"/>
  <c r="B116" i="3"/>
  <c r="F116" i="3" s="1"/>
  <c r="B117" i="3"/>
  <c r="B118" i="3"/>
  <c r="B87" i="3"/>
  <c r="B119" i="3"/>
  <c r="D119" i="3" s="1"/>
  <c r="B120" i="3"/>
  <c r="F120" i="3" s="1"/>
  <c r="B121" i="3"/>
  <c r="G121" i="3" s="1"/>
  <c r="B113" i="3"/>
  <c r="B108" i="3"/>
  <c r="B104" i="3"/>
  <c r="F104" i="3" s="1"/>
  <c r="B105" i="3"/>
  <c r="B111" i="3"/>
  <c r="AQ606" i="2"/>
  <c r="AQ605" i="2"/>
  <c r="AQ601" i="2"/>
  <c r="AQ94" i="2"/>
  <c r="AQ341" i="2"/>
  <c r="AQ451" i="2"/>
  <c r="AQ434" i="2"/>
  <c r="AQ515" i="2"/>
  <c r="AQ340" i="2"/>
  <c r="AQ562" i="2"/>
  <c r="AQ478" i="2"/>
  <c r="AQ401" i="2"/>
  <c r="AQ686" i="2"/>
  <c r="AQ209" i="2"/>
  <c r="AQ113" i="2"/>
  <c r="AQ480" i="2"/>
  <c r="AQ507" i="2"/>
  <c r="AQ36" i="2"/>
  <c r="AQ657" i="2"/>
  <c r="AQ377" i="2"/>
  <c r="AQ460" i="2"/>
  <c r="AQ384" i="2"/>
  <c r="AQ371" i="2"/>
  <c r="AQ58" i="2"/>
  <c r="AQ544" i="2"/>
  <c r="AQ188" i="2"/>
  <c r="AQ519" i="2"/>
  <c r="AQ360" i="2"/>
  <c r="AQ538" i="2"/>
  <c r="AQ646" i="2"/>
  <c r="AQ240" i="2"/>
  <c r="AQ376" i="2"/>
  <c r="AQ91" i="2"/>
  <c r="AQ586" i="2"/>
  <c r="AQ4" i="2"/>
  <c r="AQ70" i="2"/>
  <c r="AQ546" i="2"/>
  <c r="AQ324" i="2"/>
  <c r="AQ228" i="2"/>
  <c r="AQ392" i="2"/>
  <c r="AQ92" i="2"/>
  <c r="AQ356" i="2"/>
  <c r="AQ516" i="2"/>
  <c r="AQ194" i="2"/>
  <c r="AQ525" i="2"/>
  <c r="AQ83" i="2"/>
  <c r="AQ204" i="2"/>
  <c r="AQ104" i="2"/>
  <c r="AQ263" i="2"/>
  <c r="AQ110" i="2"/>
  <c r="AQ318" i="2"/>
  <c r="AQ504" i="2"/>
  <c r="AQ369" i="2"/>
  <c r="AQ95" i="2"/>
  <c r="AQ292" i="2"/>
  <c r="AQ473" i="2"/>
  <c r="AQ165" i="2"/>
  <c r="AQ287" i="2"/>
  <c r="AQ432" i="2"/>
  <c r="AQ158" i="2"/>
  <c r="AQ449" i="2"/>
  <c r="AQ303" i="2"/>
  <c r="AQ213" i="2"/>
  <c r="AQ604" i="2"/>
  <c r="AQ118" i="2"/>
  <c r="AQ129" i="2"/>
  <c r="AQ350" i="2"/>
  <c r="AQ448" i="2"/>
  <c r="AQ335" i="2"/>
  <c r="AQ85" i="2"/>
  <c r="AQ388" i="2"/>
  <c r="AQ101" i="2"/>
  <c r="AQ274" i="2"/>
  <c r="AQ472" i="2"/>
  <c r="AQ293" i="2"/>
  <c r="AQ354" i="2"/>
  <c r="AQ628" i="2"/>
  <c r="AQ381" i="2"/>
  <c r="AQ476" i="2"/>
  <c r="AQ484" i="2"/>
  <c r="AQ246" i="2"/>
  <c r="AQ238" i="2"/>
  <c r="AQ203" i="2"/>
  <c r="AQ74" i="2"/>
  <c r="AQ147" i="2"/>
  <c r="AQ510" i="2"/>
  <c r="AQ150" i="2"/>
  <c r="AQ458" i="2"/>
  <c r="AQ184" i="2"/>
  <c r="AQ602" i="2"/>
  <c r="AQ684" i="2"/>
  <c r="AQ7" i="2"/>
  <c r="AQ16" i="2"/>
  <c r="AQ535" i="2"/>
  <c r="AQ313" i="2"/>
  <c r="AQ61" i="2"/>
  <c r="AQ328" i="2"/>
  <c r="AQ216" i="2"/>
  <c r="AQ283" i="2"/>
  <c r="AQ71" i="2"/>
  <c r="AQ107" i="2"/>
  <c r="AQ493" i="2"/>
  <c r="AQ438" i="2"/>
  <c r="AQ269" i="2"/>
  <c r="AQ383" i="2"/>
  <c r="AQ127" i="2"/>
  <c r="AQ336" i="2"/>
  <c r="AQ125" i="2"/>
  <c r="AQ189" i="2"/>
  <c r="AQ225" i="2"/>
  <c r="AQ669" i="2"/>
  <c r="AQ281" i="2"/>
  <c r="AQ122" i="2"/>
  <c r="AQ262" i="2"/>
  <c r="AQ521" i="2"/>
  <c r="AQ347" i="2"/>
  <c r="AQ526" i="2"/>
  <c r="AQ97" i="2"/>
  <c r="AQ244" i="2"/>
  <c r="AQ423" i="2"/>
  <c r="AQ87" i="2"/>
  <c r="AQ638" i="2"/>
  <c r="AQ42" i="2"/>
  <c r="AQ33" i="2"/>
  <c r="AQ296" i="2"/>
  <c r="AQ120" i="2"/>
  <c r="AQ232" i="2"/>
  <c r="AQ398" i="2"/>
  <c r="AQ166" i="2"/>
  <c r="AQ54" i="2"/>
  <c r="AQ8" i="2"/>
  <c r="AQ648" i="2"/>
  <c r="AQ680" i="2"/>
  <c r="AQ290" i="2"/>
  <c r="AQ682" i="2"/>
  <c r="AQ647" i="2"/>
  <c r="AQ405" i="2"/>
  <c r="AQ298" i="2"/>
  <c r="AQ300" i="2"/>
  <c r="AQ251" i="2"/>
  <c r="AQ270" i="2"/>
  <c r="AQ412" i="2"/>
  <c r="AQ715" i="2"/>
  <c r="AQ542" i="2"/>
  <c r="AQ320" i="2"/>
  <c r="AQ255" i="2"/>
  <c r="AQ338" i="2"/>
  <c r="AQ266" i="2"/>
  <c r="AQ254" i="2"/>
  <c r="AQ102" i="2"/>
  <c r="AQ361" i="2"/>
  <c r="AQ162" i="2"/>
  <c r="AQ179" i="2"/>
  <c r="AQ108" i="2"/>
  <c r="AQ540" i="2"/>
  <c r="AQ549" i="2"/>
  <c r="AQ387" i="2"/>
  <c r="AQ343" i="2"/>
  <c r="AQ156" i="2"/>
  <c r="AQ9" i="2"/>
  <c r="AQ508" i="2"/>
  <c r="AQ475" i="2"/>
  <c r="AQ524" i="2"/>
  <c r="AQ241" i="2"/>
  <c r="AQ256" i="2"/>
  <c r="AQ550" i="2"/>
  <c r="AQ446" i="2"/>
  <c r="AQ551" i="2"/>
  <c r="AQ663" i="2"/>
  <c r="AQ539" i="2"/>
  <c r="AQ555" i="2"/>
  <c r="AQ639" i="2"/>
  <c r="AQ552" i="2"/>
  <c r="AQ667" i="2"/>
  <c r="AQ665" i="2"/>
  <c r="AQ37" i="2"/>
  <c r="AQ301" i="2"/>
  <c r="AQ242" i="2"/>
  <c r="AQ532" i="2"/>
  <c r="AQ191" i="2"/>
  <c r="AQ624" i="2"/>
  <c r="AQ644" i="2"/>
  <c r="AQ291" i="2"/>
  <c r="AQ568" i="2"/>
  <c r="AQ395" i="2"/>
  <c r="AQ239" i="2"/>
  <c r="AQ123" i="2"/>
  <c r="AQ632" i="2"/>
  <c r="AQ48" i="2"/>
  <c r="AQ393" i="2"/>
  <c r="AQ501" i="2"/>
  <c r="AQ587" i="2"/>
  <c r="AQ133" i="2"/>
  <c r="AQ195" i="2"/>
  <c r="AQ212" i="2"/>
  <c r="AQ576" i="2"/>
  <c r="AQ250" i="2"/>
  <c r="AQ654" i="2"/>
  <c r="AQ557" i="2"/>
  <c r="AQ21" i="2"/>
  <c r="AQ38" i="2"/>
  <c r="AQ427" i="2"/>
  <c r="AQ674" i="2"/>
  <c r="AQ527" i="2"/>
  <c r="AQ63" i="2"/>
  <c r="AQ218" i="2"/>
  <c r="AQ486" i="2"/>
  <c r="AQ6" i="2"/>
  <c r="AQ29" i="2"/>
  <c r="AQ229" i="2"/>
  <c r="AQ513" i="2"/>
  <c r="AQ466" i="2"/>
  <c r="AQ77" i="2"/>
  <c r="AQ130" i="2"/>
  <c r="AQ505" i="2"/>
  <c r="AQ506" i="2"/>
  <c r="AQ116" i="2"/>
  <c r="AQ416" i="2"/>
  <c r="AQ421" i="2"/>
  <c r="AQ142" i="2"/>
  <c r="AQ109" i="2"/>
  <c r="AQ67" i="2"/>
  <c r="AQ496" i="2"/>
  <c r="AQ137" i="2"/>
  <c r="AQ65" i="2"/>
  <c r="AQ517" i="2"/>
  <c r="AQ454" i="2"/>
  <c r="AQ407" i="2"/>
  <c r="AQ259" i="2"/>
  <c r="AQ308" i="2"/>
  <c r="AQ111" i="2"/>
  <c r="AQ702" i="2"/>
  <c r="AQ467" i="2"/>
  <c r="AQ502" i="2"/>
  <c r="AQ465" i="2"/>
  <c r="AQ670" i="2"/>
  <c r="AQ18" i="2"/>
  <c r="AQ143" i="2"/>
  <c r="AQ317" i="2"/>
  <c r="AQ47" i="2"/>
  <c r="AQ426" i="2"/>
  <c r="AQ261" i="2"/>
  <c r="AQ46" i="2"/>
  <c r="AQ548" i="2"/>
  <c r="AQ227" i="2"/>
  <c r="AQ367" i="2"/>
  <c r="AQ339" i="2"/>
  <c r="AQ431" i="2"/>
  <c r="AQ11" i="2"/>
  <c r="AQ289" i="2"/>
  <c r="AQ419" i="2"/>
  <c r="AQ64" i="2"/>
  <c r="AQ39" i="2"/>
  <c r="AQ365" i="2"/>
  <c r="AQ718" i="2"/>
  <c r="AQ10" i="2"/>
  <c r="AQ573" i="2"/>
  <c r="AQ708" i="2"/>
  <c r="AQ591" i="2"/>
  <c r="AQ78" i="2"/>
  <c r="AQ485" i="2"/>
  <c r="AQ186" i="2"/>
  <c r="AQ100" i="2"/>
  <c r="AQ41" i="2"/>
  <c r="AQ681" i="2"/>
  <c r="AQ514" i="2"/>
  <c r="AQ436" i="2"/>
  <c r="AQ363" i="2"/>
  <c r="AQ614" i="2"/>
  <c r="AQ440" i="2"/>
  <c r="AQ353" i="2"/>
  <c r="AQ477" i="2"/>
  <c r="AQ378" i="2"/>
  <c r="AQ331" i="2"/>
  <c r="AQ444" i="2"/>
  <c r="AQ187" i="2"/>
  <c r="AQ373" i="2"/>
  <c r="AQ233" i="2"/>
  <c r="AQ366" i="2"/>
  <c r="AQ455" i="2"/>
  <c r="AQ623" i="2"/>
  <c r="AQ51" i="2"/>
  <c r="AQ441" i="2"/>
  <c r="AQ84" i="2"/>
  <c r="AQ105" i="2"/>
  <c r="AQ279" i="2"/>
  <c r="AQ481" i="2"/>
  <c r="AQ464" i="2"/>
  <c r="AQ636" i="2"/>
  <c r="AQ349" i="2"/>
  <c r="AQ659" i="2"/>
  <c r="AQ88" i="2"/>
  <c r="AQ483" i="2"/>
  <c r="AQ280" i="2"/>
  <c r="AQ3" i="2"/>
  <c r="AQ599" i="2"/>
  <c r="AQ411" i="2"/>
  <c r="AQ337" i="2"/>
  <c r="AQ564" i="2"/>
  <c r="AQ380" i="2"/>
  <c r="AQ141" i="2"/>
  <c r="AQ208" i="2"/>
  <c r="AQ566" i="2"/>
  <c r="AQ543" i="2"/>
  <c r="AQ497" i="2"/>
  <c r="AQ329" i="2"/>
  <c r="AQ55" i="2"/>
  <c r="AQ253" i="2"/>
  <c r="AQ489" i="2"/>
  <c r="AQ258" i="2"/>
  <c r="AQ168" i="2"/>
  <c r="AQ230" i="2"/>
  <c r="AQ325" i="2"/>
  <c r="AQ214" i="2"/>
  <c r="AQ503" i="2"/>
  <c r="AQ217" i="2"/>
  <c r="AQ126" i="2"/>
  <c r="AQ132" i="2"/>
  <c r="AQ245" i="2"/>
  <c r="AQ315" i="2"/>
  <c r="AQ305" i="2"/>
  <c r="AQ404" i="2"/>
  <c r="AQ19" i="2"/>
  <c r="AQ170" i="2"/>
  <c r="AQ330" i="2"/>
  <c r="AQ157" i="2"/>
  <c r="AQ710" i="2"/>
  <c r="AQ169" i="2"/>
  <c r="AQ342" i="2"/>
  <c r="AQ569" i="2"/>
  <c r="AQ148" i="2"/>
  <c r="AQ422" i="2"/>
  <c r="AQ321" i="2"/>
  <c r="AQ685" i="2"/>
  <c r="AQ370" i="2"/>
  <c r="AQ234" i="2"/>
  <c r="AQ86" i="2"/>
  <c r="AQ69" i="2"/>
  <c r="AQ223" i="2"/>
  <c r="AQ558" i="2"/>
  <c r="AQ282" i="2"/>
  <c r="AQ442" i="2"/>
  <c r="AQ530" i="2"/>
  <c r="AQ34" i="2"/>
  <c r="AQ428" i="2"/>
  <c r="AQ151" i="2"/>
  <c r="AQ196" i="2"/>
  <c r="AQ96" i="2"/>
  <c r="AQ115" i="2"/>
  <c r="AQ302" i="2"/>
  <c r="AQ153" i="2"/>
  <c r="AQ633" i="2"/>
  <c r="AQ197" i="2"/>
  <c r="AQ309" i="2"/>
  <c r="AQ322" i="2"/>
  <c r="AQ666" i="2"/>
  <c r="AQ344" i="2"/>
  <c r="AQ79" i="2"/>
  <c r="AQ30" i="2"/>
  <c r="AQ709" i="2"/>
  <c r="AQ15" i="2"/>
  <c r="AQ119" i="2"/>
  <c r="AQ231" i="2"/>
  <c r="AQ643" i="2"/>
  <c r="AQ545" i="2"/>
  <c r="AQ655" i="2"/>
  <c r="AQ310" i="2"/>
  <c r="AQ570" i="2"/>
  <c r="AQ626" i="2"/>
  <c r="AQ56" i="2"/>
  <c r="AQ592" i="2"/>
  <c r="AQ59" i="2"/>
  <c r="AQ205" i="2"/>
  <c r="AQ559" i="2"/>
  <c r="AQ226" i="2"/>
  <c r="AQ621" i="2"/>
  <c r="AQ66" i="2"/>
  <c r="AQ461" i="2"/>
  <c r="AQ5" i="2"/>
  <c r="AQ600" i="2"/>
  <c r="AQ509" i="2"/>
  <c r="AQ578" i="2"/>
  <c r="AQ252" i="2"/>
  <c r="AQ2" i="2"/>
  <c r="AQ618" i="2"/>
  <c r="AQ200" i="2"/>
  <c r="AQ299" i="2"/>
  <c r="AQ323" i="2"/>
  <c r="AQ471" i="2"/>
  <c r="AQ634" i="2"/>
  <c r="AQ617" i="2"/>
  <c r="AQ112" i="2"/>
  <c r="AQ456" i="2"/>
  <c r="AQ17" i="2"/>
  <c r="AQ13" i="2"/>
  <c r="AQ201" i="2"/>
  <c r="AQ22" i="2"/>
  <c r="AQ664" i="2"/>
  <c r="AQ99" i="2"/>
  <c r="AQ275" i="2"/>
  <c r="AQ294" i="2"/>
  <c r="AQ72" i="2"/>
  <c r="AQ161" i="2"/>
  <c r="AQ174" i="2"/>
  <c r="AQ297" i="2"/>
  <c r="AQ487" i="2"/>
  <c r="AQ27" i="2"/>
  <c r="AQ284" i="2"/>
  <c r="AQ76" i="2"/>
  <c r="AQ512" i="2"/>
  <c r="AQ345" i="2"/>
  <c r="AQ154" i="2"/>
  <c r="AQ585" i="2"/>
  <c r="AQ206" i="2"/>
  <c r="AQ629" i="2"/>
  <c r="AQ45" i="2"/>
  <c r="AQ268" i="2"/>
  <c r="AQ73" i="2"/>
  <c r="AQ406" i="2"/>
  <c r="AQ264" i="2"/>
  <c r="AQ128" i="2"/>
  <c r="AQ359" i="2"/>
  <c r="AQ183" i="2"/>
  <c r="AQ567" i="2"/>
  <c r="AQ236" i="2"/>
  <c r="AQ98" i="2"/>
  <c r="AQ415" i="2"/>
  <c r="AQ249" i="2"/>
  <c r="AQ20" i="2"/>
  <c r="AQ202" i="2"/>
  <c r="AQ190" i="2"/>
  <c r="AQ25" i="2"/>
  <c r="AQ536" i="2"/>
  <c r="AQ560" i="2"/>
  <c r="AQ334" i="2"/>
  <c r="AQ730" i="2"/>
  <c r="AQ106" i="2"/>
  <c r="AQ278" i="2"/>
  <c r="AQ60" i="2"/>
  <c r="AQ235" i="2"/>
  <c r="AQ192" i="2"/>
  <c r="AQ44" i="2"/>
  <c r="AQ144" i="2"/>
  <c r="AQ332" i="2"/>
  <c r="AQ534" i="2"/>
  <c r="AQ52" i="2"/>
  <c r="AQ668" i="2"/>
  <c r="AQ596" i="2"/>
  <c r="AQ594" i="2"/>
  <c r="AQ49" i="2"/>
  <c r="AQ616" i="2"/>
  <c r="AQ518" i="2"/>
  <c r="AQ690" i="2"/>
  <c r="AQ619" i="2"/>
  <c r="AQ267" i="2"/>
  <c r="AQ563" i="2"/>
  <c r="AQ656" i="2"/>
  <c r="AQ276" i="2"/>
  <c r="AQ713" i="2"/>
  <c r="AQ537" i="2"/>
  <c r="AQ533" i="2"/>
  <c r="AQ221" i="2"/>
  <c r="AQ701" i="2"/>
  <c r="AQ425" i="2"/>
  <c r="AQ652" i="2"/>
  <c r="AQ375" i="2"/>
  <c r="AQ23" i="2"/>
  <c r="AQ574" i="2"/>
  <c r="AQ89" i="2"/>
  <c r="AQ410" i="2"/>
  <c r="AQ583" i="2"/>
  <c r="AQ171" i="2"/>
  <c r="AQ346" i="2"/>
  <c r="AQ447" i="2"/>
  <c r="AQ498" i="2"/>
  <c r="AQ494" i="2"/>
  <c r="AQ175" i="2"/>
  <c r="AQ182" i="2"/>
  <c r="AQ418" i="2"/>
  <c r="AQ697" i="2"/>
  <c r="AQ62" i="2"/>
  <c r="AQ75" i="2"/>
  <c r="AQ385" i="2"/>
  <c r="AQ26" i="2"/>
  <c r="AQ159" i="2"/>
  <c r="AQ311" i="2"/>
  <c r="AQ351" i="2"/>
  <c r="AQ499" i="2"/>
  <c r="AQ260" i="2"/>
  <c r="AQ579" i="2"/>
  <c r="AQ491" i="2"/>
  <c r="AQ572" i="2"/>
  <c r="AQ257" i="2"/>
  <c r="AQ181" i="2"/>
  <c r="AQ474" i="2"/>
  <c r="AQ211" i="2"/>
  <c r="AQ597" i="2"/>
  <c r="AQ723" i="2"/>
  <c r="AQ688" i="2"/>
  <c r="AQ700" i="2"/>
  <c r="AQ333" i="2"/>
  <c r="AQ696" i="2"/>
  <c r="AQ152" i="2"/>
  <c r="AQ402" i="2"/>
  <c r="AQ114" i="2"/>
  <c r="AQ584" i="2"/>
  <c r="AQ198" i="2"/>
  <c r="AQ14" i="2"/>
  <c r="AQ80" i="2"/>
  <c r="AQ24" i="2"/>
  <c r="AQ247" i="2"/>
  <c r="AQ459" i="2"/>
  <c r="AQ272" i="2"/>
  <c r="AQ439" i="2"/>
  <c r="AQ146" i="2"/>
  <c r="AQ50" i="2"/>
  <c r="AQ500" i="2"/>
  <c r="AQ607" i="2"/>
  <c r="AQ12" i="2"/>
  <c r="AQ609" i="2"/>
  <c r="AQ28" i="2"/>
  <c r="AQ57" i="2"/>
  <c r="AQ470" i="2"/>
  <c r="AQ582" i="2"/>
  <c r="AQ134" i="2"/>
  <c r="AQ492" i="2"/>
  <c r="AQ482" i="2"/>
  <c r="AQ424" i="2"/>
  <c r="AQ531" i="2"/>
  <c r="AQ556" i="2"/>
  <c r="AQ43" i="2"/>
  <c r="AQ711" i="2"/>
  <c r="AQ396" i="2"/>
  <c r="AQ177" i="2"/>
  <c r="AQ528" i="2"/>
  <c r="AQ468" i="2"/>
  <c r="AQ437" i="2"/>
  <c r="AQ357" i="2"/>
  <c r="AQ598" i="2"/>
  <c r="AQ180" i="2"/>
  <c r="AQ726" i="2"/>
  <c r="AQ394" i="2"/>
  <c r="AQ463" i="2"/>
  <c r="AQ374" i="2"/>
  <c r="AQ720" i="2"/>
  <c r="AQ185" i="2"/>
  <c r="AQ611" i="2"/>
  <c r="AQ81" i="2"/>
  <c r="AQ172" i="2"/>
  <c r="AQ479" i="2"/>
  <c r="AQ645" i="2"/>
  <c r="AQ138" i="2"/>
  <c r="AQ640" i="2"/>
  <c r="AQ433" i="2"/>
  <c r="AQ637" i="2"/>
  <c r="AQ541" i="2"/>
  <c r="AQ615" i="2"/>
  <c r="AQ224" i="2"/>
  <c r="AQ312" i="2"/>
  <c r="AQ727" i="2"/>
  <c r="AQ277" i="2"/>
  <c r="AQ348" i="2"/>
  <c r="AQ82" i="2"/>
  <c r="AQ124" i="2"/>
  <c r="AQ35" i="2"/>
  <c r="AQ445" i="2"/>
  <c r="AQ642" i="2"/>
  <c r="AQ661" i="2"/>
  <c r="AQ352" i="2"/>
  <c r="AQ31" i="2"/>
  <c r="AQ469" i="2"/>
  <c r="AQ694" i="2"/>
  <c r="AQ660" i="2"/>
  <c r="AQ677" i="2"/>
  <c r="AQ403" i="2"/>
  <c r="AQ167" i="2"/>
  <c r="AQ304" i="2"/>
  <c r="AQ408" i="2"/>
  <c r="AQ121" i="2"/>
  <c r="AQ608" i="2"/>
  <c r="AQ288" i="2"/>
  <c r="AQ117" i="2"/>
  <c r="AQ593" i="2"/>
  <c r="AQ627" i="2"/>
  <c r="AQ399" i="2"/>
  <c r="AQ219" i="2"/>
  <c r="AQ139" i="2"/>
  <c r="AQ675" i="2"/>
  <c r="AQ511" i="2"/>
  <c r="AQ462" i="2"/>
  <c r="AQ413" i="2"/>
  <c r="AQ163" i="2"/>
  <c r="AQ193" i="2"/>
  <c r="AQ295" i="2"/>
  <c r="AQ728" i="2"/>
  <c r="AQ90" i="2"/>
  <c r="AQ704" i="2"/>
  <c r="AQ327" i="2"/>
  <c r="AQ610" i="2"/>
  <c r="AQ553" i="2"/>
  <c r="AQ40" i="2"/>
  <c r="AQ314" i="2"/>
  <c r="AQ285" i="2"/>
  <c r="AQ135" i="2"/>
  <c r="AQ155" i="2"/>
  <c r="AQ452" i="2"/>
  <c r="AQ131" i="2"/>
  <c r="AQ178" i="2"/>
  <c r="AQ68" i="2"/>
  <c r="AQ273" i="2"/>
  <c r="AQ364" i="2"/>
  <c r="AQ391" i="2"/>
  <c r="AQ662" i="2"/>
  <c r="AQ136" i="2"/>
  <c r="AQ173" i="2"/>
  <c r="AQ577" i="2"/>
  <c r="AQ672" i="2"/>
  <c r="AQ603" i="2"/>
  <c r="AQ457" i="2"/>
  <c r="AQ581" i="2"/>
  <c r="AQ355" i="2"/>
  <c r="AQ265" i="2"/>
  <c r="AQ420" i="2"/>
  <c r="AQ729" i="2"/>
  <c r="AQ651" i="2"/>
  <c r="AQ722" i="2"/>
  <c r="AQ588" i="2"/>
  <c r="AQ53" i="2"/>
  <c r="AQ716" i="2"/>
  <c r="AQ176" i="2"/>
  <c r="AQ306" i="2"/>
  <c r="AQ430" i="2"/>
  <c r="AQ673" i="2"/>
  <c r="AQ222" i="2"/>
  <c r="AQ286" i="2"/>
  <c r="AQ160" i="2"/>
  <c r="AQ372" i="2"/>
  <c r="AQ625" i="2"/>
  <c r="AQ450" i="2"/>
  <c r="AQ145" i="2"/>
  <c r="AQ140" i="2"/>
  <c r="AQ243" i="2"/>
  <c r="AQ326" i="2"/>
  <c r="AQ691" i="2"/>
  <c r="AQ443" i="2"/>
  <c r="AQ705" i="2"/>
  <c r="AQ271" i="2"/>
  <c r="AQ721" i="2"/>
  <c r="AQ32" i="2"/>
  <c r="AQ641" i="2"/>
  <c r="AQ631" i="2"/>
  <c r="AQ435" i="2"/>
  <c r="AQ732" i="2"/>
  <c r="AQ679" i="2"/>
  <c r="AQ630" i="2"/>
  <c r="AQ215" i="2"/>
  <c r="AQ590" i="2"/>
  <c r="AQ149" i="2"/>
  <c r="AQ417" i="2"/>
  <c r="AQ589" i="2"/>
  <c r="AQ397" i="2"/>
  <c r="AQ547" i="2"/>
  <c r="AQ358" i="2"/>
  <c r="AQ490" i="2"/>
  <c r="AQ520" i="2"/>
  <c r="AQ658" i="2"/>
  <c r="AQ649" i="2"/>
  <c r="AQ319" i="2"/>
  <c r="AQ103" i="2"/>
  <c r="AQ210" i="2"/>
  <c r="AQ453" i="2"/>
  <c r="AQ386" i="2"/>
  <c r="AQ199" i="2"/>
  <c r="AQ414" i="2"/>
  <c r="AQ687" i="2"/>
  <c r="AQ316" i="2"/>
  <c r="AQ554" i="2"/>
  <c r="AQ495" i="2"/>
  <c r="AQ93" i="2"/>
  <c r="AQ571" i="2"/>
  <c r="AQ529" i="2"/>
  <c r="AQ400" i="2"/>
  <c r="AQ580" i="2"/>
  <c r="AQ207" i="2"/>
  <c r="AQ220" i="2"/>
  <c r="AQ164" i="2"/>
  <c r="AQ389" i="2"/>
  <c r="AQ724" i="2"/>
  <c r="AQ714" i="2"/>
  <c r="AQ561" i="2"/>
  <c r="AQ248" i="2"/>
  <c r="AQ689" i="2"/>
  <c r="AQ622" i="2"/>
  <c r="AQ237" i="2"/>
  <c r="AQ409" i="2"/>
  <c r="AQ307" i="2"/>
  <c r="AQ635" i="2"/>
  <c r="AQ390" i="2"/>
  <c r="AQ362" i="2"/>
  <c r="AQ706" i="2"/>
  <c r="AQ565" i="2"/>
  <c r="AQ612" i="2"/>
  <c r="AQ692" i="2"/>
  <c r="AQ575" i="2"/>
  <c r="AQ368" i="2"/>
  <c r="AQ653" i="2"/>
  <c r="AQ595" i="2"/>
  <c r="AQ613" i="2"/>
  <c r="AQ695" i="2"/>
  <c r="AQ488" i="2"/>
  <c r="AQ379" i="2"/>
  <c r="AQ678" i="2"/>
  <c r="AQ429" i="2"/>
  <c r="AQ382" i="2"/>
  <c r="AQ522" i="2"/>
  <c r="AQ683" i="2"/>
  <c r="AQ671" i="2"/>
  <c r="AQ523" i="2"/>
  <c r="AQ698" i="2"/>
  <c r="AQ620" i="2"/>
  <c r="AQ707" i="2"/>
  <c r="AQ725" i="2"/>
  <c r="AQ699" i="2"/>
  <c r="AQ703" i="2"/>
  <c r="AQ650" i="2"/>
  <c r="AQ717" i="2"/>
  <c r="AQ693" i="2"/>
  <c r="AQ719" i="2"/>
  <c r="AQ731" i="2"/>
  <c r="AQ712" i="2"/>
  <c r="AQ676" i="2"/>
  <c r="AK606" i="2"/>
  <c r="AR606" i="2" s="1"/>
  <c r="AK605" i="2"/>
  <c r="AK601" i="2"/>
  <c r="AK94" i="2"/>
  <c r="AK341" i="2"/>
  <c r="AK451" i="2"/>
  <c r="AK434" i="2"/>
  <c r="AR434" i="2" s="1"/>
  <c r="AK515" i="2"/>
  <c r="AK340" i="2"/>
  <c r="AK562" i="2"/>
  <c r="AR562" i="2" s="1"/>
  <c r="AK478" i="2"/>
  <c r="AK401" i="2"/>
  <c r="AK686" i="2"/>
  <c r="AK209" i="2"/>
  <c r="AK113" i="2"/>
  <c r="AK480" i="2"/>
  <c r="AK507" i="2"/>
  <c r="AK36" i="2"/>
  <c r="AK657" i="2"/>
  <c r="AK377" i="2"/>
  <c r="AR377" i="2" s="1"/>
  <c r="AK460" i="2"/>
  <c r="AK384" i="2"/>
  <c r="AR384" i="2" s="1"/>
  <c r="AK371" i="2"/>
  <c r="AK58" i="2"/>
  <c r="AK544" i="2"/>
  <c r="AK188" i="2"/>
  <c r="AK519" i="2"/>
  <c r="AK360" i="2"/>
  <c r="AR360" i="2" s="1"/>
  <c r="AK538" i="2"/>
  <c r="AK646" i="2"/>
  <c r="AK240" i="2"/>
  <c r="AK376" i="2"/>
  <c r="AK91" i="2"/>
  <c r="AR91" i="2" s="1"/>
  <c r="AK586" i="2"/>
  <c r="AK4" i="2"/>
  <c r="AK70" i="2"/>
  <c r="AK546" i="2"/>
  <c r="AK324" i="2"/>
  <c r="AK228" i="2"/>
  <c r="AR228" i="2" s="1"/>
  <c r="AK392" i="2"/>
  <c r="AK92" i="2"/>
  <c r="AK356" i="2"/>
  <c r="AK516" i="2"/>
  <c r="AK194" i="2"/>
  <c r="AR194" i="2" s="1"/>
  <c r="AK525" i="2"/>
  <c r="AK83" i="2"/>
  <c r="AR83" i="2" s="1"/>
  <c r="AK204" i="2"/>
  <c r="AR204" i="2" s="1"/>
  <c r="AK104" i="2"/>
  <c r="AK263" i="2"/>
  <c r="AK110" i="2"/>
  <c r="AK318" i="2"/>
  <c r="AK504" i="2"/>
  <c r="AK369" i="2"/>
  <c r="AK95" i="2"/>
  <c r="AK292" i="2"/>
  <c r="AK473" i="2"/>
  <c r="AK165" i="2"/>
  <c r="AR165" i="2" s="1"/>
  <c r="AK287" i="2"/>
  <c r="AK432" i="2"/>
  <c r="AK158" i="2"/>
  <c r="AK449" i="2"/>
  <c r="AR449" i="2" s="1"/>
  <c r="AK303" i="2"/>
  <c r="AK213" i="2"/>
  <c r="AK604" i="2"/>
  <c r="AK118" i="2"/>
  <c r="AK129" i="2"/>
  <c r="AR129" i="2" s="1"/>
  <c r="AK350" i="2"/>
  <c r="AK448" i="2"/>
  <c r="AR448" i="2" s="1"/>
  <c r="AK335" i="2"/>
  <c r="AK85" i="2"/>
  <c r="AK388" i="2"/>
  <c r="AK101" i="2"/>
  <c r="AK274" i="2"/>
  <c r="AK472" i="2"/>
  <c r="AR472" i="2" s="1"/>
  <c r="AK293" i="2"/>
  <c r="AK354" i="2"/>
  <c r="AK628" i="2"/>
  <c r="AR628" i="2" s="1"/>
  <c r="AK381" i="2"/>
  <c r="AR381" i="2" s="1"/>
  <c r="AK476" i="2"/>
  <c r="AR476" i="2" s="1"/>
  <c r="AK484" i="2"/>
  <c r="AK246" i="2"/>
  <c r="AK238" i="2"/>
  <c r="AK203" i="2"/>
  <c r="AK74" i="2"/>
  <c r="AK147" i="2"/>
  <c r="AK510" i="2"/>
  <c r="AK150" i="2"/>
  <c r="AK458" i="2"/>
  <c r="AK184" i="2"/>
  <c r="AK602" i="2"/>
  <c r="AK684" i="2"/>
  <c r="AR684" i="2" s="1"/>
  <c r="AK7" i="2"/>
  <c r="AK16" i="2"/>
  <c r="AK535" i="2"/>
  <c r="AR535" i="2" s="1"/>
  <c r="AK313" i="2"/>
  <c r="AR313" i="2" s="1"/>
  <c r="AK61" i="2"/>
  <c r="AK328" i="2"/>
  <c r="AK216" i="2"/>
  <c r="AK283" i="2"/>
  <c r="AK71" i="2"/>
  <c r="AK107" i="2"/>
  <c r="AK493" i="2"/>
  <c r="AK438" i="2"/>
  <c r="AK269" i="2"/>
  <c r="AR269" i="2" s="1"/>
  <c r="AK383" i="2"/>
  <c r="AR383" i="2" s="1"/>
  <c r="AK127" i="2"/>
  <c r="AK336" i="2"/>
  <c r="AR336" i="2" s="1"/>
  <c r="AK125" i="2"/>
  <c r="AK189" i="2"/>
  <c r="AR189" i="2" s="1"/>
  <c r="AK225" i="2"/>
  <c r="AK669" i="2"/>
  <c r="AR669" i="2" s="1"/>
  <c r="AK281" i="2"/>
  <c r="AR281" i="2" s="1"/>
  <c r="AK122" i="2"/>
  <c r="AK262" i="2"/>
  <c r="AK521" i="2"/>
  <c r="AR521" i="2" s="1"/>
  <c r="AK347" i="2"/>
  <c r="AK526" i="2"/>
  <c r="AR526" i="2" s="1"/>
  <c r="AK97" i="2"/>
  <c r="AR97" i="2" s="1"/>
  <c r="AK244" i="2"/>
  <c r="AK423" i="2"/>
  <c r="AK87" i="2"/>
  <c r="AK638" i="2"/>
  <c r="AR638" i="2" s="1"/>
  <c r="AK42" i="2"/>
  <c r="AK33" i="2"/>
  <c r="AR33" i="2" s="1"/>
  <c r="AK296" i="2"/>
  <c r="AK120" i="2"/>
  <c r="AK232" i="2"/>
  <c r="AK398" i="2"/>
  <c r="AK166" i="2"/>
  <c r="AK54" i="2"/>
  <c r="AK8" i="2"/>
  <c r="AK648" i="2"/>
  <c r="AR648" i="2" s="1"/>
  <c r="AK680" i="2"/>
  <c r="AR680" i="2" s="1"/>
  <c r="AK290" i="2"/>
  <c r="AK682" i="2"/>
  <c r="AK647" i="2"/>
  <c r="AK405" i="2"/>
  <c r="AK298" i="2"/>
  <c r="AR298" i="2" s="1"/>
  <c r="AK300" i="2"/>
  <c r="AK251" i="2"/>
  <c r="AK270" i="2"/>
  <c r="AR270" i="2" s="1"/>
  <c r="AK412" i="2"/>
  <c r="AR412" i="2" s="1"/>
  <c r="AK715" i="2"/>
  <c r="AR715" i="2" s="1"/>
  <c r="AK542" i="2"/>
  <c r="AR542" i="2" s="1"/>
  <c r="AK320" i="2"/>
  <c r="AR320" i="2" s="1"/>
  <c r="AK255" i="2"/>
  <c r="AK338" i="2"/>
  <c r="AR338" i="2" s="1"/>
  <c r="AK266" i="2"/>
  <c r="AK254" i="2"/>
  <c r="AK102" i="2"/>
  <c r="AK361" i="2"/>
  <c r="AK162" i="2"/>
  <c r="AK179" i="2"/>
  <c r="AR179" i="2" s="1"/>
  <c r="AK108" i="2"/>
  <c r="AK540" i="2"/>
  <c r="AK549" i="2"/>
  <c r="AK387" i="2"/>
  <c r="AK343" i="2"/>
  <c r="AR343" i="2" s="1"/>
  <c r="AK156" i="2"/>
  <c r="AK9" i="2"/>
  <c r="AK508" i="2"/>
  <c r="AK475" i="2"/>
  <c r="AK524" i="2"/>
  <c r="AR524" i="2" s="1"/>
  <c r="AK241" i="2"/>
  <c r="AK256" i="2"/>
  <c r="AK550" i="2"/>
  <c r="AR550" i="2" s="1"/>
  <c r="AK446" i="2"/>
  <c r="AK551" i="2"/>
  <c r="AK663" i="2"/>
  <c r="AK539" i="2"/>
  <c r="AK555" i="2"/>
  <c r="AR555" i="2" s="1"/>
  <c r="AK639" i="2"/>
  <c r="AR639" i="2" s="1"/>
  <c r="AK552" i="2"/>
  <c r="AK667" i="2"/>
  <c r="AR667" i="2" s="1"/>
  <c r="AK665" i="2"/>
  <c r="AR665" i="2" s="1"/>
  <c r="AK37" i="2"/>
  <c r="AK301" i="2"/>
  <c r="AR301" i="2" s="1"/>
  <c r="AK242" i="2"/>
  <c r="AR242" i="2" s="1"/>
  <c r="AK532" i="2"/>
  <c r="AR532" i="2" s="1"/>
  <c r="AK191" i="2"/>
  <c r="AK624" i="2"/>
  <c r="AR624" i="2" s="1"/>
  <c r="AK644" i="2"/>
  <c r="AK291" i="2"/>
  <c r="AK568" i="2"/>
  <c r="AK395" i="2"/>
  <c r="AK239" i="2"/>
  <c r="AK123" i="2"/>
  <c r="AR123" i="2" s="1"/>
  <c r="AK632" i="2"/>
  <c r="AK48" i="2"/>
  <c r="AK393" i="2"/>
  <c r="AK501" i="2"/>
  <c r="AK587" i="2"/>
  <c r="AK133" i="2"/>
  <c r="AK195" i="2"/>
  <c r="AK212" i="2"/>
  <c r="AK576" i="2"/>
  <c r="AK250" i="2"/>
  <c r="AR250" i="2" s="1"/>
  <c r="AK654" i="2"/>
  <c r="AR654" i="2" s="1"/>
  <c r="AK557" i="2"/>
  <c r="AR557" i="2" s="1"/>
  <c r="AK21" i="2"/>
  <c r="AR21" i="2" s="1"/>
  <c r="AK38" i="2"/>
  <c r="AK427" i="2"/>
  <c r="AK674" i="2"/>
  <c r="AR674" i="2" s="1"/>
  <c r="AK527" i="2"/>
  <c r="AR527" i="2" s="1"/>
  <c r="AK63" i="2"/>
  <c r="AR63" i="2" s="1"/>
  <c r="AK218" i="2"/>
  <c r="AK486" i="2"/>
  <c r="AK6" i="2"/>
  <c r="AK29" i="2"/>
  <c r="AK229" i="2"/>
  <c r="AK513" i="2"/>
  <c r="AR513" i="2" s="1"/>
  <c r="AK466" i="2"/>
  <c r="AR466" i="2" s="1"/>
  <c r="AK77" i="2"/>
  <c r="AR77" i="2" s="1"/>
  <c r="AK130" i="2"/>
  <c r="AK505" i="2"/>
  <c r="AK506" i="2"/>
  <c r="AK116" i="2"/>
  <c r="AK416" i="2"/>
  <c r="AK421" i="2"/>
  <c r="AK142" i="2"/>
  <c r="AK109" i="2"/>
  <c r="AK67" i="2"/>
  <c r="AK496" i="2"/>
  <c r="AK137" i="2"/>
  <c r="AR137" i="2" s="1"/>
  <c r="AK65" i="2"/>
  <c r="AK517" i="2"/>
  <c r="AR517" i="2" s="1"/>
  <c r="AK454" i="2"/>
  <c r="AR454" i="2" s="1"/>
  <c r="AK407" i="2"/>
  <c r="AK259" i="2"/>
  <c r="AK308" i="2"/>
  <c r="AR308" i="2" s="1"/>
  <c r="AK111" i="2"/>
  <c r="AK702" i="2"/>
  <c r="AR702" i="2" s="1"/>
  <c r="AK467" i="2"/>
  <c r="AK502" i="2"/>
  <c r="AR502" i="2" s="1"/>
  <c r="AK465" i="2"/>
  <c r="AK670" i="2"/>
  <c r="AK18" i="2"/>
  <c r="AK143" i="2"/>
  <c r="AK317" i="2"/>
  <c r="AK47" i="2"/>
  <c r="AK426" i="2"/>
  <c r="AR426" i="2" s="1"/>
  <c r="AK261" i="2"/>
  <c r="AK46" i="2"/>
  <c r="AK548" i="2"/>
  <c r="AK227" i="2"/>
  <c r="AK367" i="2"/>
  <c r="AR367" i="2" s="1"/>
  <c r="AK339" i="2"/>
  <c r="AK431" i="2"/>
  <c r="AK11" i="2"/>
  <c r="AK289" i="2"/>
  <c r="AR289" i="2" s="1"/>
  <c r="AK419" i="2"/>
  <c r="AK64" i="2"/>
  <c r="AK39" i="2"/>
  <c r="AK365" i="2"/>
  <c r="AR365" i="2" s="1"/>
  <c r="AK718" i="2"/>
  <c r="AR718" i="2" s="1"/>
  <c r="AK10" i="2"/>
  <c r="AK573" i="2"/>
  <c r="AR573" i="2" s="1"/>
  <c r="AK708" i="2"/>
  <c r="AK591" i="2"/>
  <c r="AR591" i="2" s="1"/>
  <c r="AK78" i="2"/>
  <c r="AK485" i="2"/>
  <c r="AK186" i="2"/>
  <c r="AK100" i="2"/>
  <c r="AK41" i="2"/>
  <c r="AK681" i="2"/>
  <c r="AR681" i="2" s="1"/>
  <c r="AK514" i="2"/>
  <c r="AK436" i="2"/>
  <c r="AK363" i="2"/>
  <c r="AK614" i="2"/>
  <c r="AK440" i="2"/>
  <c r="AK353" i="2"/>
  <c r="AR353" i="2" s="1"/>
  <c r="AK477" i="2"/>
  <c r="AR477" i="2" s="1"/>
  <c r="AK378" i="2"/>
  <c r="AK331" i="2"/>
  <c r="AK444" i="2"/>
  <c r="AR444" i="2" s="1"/>
  <c r="AK187" i="2"/>
  <c r="AK373" i="2"/>
  <c r="AR373" i="2" s="1"/>
  <c r="AK233" i="2"/>
  <c r="AK366" i="2"/>
  <c r="AK455" i="2"/>
  <c r="AR455" i="2" s="1"/>
  <c r="AK623" i="2"/>
  <c r="AR623" i="2" s="1"/>
  <c r="AK51" i="2"/>
  <c r="AR51" i="2" s="1"/>
  <c r="AK441" i="2"/>
  <c r="AR441" i="2" s="1"/>
  <c r="AK84" i="2"/>
  <c r="AK105" i="2"/>
  <c r="AR105" i="2" s="1"/>
  <c r="AK279" i="2"/>
  <c r="AK481" i="2"/>
  <c r="AR481" i="2" s="1"/>
  <c r="AK464" i="2"/>
  <c r="AK636" i="2"/>
  <c r="AK349" i="2"/>
  <c r="AK659" i="2"/>
  <c r="AK88" i="2"/>
  <c r="AK483" i="2"/>
  <c r="AR483" i="2" s="1"/>
  <c r="AK280" i="2"/>
  <c r="AK3" i="2"/>
  <c r="AK599" i="2"/>
  <c r="AK411" i="2"/>
  <c r="AK337" i="2"/>
  <c r="AR337" i="2" s="1"/>
  <c r="AK564" i="2"/>
  <c r="AK380" i="2"/>
  <c r="AR380" i="2" s="1"/>
  <c r="AK141" i="2"/>
  <c r="AK208" i="2"/>
  <c r="AK566" i="2"/>
  <c r="AK543" i="2"/>
  <c r="AK497" i="2"/>
  <c r="AR497" i="2" s="1"/>
  <c r="AK329" i="2"/>
  <c r="AK55" i="2"/>
  <c r="AK253" i="2"/>
  <c r="AK489" i="2"/>
  <c r="AK258" i="2"/>
  <c r="AK168" i="2"/>
  <c r="AK230" i="2"/>
  <c r="AK325" i="2"/>
  <c r="AK214" i="2"/>
  <c r="AK503" i="2"/>
  <c r="AK217" i="2"/>
  <c r="AK126" i="2"/>
  <c r="AK132" i="2"/>
  <c r="AR132" i="2" s="1"/>
  <c r="AK245" i="2"/>
  <c r="AR245" i="2" s="1"/>
  <c r="AK315" i="2"/>
  <c r="AR315" i="2" s="1"/>
  <c r="AK305" i="2"/>
  <c r="AK404" i="2"/>
  <c r="AR404" i="2" s="1"/>
  <c r="AK19" i="2"/>
  <c r="AK170" i="2"/>
  <c r="AK330" i="2"/>
  <c r="AK157" i="2"/>
  <c r="AK710" i="2"/>
  <c r="AR710" i="2" s="1"/>
  <c r="AK169" i="2"/>
  <c r="AK342" i="2"/>
  <c r="AR342" i="2" s="1"/>
  <c r="AK569" i="2"/>
  <c r="AK148" i="2"/>
  <c r="AK422" i="2"/>
  <c r="AK321" i="2"/>
  <c r="AK685" i="2"/>
  <c r="AR685" i="2" s="1"/>
  <c r="AK370" i="2"/>
  <c r="AK234" i="2"/>
  <c r="AR234" i="2" s="1"/>
  <c r="AK86" i="2"/>
  <c r="AK69" i="2"/>
  <c r="AK223" i="2"/>
  <c r="AK558" i="2"/>
  <c r="AR558" i="2" s="1"/>
  <c r="AK282" i="2"/>
  <c r="AK442" i="2"/>
  <c r="AR442" i="2" s="1"/>
  <c r="AK530" i="2"/>
  <c r="AK34" i="2"/>
  <c r="AR34" i="2" s="1"/>
  <c r="AK428" i="2"/>
  <c r="AR428" i="2" s="1"/>
  <c r="AK151" i="2"/>
  <c r="AK196" i="2"/>
  <c r="AR196" i="2" s="1"/>
  <c r="AK96" i="2"/>
  <c r="AK115" i="2"/>
  <c r="AK302" i="2"/>
  <c r="AR302" i="2" s="1"/>
  <c r="AK153" i="2"/>
  <c r="AR153" i="2" s="1"/>
  <c r="AK633" i="2"/>
  <c r="AR633" i="2" s="1"/>
  <c r="AK197" i="2"/>
  <c r="AK309" i="2"/>
  <c r="AK322" i="2"/>
  <c r="AK666" i="2"/>
  <c r="AR666" i="2" s="1"/>
  <c r="AK344" i="2"/>
  <c r="AK79" i="2"/>
  <c r="AK30" i="2"/>
  <c r="AK709" i="2"/>
  <c r="AR709" i="2" s="1"/>
  <c r="AK15" i="2"/>
  <c r="AK119" i="2"/>
  <c r="AK231" i="2"/>
  <c r="AK643" i="2"/>
  <c r="AK545" i="2"/>
  <c r="AR545" i="2" s="1"/>
  <c r="AK655" i="2"/>
  <c r="AR655" i="2" s="1"/>
  <c r="AK310" i="2"/>
  <c r="AR310" i="2" s="1"/>
  <c r="AK570" i="2"/>
  <c r="AR570" i="2" s="1"/>
  <c r="AK626" i="2"/>
  <c r="AK56" i="2"/>
  <c r="AK592" i="2"/>
  <c r="AK59" i="2"/>
  <c r="AR59" i="2" s="1"/>
  <c r="AK205" i="2"/>
  <c r="AK559" i="2"/>
  <c r="AR559" i="2" s="1"/>
  <c r="AK226" i="2"/>
  <c r="AR226" i="2" s="1"/>
  <c r="AK621" i="2"/>
  <c r="AR621" i="2" s="1"/>
  <c r="AK66" i="2"/>
  <c r="AR66" i="2" s="1"/>
  <c r="AK461" i="2"/>
  <c r="AK5" i="2"/>
  <c r="AK600" i="2"/>
  <c r="AR600" i="2" s="1"/>
  <c r="AK509" i="2"/>
  <c r="AR509" i="2" s="1"/>
  <c r="AK578" i="2"/>
  <c r="AR578" i="2" s="1"/>
  <c r="AK252" i="2"/>
  <c r="AK2" i="2"/>
  <c r="AK618" i="2"/>
  <c r="AR618" i="2" s="1"/>
  <c r="AK200" i="2"/>
  <c r="AK299" i="2"/>
  <c r="AK323" i="2"/>
  <c r="AK471" i="2"/>
  <c r="AK634" i="2"/>
  <c r="AR634" i="2" s="1"/>
  <c r="AK617" i="2"/>
  <c r="AK112" i="2"/>
  <c r="AK456" i="2"/>
  <c r="AK17" i="2"/>
  <c r="AK13" i="2"/>
  <c r="AK201" i="2"/>
  <c r="AR201" i="2" s="1"/>
  <c r="AK22" i="2"/>
  <c r="AK664" i="2"/>
  <c r="AR664" i="2" s="1"/>
  <c r="AK99" i="2"/>
  <c r="AK275" i="2"/>
  <c r="AR275" i="2" s="1"/>
  <c r="AK294" i="2"/>
  <c r="AK72" i="2"/>
  <c r="AK161" i="2"/>
  <c r="AK174" i="2"/>
  <c r="AK297" i="2"/>
  <c r="AK487" i="2"/>
  <c r="AR487" i="2" s="1"/>
  <c r="AK27" i="2"/>
  <c r="AK284" i="2"/>
  <c r="AR284" i="2" s="1"/>
  <c r="AK76" i="2"/>
  <c r="AK512" i="2"/>
  <c r="AR512" i="2" s="1"/>
  <c r="AK345" i="2"/>
  <c r="AK154" i="2"/>
  <c r="AK585" i="2"/>
  <c r="AK206" i="2"/>
  <c r="AR206" i="2" s="1"/>
  <c r="AK629" i="2"/>
  <c r="AR629" i="2" s="1"/>
  <c r="AK45" i="2"/>
  <c r="AR45" i="2" s="1"/>
  <c r="AK268" i="2"/>
  <c r="AK73" i="2"/>
  <c r="AK406" i="2"/>
  <c r="AK264" i="2"/>
  <c r="AK128" i="2"/>
  <c r="AK359" i="2"/>
  <c r="AK183" i="2"/>
  <c r="AK567" i="2"/>
  <c r="AK236" i="2"/>
  <c r="AR236" i="2" s="1"/>
  <c r="AK98" i="2"/>
  <c r="AK415" i="2"/>
  <c r="AR415" i="2" s="1"/>
  <c r="AK249" i="2"/>
  <c r="AR249" i="2" s="1"/>
  <c r="AK20" i="2"/>
  <c r="AK202" i="2"/>
  <c r="AK190" i="2"/>
  <c r="AK25" i="2"/>
  <c r="AK536" i="2"/>
  <c r="AR536" i="2" s="1"/>
  <c r="AK560" i="2"/>
  <c r="AR560" i="2" s="1"/>
  <c r="AK334" i="2"/>
  <c r="AR334" i="2" s="1"/>
  <c r="AK730" i="2"/>
  <c r="AR730" i="2" s="1"/>
  <c r="AK106" i="2"/>
  <c r="AK278" i="2"/>
  <c r="AR278" i="2" s="1"/>
  <c r="AK60" i="2"/>
  <c r="AK235" i="2"/>
  <c r="AK192" i="2"/>
  <c r="AR192" i="2" s="1"/>
  <c r="AK44" i="2"/>
  <c r="AK144" i="2"/>
  <c r="AK332" i="2"/>
  <c r="AK534" i="2"/>
  <c r="AR534" i="2" s="1"/>
  <c r="AK52" i="2"/>
  <c r="AK668" i="2"/>
  <c r="AK596" i="2"/>
  <c r="AR596" i="2" s="1"/>
  <c r="AK594" i="2"/>
  <c r="AR594" i="2" s="1"/>
  <c r="AK49" i="2"/>
  <c r="AK616" i="2"/>
  <c r="AK518" i="2"/>
  <c r="AR518" i="2" s="1"/>
  <c r="AK690" i="2"/>
  <c r="AR690" i="2" s="1"/>
  <c r="AK619" i="2"/>
  <c r="AK267" i="2"/>
  <c r="AK563" i="2"/>
  <c r="AK656" i="2"/>
  <c r="AR656" i="2" s="1"/>
  <c r="AK276" i="2"/>
  <c r="AR276" i="2" s="1"/>
  <c r="AK713" i="2"/>
  <c r="AR713" i="2" s="1"/>
  <c r="AK537" i="2"/>
  <c r="AK533" i="2"/>
  <c r="AR533" i="2" s="1"/>
  <c r="AK221" i="2"/>
  <c r="AK701" i="2"/>
  <c r="AR701" i="2" s="1"/>
  <c r="AK425" i="2"/>
  <c r="AR425" i="2" s="1"/>
  <c r="AK652" i="2"/>
  <c r="AK375" i="2"/>
  <c r="AK23" i="2"/>
  <c r="AK574" i="2"/>
  <c r="AR574" i="2" s="1"/>
  <c r="AK89" i="2"/>
  <c r="AR89" i="2" s="1"/>
  <c r="AK410" i="2"/>
  <c r="AK583" i="2"/>
  <c r="AR583" i="2" s="1"/>
  <c r="AK171" i="2"/>
  <c r="AK346" i="2"/>
  <c r="AK447" i="2"/>
  <c r="AK498" i="2"/>
  <c r="AK494" i="2"/>
  <c r="AR494" i="2" s="1"/>
  <c r="AK175" i="2"/>
  <c r="AK182" i="2"/>
  <c r="AK418" i="2"/>
  <c r="AR418" i="2" s="1"/>
  <c r="AK697" i="2"/>
  <c r="AR697" i="2" s="1"/>
  <c r="AK62" i="2"/>
  <c r="AK75" i="2"/>
  <c r="AK385" i="2"/>
  <c r="AK26" i="2"/>
  <c r="AK159" i="2"/>
  <c r="AK311" i="2"/>
  <c r="AK351" i="2"/>
  <c r="AR351" i="2" s="1"/>
  <c r="AK499" i="2"/>
  <c r="AR499" i="2" s="1"/>
  <c r="AK260" i="2"/>
  <c r="AK579" i="2"/>
  <c r="AR579" i="2" s="1"/>
  <c r="AK491" i="2"/>
  <c r="AK572" i="2"/>
  <c r="AR572" i="2" s="1"/>
  <c r="AK257" i="2"/>
  <c r="AR257" i="2" s="1"/>
  <c r="AK181" i="2"/>
  <c r="AK474" i="2"/>
  <c r="AR474" i="2" s="1"/>
  <c r="AK211" i="2"/>
  <c r="AR211" i="2" s="1"/>
  <c r="AK597" i="2"/>
  <c r="AK723" i="2"/>
  <c r="AR723" i="2" s="1"/>
  <c r="AK688" i="2"/>
  <c r="AR688" i="2" s="1"/>
  <c r="AK700" i="2"/>
  <c r="AR700" i="2" s="1"/>
  <c r="AK333" i="2"/>
  <c r="AK696" i="2"/>
  <c r="AR696" i="2" s="1"/>
  <c r="AK152" i="2"/>
  <c r="AK402" i="2"/>
  <c r="AK114" i="2"/>
  <c r="AK584" i="2"/>
  <c r="AR584" i="2" s="1"/>
  <c r="AK198" i="2"/>
  <c r="AK14" i="2"/>
  <c r="AK80" i="2"/>
  <c r="AK24" i="2"/>
  <c r="AK247" i="2"/>
  <c r="AR247" i="2" s="1"/>
  <c r="AK459" i="2"/>
  <c r="AR459" i="2" s="1"/>
  <c r="AK272" i="2"/>
  <c r="AR272" i="2" s="1"/>
  <c r="AK439" i="2"/>
  <c r="AK146" i="2"/>
  <c r="AR146" i="2" s="1"/>
  <c r="AK50" i="2"/>
  <c r="AR50" i="2" s="1"/>
  <c r="AK500" i="2"/>
  <c r="AK607" i="2"/>
  <c r="AR607" i="2" s="1"/>
  <c r="AK12" i="2"/>
  <c r="AK609" i="2"/>
  <c r="AK28" i="2"/>
  <c r="AK57" i="2"/>
  <c r="AK470" i="2"/>
  <c r="AK582" i="2"/>
  <c r="AK134" i="2"/>
  <c r="AK492" i="2"/>
  <c r="AK482" i="2"/>
  <c r="AR482" i="2" s="1"/>
  <c r="AK424" i="2"/>
  <c r="AK531" i="2"/>
  <c r="AR531" i="2" s="1"/>
  <c r="AK556" i="2"/>
  <c r="AR556" i="2" s="1"/>
  <c r="AK43" i="2"/>
  <c r="AK711" i="2"/>
  <c r="AR711" i="2" s="1"/>
  <c r="AK396" i="2"/>
  <c r="AK177" i="2"/>
  <c r="AK528" i="2"/>
  <c r="AR528" i="2" s="1"/>
  <c r="AK468" i="2"/>
  <c r="AR468" i="2" s="1"/>
  <c r="AK437" i="2"/>
  <c r="AR437" i="2" s="1"/>
  <c r="AK357" i="2"/>
  <c r="AK598" i="2"/>
  <c r="AR598" i="2" s="1"/>
  <c r="AK180" i="2"/>
  <c r="AK726" i="2"/>
  <c r="AR726" i="2" s="1"/>
  <c r="AK394" i="2"/>
  <c r="AK463" i="2"/>
  <c r="AR463" i="2" s="1"/>
  <c r="AK374" i="2"/>
  <c r="AK720" i="2"/>
  <c r="AR720" i="2" s="1"/>
  <c r="AK185" i="2"/>
  <c r="AR185" i="2" s="1"/>
  <c r="AK611" i="2"/>
  <c r="AR611" i="2" s="1"/>
  <c r="AK81" i="2"/>
  <c r="AK172" i="2"/>
  <c r="AR172" i="2" s="1"/>
  <c r="AK479" i="2"/>
  <c r="AR479" i="2" s="1"/>
  <c r="AK645" i="2"/>
  <c r="AR645" i="2" s="1"/>
  <c r="AK138" i="2"/>
  <c r="AK640" i="2"/>
  <c r="AR640" i="2" s="1"/>
  <c r="AK433" i="2"/>
  <c r="AK637" i="2"/>
  <c r="AK541" i="2"/>
  <c r="AR541" i="2" s="1"/>
  <c r="AK615" i="2"/>
  <c r="AR615" i="2" s="1"/>
  <c r="AK224" i="2"/>
  <c r="AK312" i="2"/>
  <c r="AR312" i="2" s="1"/>
  <c r="AK727" i="2"/>
  <c r="AR727" i="2" s="1"/>
  <c r="AK277" i="2"/>
  <c r="AK348" i="2"/>
  <c r="AK82" i="2"/>
  <c r="AR82" i="2" s="1"/>
  <c r="AK124" i="2"/>
  <c r="AK35" i="2"/>
  <c r="AK445" i="2"/>
  <c r="AK642" i="2"/>
  <c r="AR642" i="2" s="1"/>
  <c r="AK661" i="2"/>
  <c r="AR661" i="2" s="1"/>
  <c r="AK352" i="2"/>
  <c r="AR352" i="2" s="1"/>
  <c r="AK31" i="2"/>
  <c r="AK469" i="2"/>
  <c r="AK694" i="2"/>
  <c r="AR694" i="2" s="1"/>
  <c r="AK660" i="2"/>
  <c r="AK677" i="2"/>
  <c r="AR677" i="2" s="1"/>
  <c r="AK403" i="2"/>
  <c r="AR403" i="2" s="1"/>
  <c r="AK167" i="2"/>
  <c r="AK304" i="2"/>
  <c r="AR304" i="2" s="1"/>
  <c r="AK408" i="2"/>
  <c r="AK121" i="2"/>
  <c r="AK608" i="2"/>
  <c r="AK288" i="2"/>
  <c r="AK117" i="2"/>
  <c r="AK593" i="2"/>
  <c r="AR593" i="2" s="1"/>
  <c r="AK627" i="2"/>
  <c r="AR627" i="2" s="1"/>
  <c r="AK399" i="2"/>
  <c r="AK219" i="2"/>
  <c r="AR219" i="2" s="1"/>
  <c r="AK139" i="2"/>
  <c r="AK675" i="2"/>
  <c r="AK511" i="2"/>
  <c r="AR511" i="2" s="1"/>
  <c r="AK462" i="2"/>
  <c r="AR462" i="2" s="1"/>
  <c r="AK413" i="2"/>
  <c r="AK163" i="2"/>
  <c r="AR163" i="2" s="1"/>
  <c r="AK193" i="2"/>
  <c r="AK295" i="2"/>
  <c r="AK728" i="2"/>
  <c r="AR728" i="2" s="1"/>
  <c r="AK90" i="2"/>
  <c r="AK704" i="2"/>
  <c r="AR704" i="2" s="1"/>
  <c r="AK327" i="2"/>
  <c r="AK610" i="2"/>
  <c r="AK553" i="2"/>
  <c r="AR553" i="2" s="1"/>
  <c r="AK40" i="2"/>
  <c r="AK314" i="2"/>
  <c r="AK285" i="2"/>
  <c r="AR285" i="2" s="1"/>
  <c r="AK135" i="2"/>
  <c r="AK155" i="2"/>
  <c r="AK452" i="2"/>
  <c r="AK131" i="2"/>
  <c r="AK178" i="2"/>
  <c r="AK68" i="2"/>
  <c r="AK273" i="2"/>
  <c r="AK364" i="2"/>
  <c r="AK391" i="2"/>
  <c r="AK662" i="2"/>
  <c r="AR662" i="2" s="1"/>
  <c r="AK136" i="2"/>
  <c r="AK173" i="2"/>
  <c r="AR173" i="2" s="1"/>
  <c r="AK577" i="2"/>
  <c r="AR577" i="2" s="1"/>
  <c r="AK672" i="2"/>
  <c r="AR672" i="2" s="1"/>
  <c r="AK603" i="2"/>
  <c r="AR603" i="2" s="1"/>
  <c r="AK457" i="2"/>
  <c r="AR457" i="2" s="1"/>
  <c r="AK581" i="2"/>
  <c r="AR581" i="2" s="1"/>
  <c r="AK355" i="2"/>
  <c r="AK265" i="2"/>
  <c r="AR265" i="2" s="1"/>
  <c r="AK420" i="2"/>
  <c r="AR420" i="2" s="1"/>
  <c r="AK729" i="2"/>
  <c r="AR729" i="2" s="1"/>
  <c r="AK651" i="2"/>
  <c r="AK722" i="2"/>
  <c r="AR722" i="2" s="1"/>
  <c r="AK588" i="2"/>
  <c r="AK53" i="2"/>
  <c r="AK716" i="2"/>
  <c r="AR716" i="2" s="1"/>
  <c r="AK176" i="2"/>
  <c r="AR176" i="2" s="1"/>
  <c r="AK306" i="2"/>
  <c r="AK430" i="2"/>
  <c r="AK673" i="2"/>
  <c r="AR673" i="2" s="1"/>
  <c r="AK222" i="2"/>
  <c r="AR222" i="2" s="1"/>
  <c r="AK286" i="2"/>
  <c r="AK160" i="2"/>
  <c r="AK372" i="2"/>
  <c r="AK625" i="2"/>
  <c r="AR625" i="2" s="1"/>
  <c r="AK450" i="2"/>
  <c r="AR450" i="2" s="1"/>
  <c r="AK145" i="2"/>
  <c r="AK140" i="2"/>
  <c r="AK243" i="2"/>
  <c r="AK326" i="2"/>
  <c r="AK691" i="2"/>
  <c r="AR691" i="2" s="1"/>
  <c r="AK443" i="2"/>
  <c r="AR443" i="2" s="1"/>
  <c r="AK705" i="2"/>
  <c r="AR705" i="2" s="1"/>
  <c r="AK271" i="2"/>
  <c r="AK721" i="2"/>
  <c r="AR721" i="2" s="1"/>
  <c r="AK32" i="2"/>
  <c r="AR32" i="2" s="1"/>
  <c r="AK641" i="2"/>
  <c r="AR641" i="2" s="1"/>
  <c r="AK631" i="2"/>
  <c r="AR631" i="2" s="1"/>
  <c r="AK435" i="2"/>
  <c r="AK732" i="2"/>
  <c r="AR732" i="2" s="1"/>
  <c r="AK679" i="2"/>
  <c r="AR679" i="2" s="1"/>
  <c r="AK630" i="2"/>
  <c r="AR630" i="2" s="1"/>
  <c r="AK215" i="2"/>
  <c r="AK590" i="2"/>
  <c r="AK149" i="2"/>
  <c r="AK417" i="2"/>
  <c r="AK589" i="2"/>
  <c r="AR589" i="2" s="1"/>
  <c r="AK397" i="2"/>
  <c r="AK547" i="2"/>
  <c r="AK358" i="2"/>
  <c r="AK490" i="2"/>
  <c r="AR490" i="2" s="1"/>
  <c r="AK520" i="2"/>
  <c r="AR520" i="2" s="1"/>
  <c r="AK658" i="2"/>
  <c r="AR658" i="2" s="1"/>
  <c r="AK649" i="2"/>
  <c r="AR649" i="2" s="1"/>
  <c r="AK319" i="2"/>
  <c r="AR319" i="2" s="1"/>
  <c r="AK103" i="2"/>
  <c r="AK210" i="2"/>
  <c r="AK453" i="2"/>
  <c r="AK386" i="2"/>
  <c r="AK199" i="2"/>
  <c r="AK414" i="2"/>
  <c r="AK687" i="2"/>
  <c r="AR687" i="2" s="1"/>
  <c r="AK316" i="2"/>
  <c r="AR316" i="2" s="1"/>
  <c r="AK554" i="2"/>
  <c r="AR554" i="2" s="1"/>
  <c r="AK495" i="2"/>
  <c r="AK93" i="2"/>
  <c r="AK571" i="2"/>
  <c r="AR571" i="2" s="1"/>
  <c r="AK529" i="2"/>
  <c r="AR529" i="2" s="1"/>
  <c r="AK400" i="2"/>
  <c r="AK580" i="2"/>
  <c r="AK207" i="2"/>
  <c r="AK220" i="2"/>
  <c r="AR220" i="2" s="1"/>
  <c r="AK164" i="2"/>
  <c r="AK389" i="2"/>
  <c r="AK724" i="2"/>
  <c r="AR724" i="2" s="1"/>
  <c r="AK714" i="2"/>
  <c r="AR714" i="2" s="1"/>
  <c r="AK561" i="2"/>
  <c r="AR561" i="2" s="1"/>
  <c r="AK248" i="2"/>
  <c r="AR248" i="2" s="1"/>
  <c r="AK689" i="2"/>
  <c r="AR689" i="2" s="1"/>
  <c r="AK622" i="2"/>
  <c r="AK237" i="2"/>
  <c r="AK409" i="2"/>
  <c r="AR409" i="2" s="1"/>
  <c r="AK307" i="2"/>
  <c r="AK635" i="2"/>
  <c r="AR635" i="2" s="1"/>
  <c r="AK390" i="2"/>
  <c r="AK362" i="2"/>
  <c r="AK706" i="2"/>
  <c r="AR706" i="2" s="1"/>
  <c r="AK565" i="2"/>
  <c r="AK612" i="2"/>
  <c r="AR612" i="2" s="1"/>
  <c r="AK692" i="2"/>
  <c r="AR692" i="2" s="1"/>
  <c r="AK575" i="2"/>
  <c r="AK368" i="2"/>
  <c r="AK653" i="2"/>
  <c r="AR653" i="2" s="1"/>
  <c r="AK595" i="2"/>
  <c r="AR595" i="2" s="1"/>
  <c r="AK613" i="2"/>
  <c r="AK695" i="2"/>
  <c r="AR695" i="2" s="1"/>
  <c r="AK488" i="2"/>
  <c r="AR488" i="2" s="1"/>
  <c r="AK379" i="2"/>
  <c r="AK678" i="2"/>
  <c r="AR678" i="2" s="1"/>
  <c r="AK429" i="2"/>
  <c r="AK382" i="2"/>
  <c r="AR382" i="2" s="1"/>
  <c r="AK522" i="2"/>
  <c r="AR522" i="2" s="1"/>
  <c r="AK683" i="2"/>
  <c r="AR683" i="2" s="1"/>
  <c r="AK671" i="2"/>
  <c r="AR671" i="2" s="1"/>
  <c r="AK523" i="2"/>
  <c r="AR523" i="2" s="1"/>
  <c r="AK698" i="2"/>
  <c r="AR698" i="2" s="1"/>
  <c r="AK620" i="2"/>
  <c r="AR620" i="2" s="1"/>
  <c r="AK707" i="2"/>
  <c r="AK725" i="2"/>
  <c r="AR725" i="2" s="1"/>
  <c r="AK699" i="2"/>
  <c r="AR699" i="2" s="1"/>
  <c r="AK703" i="2"/>
  <c r="AR703" i="2" s="1"/>
  <c r="AK650" i="2"/>
  <c r="AK717" i="2"/>
  <c r="AR717" i="2" s="1"/>
  <c r="AK693" i="2"/>
  <c r="AR693" i="2" s="1"/>
  <c r="AK719" i="2"/>
  <c r="AR719" i="2" s="1"/>
  <c r="AK731" i="2"/>
  <c r="AR731" i="2" s="1"/>
  <c r="AK712" i="2"/>
  <c r="AR712" i="2" s="1"/>
  <c r="AK676" i="2"/>
  <c r="AR676" i="2" s="1"/>
  <c r="AH606" i="2"/>
  <c r="AH605" i="2"/>
  <c r="AH601" i="2"/>
  <c r="AH94" i="2"/>
  <c r="AH341" i="2"/>
  <c r="AH451" i="2"/>
  <c r="AH434" i="2"/>
  <c r="AH515" i="2"/>
  <c r="AH340" i="2"/>
  <c r="AH562" i="2"/>
  <c r="AH478" i="2"/>
  <c r="AH401" i="2"/>
  <c r="AH686" i="2"/>
  <c r="AH209" i="2"/>
  <c r="AH113" i="2"/>
  <c r="AH480" i="2"/>
  <c r="AH507" i="2"/>
  <c r="AH36" i="2"/>
  <c r="AH657" i="2"/>
  <c r="AH377" i="2"/>
  <c r="AH460" i="2"/>
  <c r="AH384" i="2"/>
  <c r="AH371" i="2"/>
  <c r="AH58" i="2"/>
  <c r="AH544" i="2"/>
  <c r="AH188" i="2"/>
  <c r="AH519" i="2"/>
  <c r="AH360" i="2"/>
  <c r="AH538" i="2"/>
  <c r="AH646" i="2"/>
  <c r="AH240" i="2"/>
  <c r="AH376" i="2"/>
  <c r="AH91" i="2"/>
  <c r="AH586" i="2"/>
  <c r="AH4" i="2"/>
  <c r="AH70" i="2"/>
  <c r="AH546" i="2"/>
  <c r="AH324" i="2"/>
  <c r="AH228" i="2"/>
  <c r="AH392" i="2"/>
  <c r="AH92" i="2"/>
  <c r="AH356" i="2"/>
  <c r="AH516" i="2"/>
  <c r="AH194" i="2"/>
  <c r="AH525" i="2"/>
  <c r="AH83" i="2"/>
  <c r="AH204" i="2"/>
  <c r="AH104" i="2"/>
  <c r="AH263" i="2"/>
  <c r="AH110" i="2"/>
  <c r="AH318" i="2"/>
  <c r="AH504" i="2"/>
  <c r="AH369" i="2"/>
  <c r="AH95" i="2"/>
  <c r="AH292" i="2"/>
  <c r="AH473" i="2"/>
  <c r="AH165" i="2"/>
  <c r="AH287" i="2"/>
  <c r="AH432" i="2"/>
  <c r="AH158" i="2"/>
  <c r="AH449" i="2"/>
  <c r="AH303" i="2"/>
  <c r="AH213" i="2"/>
  <c r="AH604" i="2"/>
  <c r="AH118" i="2"/>
  <c r="AH129" i="2"/>
  <c r="AH350" i="2"/>
  <c r="AH448" i="2"/>
  <c r="AH335" i="2"/>
  <c r="AH85" i="2"/>
  <c r="AH388" i="2"/>
  <c r="AH101" i="2"/>
  <c r="AH274" i="2"/>
  <c r="AH472" i="2"/>
  <c r="AH293" i="2"/>
  <c r="AH354" i="2"/>
  <c r="AH628" i="2"/>
  <c r="AH381" i="2"/>
  <c r="AH476" i="2"/>
  <c r="AH484" i="2"/>
  <c r="AH246" i="2"/>
  <c r="AH238" i="2"/>
  <c r="AH203" i="2"/>
  <c r="AH74" i="2"/>
  <c r="AH147" i="2"/>
  <c r="AH510" i="2"/>
  <c r="AH150" i="2"/>
  <c r="AH458" i="2"/>
  <c r="AH184" i="2"/>
  <c r="AH602" i="2"/>
  <c r="AH684" i="2"/>
  <c r="AH7" i="2"/>
  <c r="AH16" i="2"/>
  <c r="AH535" i="2"/>
  <c r="AH313" i="2"/>
  <c r="AH61" i="2"/>
  <c r="AH328" i="2"/>
  <c r="AH216" i="2"/>
  <c r="AH283" i="2"/>
  <c r="AH71" i="2"/>
  <c r="AH107" i="2"/>
  <c r="AH493" i="2"/>
  <c r="AH438" i="2"/>
  <c r="AH269" i="2"/>
  <c r="AH383" i="2"/>
  <c r="AH127" i="2"/>
  <c r="AH336" i="2"/>
  <c r="AH125" i="2"/>
  <c r="AH189" i="2"/>
  <c r="AH225" i="2"/>
  <c r="AH669" i="2"/>
  <c r="AH281" i="2"/>
  <c r="AH122" i="2"/>
  <c r="AH262" i="2"/>
  <c r="AH521" i="2"/>
  <c r="AH347" i="2"/>
  <c r="AH526" i="2"/>
  <c r="AH97" i="2"/>
  <c r="AH244" i="2"/>
  <c r="AH423" i="2"/>
  <c r="AH87" i="2"/>
  <c r="AH638" i="2"/>
  <c r="AH42" i="2"/>
  <c r="AH33" i="2"/>
  <c r="AH296" i="2"/>
  <c r="AH120" i="2"/>
  <c r="AH232" i="2"/>
  <c r="AH398" i="2"/>
  <c r="AH166" i="2"/>
  <c r="AH54" i="2"/>
  <c r="AH8" i="2"/>
  <c r="AH648" i="2"/>
  <c r="AH680" i="2"/>
  <c r="AH290" i="2"/>
  <c r="AH682" i="2"/>
  <c r="AH647" i="2"/>
  <c r="AH405" i="2"/>
  <c r="AH298" i="2"/>
  <c r="AH300" i="2"/>
  <c r="AH251" i="2"/>
  <c r="AH270" i="2"/>
  <c r="AH412" i="2"/>
  <c r="AH715" i="2"/>
  <c r="AH542" i="2"/>
  <c r="AH320" i="2"/>
  <c r="AH255" i="2"/>
  <c r="AH338" i="2"/>
  <c r="AH266" i="2"/>
  <c r="AH254" i="2"/>
  <c r="AH102" i="2"/>
  <c r="AH361" i="2"/>
  <c r="AH162" i="2"/>
  <c r="AH179" i="2"/>
  <c r="AH108" i="2"/>
  <c r="AH540" i="2"/>
  <c r="AH549" i="2"/>
  <c r="AH387" i="2"/>
  <c r="AH343" i="2"/>
  <c r="AH156" i="2"/>
  <c r="AH9" i="2"/>
  <c r="AH508" i="2"/>
  <c r="AH475" i="2"/>
  <c r="AH524" i="2"/>
  <c r="AH241" i="2"/>
  <c r="AH256" i="2"/>
  <c r="AH550" i="2"/>
  <c r="AH446" i="2"/>
  <c r="AH551" i="2"/>
  <c r="AH663" i="2"/>
  <c r="AH539" i="2"/>
  <c r="AH555" i="2"/>
  <c r="AH639" i="2"/>
  <c r="AH552" i="2"/>
  <c r="AH667" i="2"/>
  <c r="AH665" i="2"/>
  <c r="AH37" i="2"/>
  <c r="AH301" i="2"/>
  <c r="AH242" i="2"/>
  <c r="AH532" i="2"/>
  <c r="AH191" i="2"/>
  <c r="AH624" i="2"/>
  <c r="AH644" i="2"/>
  <c r="AH291" i="2"/>
  <c r="AH568" i="2"/>
  <c r="AH395" i="2"/>
  <c r="AH239" i="2"/>
  <c r="AH123" i="2"/>
  <c r="AH632" i="2"/>
  <c r="AH48" i="2"/>
  <c r="AH393" i="2"/>
  <c r="AH501" i="2"/>
  <c r="AH587" i="2"/>
  <c r="AH133" i="2"/>
  <c r="AH195" i="2"/>
  <c r="AH212" i="2"/>
  <c r="AH576" i="2"/>
  <c r="AH250" i="2"/>
  <c r="AH654" i="2"/>
  <c r="AH557" i="2"/>
  <c r="AH21" i="2"/>
  <c r="AH38" i="2"/>
  <c r="AH427" i="2"/>
  <c r="AH674" i="2"/>
  <c r="AH527" i="2"/>
  <c r="AH63" i="2"/>
  <c r="AH218" i="2"/>
  <c r="AH486" i="2"/>
  <c r="AH6" i="2"/>
  <c r="AH29" i="2"/>
  <c r="AH229" i="2"/>
  <c r="AH513" i="2"/>
  <c r="AH466" i="2"/>
  <c r="AH77" i="2"/>
  <c r="AH130" i="2"/>
  <c r="AH505" i="2"/>
  <c r="AH506" i="2"/>
  <c r="AH116" i="2"/>
  <c r="AH416" i="2"/>
  <c r="AH421" i="2"/>
  <c r="AH142" i="2"/>
  <c r="AH109" i="2"/>
  <c r="AH67" i="2"/>
  <c r="AH496" i="2"/>
  <c r="AH137" i="2"/>
  <c r="AH65" i="2"/>
  <c r="AH517" i="2"/>
  <c r="AH454" i="2"/>
  <c r="AH407" i="2"/>
  <c r="AH259" i="2"/>
  <c r="AH308" i="2"/>
  <c r="AH111" i="2"/>
  <c r="AH702" i="2"/>
  <c r="AH467" i="2"/>
  <c r="AH502" i="2"/>
  <c r="AH465" i="2"/>
  <c r="AH670" i="2"/>
  <c r="AH18" i="2"/>
  <c r="AH143" i="2"/>
  <c r="AH317" i="2"/>
  <c r="AH47" i="2"/>
  <c r="AH426" i="2"/>
  <c r="AH261" i="2"/>
  <c r="AH46" i="2"/>
  <c r="AH548" i="2"/>
  <c r="AH227" i="2"/>
  <c r="AH367" i="2"/>
  <c r="AH339" i="2"/>
  <c r="AH431" i="2"/>
  <c r="AH11" i="2"/>
  <c r="AH289" i="2"/>
  <c r="AH419" i="2"/>
  <c r="AH64" i="2"/>
  <c r="AH39" i="2"/>
  <c r="AH365" i="2"/>
  <c r="AH718" i="2"/>
  <c r="AH10" i="2"/>
  <c r="AH573" i="2"/>
  <c r="AH708" i="2"/>
  <c r="AH591" i="2"/>
  <c r="AH78" i="2"/>
  <c r="AH485" i="2"/>
  <c r="AH186" i="2"/>
  <c r="AH100" i="2"/>
  <c r="AH41" i="2"/>
  <c r="AH681" i="2"/>
  <c r="AH514" i="2"/>
  <c r="AH436" i="2"/>
  <c r="AH363" i="2"/>
  <c r="AH614" i="2"/>
  <c r="AH440" i="2"/>
  <c r="AH353" i="2"/>
  <c r="AH477" i="2"/>
  <c r="AH378" i="2"/>
  <c r="AH331" i="2"/>
  <c r="AH444" i="2"/>
  <c r="AH187" i="2"/>
  <c r="AH373" i="2"/>
  <c r="AH233" i="2"/>
  <c r="AH366" i="2"/>
  <c r="AH455" i="2"/>
  <c r="AH623" i="2"/>
  <c r="AH51" i="2"/>
  <c r="AH441" i="2"/>
  <c r="AH84" i="2"/>
  <c r="AH105" i="2"/>
  <c r="AH279" i="2"/>
  <c r="AH481" i="2"/>
  <c r="AH464" i="2"/>
  <c r="AH636" i="2"/>
  <c r="AH349" i="2"/>
  <c r="AH659" i="2"/>
  <c r="AH88" i="2"/>
  <c r="AH483" i="2"/>
  <c r="AH280" i="2"/>
  <c r="AH3" i="2"/>
  <c r="AH599" i="2"/>
  <c r="AH411" i="2"/>
  <c r="AH337" i="2"/>
  <c r="AH564" i="2"/>
  <c r="AH380" i="2"/>
  <c r="AH141" i="2"/>
  <c r="AH208" i="2"/>
  <c r="AH566" i="2"/>
  <c r="AH543" i="2"/>
  <c r="AH497" i="2"/>
  <c r="AH329" i="2"/>
  <c r="AH55" i="2"/>
  <c r="AH253" i="2"/>
  <c r="AH489" i="2"/>
  <c r="AH258" i="2"/>
  <c r="AH168" i="2"/>
  <c r="AH230" i="2"/>
  <c r="AH325" i="2"/>
  <c r="AH214" i="2"/>
  <c r="AH503" i="2"/>
  <c r="AH217" i="2"/>
  <c r="AH126" i="2"/>
  <c r="AH132" i="2"/>
  <c r="AH245" i="2"/>
  <c r="AH315" i="2"/>
  <c r="AH305" i="2"/>
  <c r="AH404" i="2"/>
  <c r="AH19" i="2"/>
  <c r="AH170" i="2"/>
  <c r="AH330" i="2"/>
  <c r="AH157" i="2"/>
  <c r="AH710" i="2"/>
  <c r="AH169" i="2"/>
  <c r="AH342" i="2"/>
  <c r="AH569" i="2"/>
  <c r="AH148" i="2"/>
  <c r="AH422" i="2"/>
  <c r="AH321" i="2"/>
  <c r="AH685" i="2"/>
  <c r="AH370" i="2"/>
  <c r="AH234" i="2"/>
  <c r="AH86" i="2"/>
  <c r="AH69" i="2"/>
  <c r="AH223" i="2"/>
  <c r="AH558" i="2"/>
  <c r="AH282" i="2"/>
  <c r="AH442" i="2"/>
  <c r="AH530" i="2"/>
  <c r="AH34" i="2"/>
  <c r="AH428" i="2"/>
  <c r="AH151" i="2"/>
  <c r="AH196" i="2"/>
  <c r="AH96" i="2"/>
  <c r="AH115" i="2"/>
  <c r="AH302" i="2"/>
  <c r="AH153" i="2"/>
  <c r="AH633" i="2"/>
  <c r="AH197" i="2"/>
  <c r="AH309" i="2"/>
  <c r="AH322" i="2"/>
  <c r="AH666" i="2"/>
  <c r="AH344" i="2"/>
  <c r="AH79" i="2"/>
  <c r="AH30" i="2"/>
  <c r="AH709" i="2"/>
  <c r="AH15" i="2"/>
  <c r="AH119" i="2"/>
  <c r="AH231" i="2"/>
  <c r="AH643" i="2"/>
  <c r="AH545" i="2"/>
  <c r="AH655" i="2"/>
  <c r="AH310" i="2"/>
  <c r="AH570" i="2"/>
  <c r="AH626" i="2"/>
  <c r="AH56" i="2"/>
  <c r="AH592" i="2"/>
  <c r="AH59" i="2"/>
  <c r="AH205" i="2"/>
  <c r="AH559" i="2"/>
  <c r="AH226" i="2"/>
  <c r="AH621" i="2"/>
  <c r="AH66" i="2"/>
  <c r="AH461" i="2"/>
  <c r="AH5" i="2"/>
  <c r="AH600" i="2"/>
  <c r="AH509" i="2"/>
  <c r="AH578" i="2"/>
  <c r="AH252" i="2"/>
  <c r="AH2" i="2"/>
  <c r="AH618" i="2"/>
  <c r="AH200" i="2"/>
  <c r="AH299" i="2"/>
  <c r="AH323" i="2"/>
  <c r="AH471" i="2"/>
  <c r="AH634" i="2"/>
  <c r="AH617" i="2"/>
  <c r="AH112" i="2"/>
  <c r="AH456" i="2"/>
  <c r="AH17" i="2"/>
  <c r="AH13" i="2"/>
  <c r="AH201" i="2"/>
  <c r="AH22" i="2"/>
  <c r="AH664" i="2"/>
  <c r="AH99" i="2"/>
  <c r="AH275" i="2"/>
  <c r="AH294" i="2"/>
  <c r="AH72" i="2"/>
  <c r="AH161" i="2"/>
  <c r="AH174" i="2"/>
  <c r="AH297" i="2"/>
  <c r="AH487" i="2"/>
  <c r="AH27" i="2"/>
  <c r="AH284" i="2"/>
  <c r="AH76" i="2"/>
  <c r="AH512" i="2"/>
  <c r="AH345" i="2"/>
  <c r="AH154" i="2"/>
  <c r="AH585" i="2"/>
  <c r="AH206" i="2"/>
  <c r="AH629" i="2"/>
  <c r="AH45" i="2"/>
  <c r="AH268" i="2"/>
  <c r="AH73" i="2"/>
  <c r="AH406" i="2"/>
  <c r="AH264" i="2"/>
  <c r="AH128" i="2"/>
  <c r="AH359" i="2"/>
  <c r="AH183" i="2"/>
  <c r="AH567" i="2"/>
  <c r="AH236" i="2"/>
  <c r="AH98" i="2"/>
  <c r="AH415" i="2"/>
  <c r="AH249" i="2"/>
  <c r="AH20" i="2"/>
  <c r="AH202" i="2"/>
  <c r="AH190" i="2"/>
  <c r="AH25" i="2"/>
  <c r="AH536" i="2"/>
  <c r="AH560" i="2"/>
  <c r="AH334" i="2"/>
  <c r="AH730" i="2"/>
  <c r="AH106" i="2"/>
  <c r="AH278" i="2"/>
  <c r="AH60" i="2"/>
  <c r="AH235" i="2"/>
  <c r="AH192" i="2"/>
  <c r="AH44" i="2"/>
  <c r="AH144" i="2"/>
  <c r="AH332" i="2"/>
  <c r="AH534" i="2"/>
  <c r="AH52" i="2"/>
  <c r="AH668" i="2"/>
  <c r="AH596" i="2"/>
  <c r="AH594" i="2"/>
  <c r="AH49" i="2"/>
  <c r="AH616" i="2"/>
  <c r="AH518" i="2"/>
  <c r="AH690" i="2"/>
  <c r="AH619" i="2"/>
  <c r="AH267" i="2"/>
  <c r="AH563" i="2"/>
  <c r="AH656" i="2"/>
  <c r="AH276" i="2"/>
  <c r="AH713" i="2"/>
  <c r="AH537" i="2"/>
  <c r="AH533" i="2"/>
  <c r="AH221" i="2"/>
  <c r="AH701" i="2"/>
  <c r="AH425" i="2"/>
  <c r="AH652" i="2"/>
  <c r="AH375" i="2"/>
  <c r="AH23" i="2"/>
  <c r="AH574" i="2"/>
  <c r="AH89" i="2"/>
  <c r="AH410" i="2"/>
  <c r="AH583" i="2"/>
  <c r="AH171" i="2"/>
  <c r="AH346" i="2"/>
  <c r="AH447" i="2"/>
  <c r="AH498" i="2"/>
  <c r="AH494" i="2"/>
  <c r="AH175" i="2"/>
  <c r="AH182" i="2"/>
  <c r="AH418" i="2"/>
  <c r="AH697" i="2"/>
  <c r="AH62" i="2"/>
  <c r="AH75" i="2"/>
  <c r="AH385" i="2"/>
  <c r="AH26" i="2"/>
  <c r="AH159" i="2"/>
  <c r="AH311" i="2"/>
  <c r="AH351" i="2"/>
  <c r="AH499" i="2"/>
  <c r="AH260" i="2"/>
  <c r="AH579" i="2"/>
  <c r="AH491" i="2"/>
  <c r="AH572" i="2"/>
  <c r="AH257" i="2"/>
  <c r="AH181" i="2"/>
  <c r="AH474" i="2"/>
  <c r="AH211" i="2"/>
  <c r="AH597" i="2"/>
  <c r="AH723" i="2"/>
  <c r="AH688" i="2"/>
  <c r="AH700" i="2"/>
  <c r="AH333" i="2"/>
  <c r="AH696" i="2"/>
  <c r="AH152" i="2"/>
  <c r="AH402" i="2"/>
  <c r="AH114" i="2"/>
  <c r="AH584" i="2"/>
  <c r="AH198" i="2"/>
  <c r="AH14" i="2"/>
  <c r="AH80" i="2"/>
  <c r="AH24" i="2"/>
  <c r="AH247" i="2"/>
  <c r="AH459" i="2"/>
  <c r="AH272" i="2"/>
  <c r="AH439" i="2"/>
  <c r="AH146" i="2"/>
  <c r="AH50" i="2"/>
  <c r="AH500" i="2"/>
  <c r="AH607" i="2"/>
  <c r="AH12" i="2"/>
  <c r="AH609" i="2"/>
  <c r="AH28" i="2"/>
  <c r="AH57" i="2"/>
  <c r="AH470" i="2"/>
  <c r="AH582" i="2"/>
  <c r="AH134" i="2"/>
  <c r="AH492" i="2"/>
  <c r="AH482" i="2"/>
  <c r="AH424" i="2"/>
  <c r="AH531" i="2"/>
  <c r="AH556" i="2"/>
  <c r="AH43" i="2"/>
  <c r="AH711" i="2"/>
  <c r="AH396" i="2"/>
  <c r="AH177" i="2"/>
  <c r="AH528" i="2"/>
  <c r="AH468" i="2"/>
  <c r="AH437" i="2"/>
  <c r="AH357" i="2"/>
  <c r="AH598" i="2"/>
  <c r="AH180" i="2"/>
  <c r="AH726" i="2"/>
  <c r="AH394" i="2"/>
  <c r="AH463" i="2"/>
  <c r="AH374" i="2"/>
  <c r="AH720" i="2"/>
  <c r="AH185" i="2"/>
  <c r="AH611" i="2"/>
  <c r="AH81" i="2"/>
  <c r="AH172" i="2"/>
  <c r="AH479" i="2"/>
  <c r="AH645" i="2"/>
  <c r="AH138" i="2"/>
  <c r="AH640" i="2"/>
  <c r="AH433" i="2"/>
  <c r="AH637" i="2"/>
  <c r="AH541" i="2"/>
  <c r="AH615" i="2"/>
  <c r="AH224" i="2"/>
  <c r="AH312" i="2"/>
  <c r="AH727" i="2"/>
  <c r="AH277" i="2"/>
  <c r="AH348" i="2"/>
  <c r="AH82" i="2"/>
  <c r="AH124" i="2"/>
  <c r="AH35" i="2"/>
  <c r="AH445" i="2"/>
  <c r="AH642" i="2"/>
  <c r="AH661" i="2"/>
  <c r="AH352" i="2"/>
  <c r="AH31" i="2"/>
  <c r="AH469" i="2"/>
  <c r="AH694" i="2"/>
  <c r="AH660" i="2"/>
  <c r="AH677" i="2"/>
  <c r="AH403" i="2"/>
  <c r="AH167" i="2"/>
  <c r="AH304" i="2"/>
  <c r="AH408" i="2"/>
  <c r="AH121" i="2"/>
  <c r="AH608" i="2"/>
  <c r="AH288" i="2"/>
  <c r="AH117" i="2"/>
  <c r="AH593" i="2"/>
  <c r="AH627" i="2"/>
  <c r="AH399" i="2"/>
  <c r="AH219" i="2"/>
  <c r="AH139" i="2"/>
  <c r="AH675" i="2"/>
  <c r="AH511" i="2"/>
  <c r="AH462" i="2"/>
  <c r="AH413" i="2"/>
  <c r="AH163" i="2"/>
  <c r="AH193" i="2"/>
  <c r="AH295" i="2"/>
  <c r="AH728" i="2"/>
  <c r="AH90" i="2"/>
  <c r="AH704" i="2"/>
  <c r="AH327" i="2"/>
  <c r="AH610" i="2"/>
  <c r="AH553" i="2"/>
  <c r="AH40" i="2"/>
  <c r="AH314" i="2"/>
  <c r="AH285" i="2"/>
  <c r="AH135" i="2"/>
  <c r="AH155" i="2"/>
  <c r="AH452" i="2"/>
  <c r="AH131" i="2"/>
  <c r="AH178" i="2"/>
  <c r="AH68" i="2"/>
  <c r="AH273" i="2"/>
  <c r="AH364" i="2"/>
  <c r="AH391" i="2"/>
  <c r="AH662" i="2"/>
  <c r="AH136" i="2"/>
  <c r="AH173" i="2"/>
  <c r="AH577" i="2"/>
  <c r="AH672" i="2"/>
  <c r="AH603" i="2"/>
  <c r="AH457" i="2"/>
  <c r="AH581" i="2"/>
  <c r="AH355" i="2"/>
  <c r="AH265" i="2"/>
  <c r="AH420" i="2"/>
  <c r="AH729" i="2"/>
  <c r="AH651" i="2"/>
  <c r="AH722" i="2"/>
  <c r="AH588" i="2"/>
  <c r="AH53" i="2"/>
  <c r="AH716" i="2"/>
  <c r="AH176" i="2"/>
  <c r="AH306" i="2"/>
  <c r="AH430" i="2"/>
  <c r="AH673" i="2"/>
  <c r="AH222" i="2"/>
  <c r="AH286" i="2"/>
  <c r="AH160" i="2"/>
  <c r="AH372" i="2"/>
  <c r="AH625" i="2"/>
  <c r="AH450" i="2"/>
  <c r="AH145" i="2"/>
  <c r="AH140" i="2"/>
  <c r="AH243" i="2"/>
  <c r="AH326" i="2"/>
  <c r="AH691" i="2"/>
  <c r="AH443" i="2"/>
  <c r="AH705" i="2"/>
  <c r="AH271" i="2"/>
  <c r="AH721" i="2"/>
  <c r="AH32" i="2"/>
  <c r="AH641" i="2"/>
  <c r="AH631" i="2"/>
  <c r="AH435" i="2"/>
  <c r="AH732" i="2"/>
  <c r="AH679" i="2"/>
  <c r="AH630" i="2"/>
  <c r="AH215" i="2"/>
  <c r="AH590" i="2"/>
  <c r="AH149" i="2"/>
  <c r="AH417" i="2"/>
  <c r="AH589" i="2"/>
  <c r="AH397" i="2"/>
  <c r="AH547" i="2"/>
  <c r="AH358" i="2"/>
  <c r="AH490" i="2"/>
  <c r="AH520" i="2"/>
  <c r="AH658" i="2"/>
  <c r="AH649" i="2"/>
  <c r="AH319" i="2"/>
  <c r="AH103" i="2"/>
  <c r="AH210" i="2"/>
  <c r="AH453" i="2"/>
  <c r="AH386" i="2"/>
  <c r="AH199" i="2"/>
  <c r="AH414" i="2"/>
  <c r="AH687" i="2"/>
  <c r="AH316" i="2"/>
  <c r="AH554" i="2"/>
  <c r="AH495" i="2"/>
  <c r="AH93" i="2"/>
  <c r="AH571" i="2"/>
  <c r="AH529" i="2"/>
  <c r="AH400" i="2"/>
  <c r="AH580" i="2"/>
  <c r="AH207" i="2"/>
  <c r="AH220" i="2"/>
  <c r="AH164" i="2"/>
  <c r="AH389" i="2"/>
  <c r="AH724" i="2"/>
  <c r="AH714" i="2"/>
  <c r="AH561" i="2"/>
  <c r="AH248" i="2"/>
  <c r="AH689" i="2"/>
  <c r="AH622" i="2"/>
  <c r="AH237" i="2"/>
  <c r="AH409" i="2"/>
  <c r="AH307" i="2"/>
  <c r="AH635" i="2"/>
  <c r="AH390" i="2"/>
  <c r="AH362" i="2"/>
  <c r="AH706" i="2"/>
  <c r="AH565" i="2"/>
  <c r="AH612" i="2"/>
  <c r="AH692" i="2"/>
  <c r="AH575" i="2"/>
  <c r="AH368" i="2"/>
  <c r="AH653" i="2"/>
  <c r="AH595" i="2"/>
  <c r="AH613" i="2"/>
  <c r="AH695" i="2"/>
  <c r="AH488" i="2"/>
  <c r="AH379" i="2"/>
  <c r="AH678" i="2"/>
  <c r="AH429" i="2"/>
  <c r="AH382" i="2"/>
  <c r="AH522" i="2"/>
  <c r="AH683" i="2"/>
  <c r="AH671" i="2"/>
  <c r="AH523" i="2"/>
  <c r="AH698" i="2"/>
  <c r="AH620" i="2"/>
  <c r="AH707" i="2"/>
  <c r="AH725" i="2"/>
  <c r="AH699" i="2"/>
  <c r="AH703" i="2"/>
  <c r="AH650" i="2"/>
  <c r="AH717" i="2"/>
  <c r="AH693" i="2"/>
  <c r="AH719" i="2"/>
  <c r="AH731" i="2"/>
  <c r="AH712" i="2"/>
  <c r="AH676" i="2"/>
  <c r="AG606" i="2"/>
  <c r="AG605" i="2"/>
  <c r="AG601" i="2"/>
  <c r="AG94" i="2"/>
  <c r="AG341" i="2"/>
  <c r="AG451" i="2"/>
  <c r="AG434" i="2"/>
  <c r="AG515" i="2"/>
  <c r="AG340" i="2"/>
  <c r="AG562" i="2"/>
  <c r="AG478" i="2"/>
  <c r="AG401" i="2"/>
  <c r="AG686" i="2"/>
  <c r="AG209" i="2"/>
  <c r="AG113" i="2"/>
  <c r="AG480" i="2"/>
  <c r="AG507" i="2"/>
  <c r="AG36" i="2"/>
  <c r="AG657" i="2"/>
  <c r="AG377" i="2"/>
  <c r="AG460" i="2"/>
  <c r="AG384" i="2"/>
  <c r="AG371" i="2"/>
  <c r="AG58" i="2"/>
  <c r="AG544" i="2"/>
  <c r="AG188" i="2"/>
  <c r="AG519" i="2"/>
  <c r="AG360" i="2"/>
  <c r="AG538" i="2"/>
  <c r="AG646" i="2"/>
  <c r="AG240" i="2"/>
  <c r="AG376" i="2"/>
  <c r="AG91" i="2"/>
  <c r="AG586" i="2"/>
  <c r="AG4" i="2"/>
  <c r="AG70" i="2"/>
  <c r="AG546" i="2"/>
  <c r="AG324" i="2"/>
  <c r="AG228" i="2"/>
  <c r="AG392" i="2"/>
  <c r="AG92" i="2"/>
  <c r="AG356" i="2"/>
  <c r="AG516" i="2"/>
  <c r="AG194" i="2"/>
  <c r="AG525" i="2"/>
  <c r="AG83" i="2"/>
  <c r="AG204" i="2"/>
  <c r="AG104" i="2"/>
  <c r="AG263" i="2"/>
  <c r="AG110" i="2"/>
  <c r="AG318" i="2"/>
  <c r="AG504" i="2"/>
  <c r="AG369" i="2"/>
  <c r="AG95" i="2"/>
  <c r="AG292" i="2"/>
  <c r="AG473" i="2"/>
  <c r="AG165" i="2"/>
  <c r="AG287" i="2"/>
  <c r="AG432" i="2"/>
  <c r="AG158" i="2"/>
  <c r="AG449" i="2"/>
  <c r="AG303" i="2"/>
  <c r="AG213" i="2"/>
  <c r="AG604" i="2"/>
  <c r="AG118" i="2"/>
  <c r="AG129" i="2"/>
  <c r="AG350" i="2"/>
  <c r="AG448" i="2"/>
  <c r="AG335" i="2"/>
  <c r="AG85" i="2"/>
  <c r="AG388" i="2"/>
  <c r="AG101" i="2"/>
  <c r="AG274" i="2"/>
  <c r="AG472" i="2"/>
  <c r="AG293" i="2"/>
  <c r="AG354" i="2"/>
  <c r="AG628" i="2"/>
  <c r="AG381" i="2"/>
  <c r="AG476" i="2"/>
  <c r="AG484" i="2"/>
  <c r="AG246" i="2"/>
  <c r="AG238" i="2"/>
  <c r="AG203" i="2"/>
  <c r="AG74" i="2"/>
  <c r="AG147" i="2"/>
  <c r="AG510" i="2"/>
  <c r="AG150" i="2"/>
  <c r="AG458" i="2"/>
  <c r="AG184" i="2"/>
  <c r="AG602" i="2"/>
  <c r="AG684" i="2"/>
  <c r="AG7" i="2"/>
  <c r="AG16" i="2"/>
  <c r="AG535" i="2"/>
  <c r="AG313" i="2"/>
  <c r="AG61" i="2"/>
  <c r="AG328" i="2"/>
  <c r="AG216" i="2"/>
  <c r="AG283" i="2"/>
  <c r="AG71" i="2"/>
  <c r="AG107" i="2"/>
  <c r="AG493" i="2"/>
  <c r="AG438" i="2"/>
  <c r="AG269" i="2"/>
  <c r="AG383" i="2"/>
  <c r="AG127" i="2"/>
  <c r="AG336" i="2"/>
  <c r="AG125" i="2"/>
  <c r="AG189" i="2"/>
  <c r="AG225" i="2"/>
  <c r="AG669" i="2"/>
  <c r="AG281" i="2"/>
  <c r="AG122" i="2"/>
  <c r="AG262" i="2"/>
  <c r="AG521" i="2"/>
  <c r="AG347" i="2"/>
  <c r="AG526" i="2"/>
  <c r="AG97" i="2"/>
  <c r="AG244" i="2"/>
  <c r="AG423" i="2"/>
  <c r="AG87" i="2"/>
  <c r="AG638" i="2"/>
  <c r="AG42" i="2"/>
  <c r="AG33" i="2"/>
  <c r="AG296" i="2"/>
  <c r="AG120" i="2"/>
  <c r="AG232" i="2"/>
  <c r="AG398" i="2"/>
  <c r="AG166" i="2"/>
  <c r="AG54" i="2"/>
  <c r="AG8" i="2"/>
  <c r="AG648" i="2"/>
  <c r="AG680" i="2"/>
  <c r="AG290" i="2"/>
  <c r="AG682" i="2"/>
  <c r="AG647" i="2"/>
  <c r="AG405" i="2"/>
  <c r="AG298" i="2"/>
  <c r="AG300" i="2"/>
  <c r="AG251" i="2"/>
  <c r="AG270" i="2"/>
  <c r="AG412" i="2"/>
  <c r="AG715" i="2"/>
  <c r="AG542" i="2"/>
  <c r="AG320" i="2"/>
  <c r="AG255" i="2"/>
  <c r="AG338" i="2"/>
  <c r="AG266" i="2"/>
  <c r="AG254" i="2"/>
  <c r="AG102" i="2"/>
  <c r="AG361" i="2"/>
  <c r="AG162" i="2"/>
  <c r="AG179" i="2"/>
  <c r="AG108" i="2"/>
  <c r="AG540" i="2"/>
  <c r="AG549" i="2"/>
  <c r="AG387" i="2"/>
  <c r="AG343" i="2"/>
  <c r="AG156" i="2"/>
  <c r="AG9" i="2"/>
  <c r="AG508" i="2"/>
  <c r="AG475" i="2"/>
  <c r="AG524" i="2"/>
  <c r="AG241" i="2"/>
  <c r="AG256" i="2"/>
  <c r="AG550" i="2"/>
  <c r="AG446" i="2"/>
  <c r="AG551" i="2"/>
  <c r="AG663" i="2"/>
  <c r="AG539" i="2"/>
  <c r="AG555" i="2"/>
  <c r="AG639" i="2"/>
  <c r="AG552" i="2"/>
  <c r="AG667" i="2"/>
  <c r="AG665" i="2"/>
  <c r="AG37" i="2"/>
  <c r="AG301" i="2"/>
  <c r="AG242" i="2"/>
  <c r="AG532" i="2"/>
  <c r="AG191" i="2"/>
  <c r="AG624" i="2"/>
  <c r="AG644" i="2"/>
  <c r="AG291" i="2"/>
  <c r="AG568" i="2"/>
  <c r="AG395" i="2"/>
  <c r="AG239" i="2"/>
  <c r="AG123" i="2"/>
  <c r="AG632" i="2"/>
  <c r="AG48" i="2"/>
  <c r="AG393" i="2"/>
  <c r="AG501" i="2"/>
  <c r="AG587" i="2"/>
  <c r="AG133" i="2"/>
  <c r="AG195" i="2"/>
  <c r="AG212" i="2"/>
  <c r="AG576" i="2"/>
  <c r="AG250" i="2"/>
  <c r="AG654" i="2"/>
  <c r="AG557" i="2"/>
  <c r="AG21" i="2"/>
  <c r="AG38" i="2"/>
  <c r="AG427" i="2"/>
  <c r="AG674" i="2"/>
  <c r="AG527" i="2"/>
  <c r="AG63" i="2"/>
  <c r="AG218" i="2"/>
  <c r="AG486" i="2"/>
  <c r="AG6" i="2"/>
  <c r="AG29" i="2"/>
  <c r="AG229" i="2"/>
  <c r="AG513" i="2"/>
  <c r="AG466" i="2"/>
  <c r="AG77" i="2"/>
  <c r="AG130" i="2"/>
  <c r="AG505" i="2"/>
  <c r="AG506" i="2"/>
  <c r="AG116" i="2"/>
  <c r="AG416" i="2"/>
  <c r="AG421" i="2"/>
  <c r="AG142" i="2"/>
  <c r="AG109" i="2"/>
  <c r="AG67" i="2"/>
  <c r="AG496" i="2"/>
  <c r="AG137" i="2"/>
  <c r="AG65" i="2"/>
  <c r="AG517" i="2"/>
  <c r="AG454" i="2"/>
  <c r="AG407" i="2"/>
  <c r="AG259" i="2"/>
  <c r="AG308" i="2"/>
  <c r="AG111" i="2"/>
  <c r="AG702" i="2"/>
  <c r="AG467" i="2"/>
  <c r="AG502" i="2"/>
  <c r="AG465" i="2"/>
  <c r="AG670" i="2"/>
  <c r="AG18" i="2"/>
  <c r="AG143" i="2"/>
  <c r="AG317" i="2"/>
  <c r="AG47" i="2"/>
  <c r="AG426" i="2"/>
  <c r="AG261" i="2"/>
  <c r="AG46" i="2"/>
  <c r="AG548" i="2"/>
  <c r="AG227" i="2"/>
  <c r="AG367" i="2"/>
  <c r="AG339" i="2"/>
  <c r="AG431" i="2"/>
  <c r="AG11" i="2"/>
  <c r="AG289" i="2"/>
  <c r="AG419" i="2"/>
  <c r="AG64" i="2"/>
  <c r="AG39" i="2"/>
  <c r="AG365" i="2"/>
  <c r="AG718" i="2"/>
  <c r="AG10" i="2"/>
  <c r="AG573" i="2"/>
  <c r="AG708" i="2"/>
  <c r="AG591" i="2"/>
  <c r="AG78" i="2"/>
  <c r="AG485" i="2"/>
  <c r="AG186" i="2"/>
  <c r="AG100" i="2"/>
  <c r="AG41" i="2"/>
  <c r="AG681" i="2"/>
  <c r="AG514" i="2"/>
  <c r="AG436" i="2"/>
  <c r="AG363" i="2"/>
  <c r="AG614" i="2"/>
  <c r="AG440" i="2"/>
  <c r="AG353" i="2"/>
  <c r="AG477" i="2"/>
  <c r="AG378" i="2"/>
  <c r="AG331" i="2"/>
  <c r="AG444" i="2"/>
  <c r="AG187" i="2"/>
  <c r="AG373" i="2"/>
  <c r="AG233" i="2"/>
  <c r="AG366" i="2"/>
  <c r="AG455" i="2"/>
  <c r="AG623" i="2"/>
  <c r="AG51" i="2"/>
  <c r="AG441" i="2"/>
  <c r="AG84" i="2"/>
  <c r="AG105" i="2"/>
  <c r="AG279" i="2"/>
  <c r="AG481" i="2"/>
  <c r="AG464" i="2"/>
  <c r="AG636" i="2"/>
  <c r="AG349" i="2"/>
  <c r="AG659" i="2"/>
  <c r="AG88" i="2"/>
  <c r="AG483" i="2"/>
  <c r="AG280" i="2"/>
  <c r="AG3" i="2"/>
  <c r="AG599" i="2"/>
  <c r="AG411" i="2"/>
  <c r="AG337" i="2"/>
  <c r="AG564" i="2"/>
  <c r="AG380" i="2"/>
  <c r="AG141" i="2"/>
  <c r="AG208" i="2"/>
  <c r="AG566" i="2"/>
  <c r="AG543" i="2"/>
  <c r="AG497" i="2"/>
  <c r="AG329" i="2"/>
  <c r="AG55" i="2"/>
  <c r="AG253" i="2"/>
  <c r="AG489" i="2"/>
  <c r="AG258" i="2"/>
  <c r="AG168" i="2"/>
  <c r="AG230" i="2"/>
  <c r="AG325" i="2"/>
  <c r="AG214" i="2"/>
  <c r="AG503" i="2"/>
  <c r="AG217" i="2"/>
  <c r="AG126" i="2"/>
  <c r="AG132" i="2"/>
  <c r="AG245" i="2"/>
  <c r="AG315" i="2"/>
  <c r="AG305" i="2"/>
  <c r="AG404" i="2"/>
  <c r="AG19" i="2"/>
  <c r="AG170" i="2"/>
  <c r="AG330" i="2"/>
  <c r="AG157" i="2"/>
  <c r="AG710" i="2"/>
  <c r="AG169" i="2"/>
  <c r="AG342" i="2"/>
  <c r="AG569" i="2"/>
  <c r="AG148" i="2"/>
  <c r="AG422" i="2"/>
  <c r="AG321" i="2"/>
  <c r="AG685" i="2"/>
  <c r="AG370" i="2"/>
  <c r="AG234" i="2"/>
  <c r="AG86" i="2"/>
  <c r="AG69" i="2"/>
  <c r="AG223" i="2"/>
  <c r="AG558" i="2"/>
  <c r="AG282" i="2"/>
  <c r="AG442" i="2"/>
  <c r="AG530" i="2"/>
  <c r="AG34" i="2"/>
  <c r="AG428" i="2"/>
  <c r="AG151" i="2"/>
  <c r="AG196" i="2"/>
  <c r="AG96" i="2"/>
  <c r="AG115" i="2"/>
  <c r="AG302" i="2"/>
  <c r="AG153" i="2"/>
  <c r="AG633" i="2"/>
  <c r="AG197" i="2"/>
  <c r="AG309" i="2"/>
  <c r="AG322" i="2"/>
  <c r="AG666" i="2"/>
  <c r="AG344" i="2"/>
  <c r="AG79" i="2"/>
  <c r="AG30" i="2"/>
  <c r="AG709" i="2"/>
  <c r="AG15" i="2"/>
  <c r="AG119" i="2"/>
  <c r="AG231" i="2"/>
  <c r="AG643" i="2"/>
  <c r="AG545" i="2"/>
  <c r="AG655" i="2"/>
  <c r="AG310" i="2"/>
  <c r="AG570" i="2"/>
  <c r="AG626" i="2"/>
  <c r="AG56" i="2"/>
  <c r="AG592" i="2"/>
  <c r="AG59" i="2"/>
  <c r="AG205" i="2"/>
  <c r="AG559" i="2"/>
  <c r="AG226" i="2"/>
  <c r="AG621" i="2"/>
  <c r="AG66" i="2"/>
  <c r="AG461" i="2"/>
  <c r="AG5" i="2"/>
  <c r="AG600" i="2"/>
  <c r="AG509" i="2"/>
  <c r="AG578" i="2"/>
  <c r="AG252" i="2"/>
  <c r="AG2" i="2"/>
  <c r="AG618" i="2"/>
  <c r="AG200" i="2"/>
  <c r="AG299" i="2"/>
  <c r="AG323" i="2"/>
  <c r="AG471" i="2"/>
  <c r="AG634" i="2"/>
  <c r="AG617" i="2"/>
  <c r="AG112" i="2"/>
  <c r="AG456" i="2"/>
  <c r="AG17" i="2"/>
  <c r="AG13" i="2"/>
  <c r="AG201" i="2"/>
  <c r="AG22" i="2"/>
  <c r="AG664" i="2"/>
  <c r="AG99" i="2"/>
  <c r="AG275" i="2"/>
  <c r="AG294" i="2"/>
  <c r="AG72" i="2"/>
  <c r="AG161" i="2"/>
  <c r="AG174" i="2"/>
  <c r="AG297" i="2"/>
  <c r="AG487" i="2"/>
  <c r="AG27" i="2"/>
  <c r="AG284" i="2"/>
  <c r="AG76" i="2"/>
  <c r="AG512" i="2"/>
  <c r="AG345" i="2"/>
  <c r="AG154" i="2"/>
  <c r="AG585" i="2"/>
  <c r="AG206" i="2"/>
  <c r="AG629" i="2"/>
  <c r="AG45" i="2"/>
  <c r="AG268" i="2"/>
  <c r="AG73" i="2"/>
  <c r="AG406" i="2"/>
  <c r="AG264" i="2"/>
  <c r="AG128" i="2"/>
  <c r="AG359" i="2"/>
  <c r="AG183" i="2"/>
  <c r="AG567" i="2"/>
  <c r="AG236" i="2"/>
  <c r="AG98" i="2"/>
  <c r="AG415" i="2"/>
  <c r="AG249" i="2"/>
  <c r="AG20" i="2"/>
  <c r="AG202" i="2"/>
  <c r="AG190" i="2"/>
  <c r="AG25" i="2"/>
  <c r="AG536" i="2"/>
  <c r="AG560" i="2"/>
  <c r="AG334" i="2"/>
  <c r="AG730" i="2"/>
  <c r="AG106" i="2"/>
  <c r="AG278" i="2"/>
  <c r="AG60" i="2"/>
  <c r="AG235" i="2"/>
  <c r="AG192" i="2"/>
  <c r="AG44" i="2"/>
  <c r="AG144" i="2"/>
  <c r="AG332" i="2"/>
  <c r="AG534" i="2"/>
  <c r="AG52" i="2"/>
  <c r="AG668" i="2"/>
  <c r="AG596" i="2"/>
  <c r="AG594" i="2"/>
  <c r="AG49" i="2"/>
  <c r="AG616" i="2"/>
  <c r="AG518" i="2"/>
  <c r="AG690" i="2"/>
  <c r="AG619" i="2"/>
  <c r="AG267" i="2"/>
  <c r="AG563" i="2"/>
  <c r="AG656" i="2"/>
  <c r="AG276" i="2"/>
  <c r="AG713" i="2"/>
  <c r="AG537" i="2"/>
  <c r="AG533" i="2"/>
  <c r="AG221" i="2"/>
  <c r="AG701" i="2"/>
  <c r="AG425" i="2"/>
  <c r="AG652" i="2"/>
  <c r="AG375" i="2"/>
  <c r="AG23" i="2"/>
  <c r="AG574" i="2"/>
  <c r="AG89" i="2"/>
  <c r="AG410" i="2"/>
  <c r="AG583" i="2"/>
  <c r="AG171" i="2"/>
  <c r="AG346" i="2"/>
  <c r="AG447" i="2"/>
  <c r="AG498" i="2"/>
  <c r="AG494" i="2"/>
  <c r="AG175" i="2"/>
  <c r="AG182" i="2"/>
  <c r="AG418" i="2"/>
  <c r="AG697" i="2"/>
  <c r="AG62" i="2"/>
  <c r="AG75" i="2"/>
  <c r="AG385" i="2"/>
  <c r="AG26" i="2"/>
  <c r="AG159" i="2"/>
  <c r="AG311" i="2"/>
  <c r="AG351" i="2"/>
  <c r="AG499" i="2"/>
  <c r="AG260" i="2"/>
  <c r="AG579" i="2"/>
  <c r="AG491" i="2"/>
  <c r="AG572" i="2"/>
  <c r="AG257" i="2"/>
  <c r="AG181" i="2"/>
  <c r="AG474" i="2"/>
  <c r="AG211" i="2"/>
  <c r="AG597" i="2"/>
  <c r="AG723" i="2"/>
  <c r="AG688" i="2"/>
  <c r="AG700" i="2"/>
  <c r="AG333" i="2"/>
  <c r="AG696" i="2"/>
  <c r="AG152" i="2"/>
  <c r="AG402" i="2"/>
  <c r="AG114" i="2"/>
  <c r="AG584" i="2"/>
  <c r="AG198" i="2"/>
  <c r="AG14" i="2"/>
  <c r="AG80" i="2"/>
  <c r="AG24" i="2"/>
  <c r="AG247" i="2"/>
  <c r="AG459" i="2"/>
  <c r="AG272" i="2"/>
  <c r="AG439" i="2"/>
  <c r="AG146" i="2"/>
  <c r="AG50" i="2"/>
  <c r="AG500" i="2"/>
  <c r="AG607" i="2"/>
  <c r="AG12" i="2"/>
  <c r="AG609" i="2"/>
  <c r="AG28" i="2"/>
  <c r="AG57" i="2"/>
  <c r="AG470" i="2"/>
  <c r="AG582" i="2"/>
  <c r="AG134" i="2"/>
  <c r="AG492" i="2"/>
  <c r="AG482" i="2"/>
  <c r="AG424" i="2"/>
  <c r="AG531" i="2"/>
  <c r="AG556" i="2"/>
  <c r="AG43" i="2"/>
  <c r="AG711" i="2"/>
  <c r="AG396" i="2"/>
  <c r="AG177" i="2"/>
  <c r="AG528" i="2"/>
  <c r="AG468" i="2"/>
  <c r="AG437" i="2"/>
  <c r="AG357" i="2"/>
  <c r="AG598" i="2"/>
  <c r="AG180" i="2"/>
  <c r="AG726" i="2"/>
  <c r="AG394" i="2"/>
  <c r="AG463" i="2"/>
  <c r="AG374" i="2"/>
  <c r="AG720" i="2"/>
  <c r="AG185" i="2"/>
  <c r="AG611" i="2"/>
  <c r="AG81" i="2"/>
  <c r="AG172" i="2"/>
  <c r="AG479" i="2"/>
  <c r="AG645" i="2"/>
  <c r="AG138" i="2"/>
  <c r="AG640" i="2"/>
  <c r="AG433" i="2"/>
  <c r="AG637" i="2"/>
  <c r="AG541" i="2"/>
  <c r="AG615" i="2"/>
  <c r="AG224" i="2"/>
  <c r="AG312" i="2"/>
  <c r="AG727" i="2"/>
  <c r="AG277" i="2"/>
  <c r="AG348" i="2"/>
  <c r="AG82" i="2"/>
  <c r="AG124" i="2"/>
  <c r="AG35" i="2"/>
  <c r="AG445" i="2"/>
  <c r="AG642" i="2"/>
  <c r="AG661" i="2"/>
  <c r="AG352" i="2"/>
  <c r="AG31" i="2"/>
  <c r="AG469" i="2"/>
  <c r="AG694" i="2"/>
  <c r="AG660" i="2"/>
  <c r="AG677" i="2"/>
  <c r="AG403" i="2"/>
  <c r="AG167" i="2"/>
  <c r="AG304" i="2"/>
  <c r="AG408" i="2"/>
  <c r="AG121" i="2"/>
  <c r="AG608" i="2"/>
  <c r="AG288" i="2"/>
  <c r="AG117" i="2"/>
  <c r="AG593" i="2"/>
  <c r="AG627" i="2"/>
  <c r="AG399" i="2"/>
  <c r="AG219" i="2"/>
  <c r="AG139" i="2"/>
  <c r="AG675" i="2"/>
  <c r="AG511" i="2"/>
  <c r="AG462" i="2"/>
  <c r="AG413" i="2"/>
  <c r="AG163" i="2"/>
  <c r="AG193" i="2"/>
  <c r="AG295" i="2"/>
  <c r="AG728" i="2"/>
  <c r="AG90" i="2"/>
  <c r="AG704" i="2"/>
  <c r="AG327" i="2"/>
  <c r="AG610" i="2"/>
  <c r="AG553" i="2"/>
  <c r="AG40" i="2"/>
  <c r="AG314" i="2"/>
  <c r="AG285" i="2"/>
  <c r="AG135" i="2"/>
  <c r="AG155" i="2"/>
  <c r="AG452" i="2"/>
  <c r="AG131" i="2"/>
  <c r="AG178" i="2"/>
  <c r="AG68" i="2"/>
  <c r="AG273" i="2"/>
  <c r="AG364" i="2"/>
  <c r="AG391" i="2"/>
  <c r="AG662" i="2"/>
  <c r="AG136" i="2"/>
  <c r="AG173" i="2"/>
  <c r="AG577" i="2"/>
  <c r="AG672" i="2"/>
  <c r="AG603" i="2"/>
  <c r="AG457" i="2"/>
  <c r="AG581" i="2"/>
  <c r="AG355" i="2"/>
  <c r="AG265" i="2"/>
  <c r="AG420" i="2"/>
  <c r="AG729" i="2"/>
  <c r="AG651" i="2"/>
  <c r="AG722" i="2"/>
  <c r="AG588" i="2"/>
  <c r="AG53" i="2"/>
  <c r="AG716" i="2"/>
  <c r="AG176" i="2"/>
  <c r="AG306" i="2"/>
  <c r="AG430" i="2"/>
  <c r="AG673" i="2"/>
  <c r="AG222" i="2"/>
  <c r="AG286" i="2"/>
  <c r="AG160" i="2"/>
  <c r="AG372" i="2"/>
  <c r="AG625" i="2"/>
  <c r="AG450" i="2"/>
  <c r="AG145" i="2"/>
  <c r="AG140" i="2"/>
  <c r="AG243" i="2"/>
  <c r="AG326" i="2"/>
  <c r="AG691" i="2"/>
  <c r="AG443" i="2"/>
  <c r="AG705" i="2"/>
  <c r="AG271" i="2"/>
  <c r="AG721" i="2"/>
  <c r="AG32" i="2"/>
  <c r="AG641" i="2"/>
  <c r="AG631" i="2"/>
  <c r="AG435" i="2"/>
  <c r="AG732" i="2"/>
  <c r="AG679" i="2"/>
  <c r="AG630" i="2"/>
  <c r="AG215" i="2"/>
  <c r="AG590" i="2"/>
  <c r="AG149" i="2"/>
  <c r="AG417" i="2"/>
  <c r="AG589" i="2"/>
  <c r="AG397" i="2"/>
  <c r="AG547" i="2"/>
  <c r="AG358" i="2"/>
  <c r="AG490" i="2"/>
  <c r="AG520" i="2"/>
  <c r="AG658" i="2"/>
  <c r="AG649" i="2"/>
  <c r="AG319" i="2"/>
  <c r="AG103" i="2"/>
  <c r="AG210" i="2"/>
  <c r="AG453" i="2"/>
  <c r="AG386" i="2"/>
  <c r="AG199" i="2"/>
  <c r="AG414" i="2"/>
  <c r="AG687" i="2"/>
  <c r="AG316" i="2"/>
  <c r="AG554" i="2"/>
  <c r="AG495" i="2"/>
  <c r="AG93" i="2"/>
  <c r="AG571" i="2"/>
  <c r="AG529" i="2"/>
  <c r="AG400" i="2"/>
  <c r="AG580" i="2"/>
  <c r="AG207" i="2"/>
  <c r="AG220" i="2"/>
  <c r="AG164" i="2"/>
  <c r="AG389" i="2"/>
  <c r="AG724" i="2"/>
  <c r="AG714" i="2"/>
  <c r="AG561" i="2"/>
  <c r="AG248" i="2"/>
  <c r="AG689" i="2"/>
  <c r="AG622" i="2"/>
  <c r="AG237" i="2"/>
  <c r="AG409" i="2"/>
  <c r="AG307" i="2"/>
  <c r="AG635" i="2"/>
  <c r="AG390" i="2"/>
  <c r="AG362" i="2"/>
  <c r="AG706" i="2"/>
  <c r="AG565" i="2"/>
  <c r="AG612" i="2"/>
  <c r="AG692" i="2"/>
  <c r="AG575" i="2"/>
  <c r="AG368" i="2"/>
  <c r="AG653" i="2"/>
  <c r="AG595" i="2"/>
  <c r="AG613" i="2"/>
  <c r="AG695" i="2"/>
  <c r="AG488" i="2"/>
  <c r="AG379" i="2"/>
  <c r="AG678" i="2"/>
  <c r="AG429" i="2"/>
  <c r="AG382" i="2"/>
  <c r="AG522" i="2"/>
  <c r="AG683" i="2"/>
  <c r="AG671" i="2"/>
  <c r="AG523" i="2"/>
  <c r="AG698" i="2"/>
  <c r="AG620" i="2"/>
  <c r="AG707" i="2"/>
  <c r="AG725" i="2"/>
  <c r="AG699" i="2"/>
  <c r="AG703" i="2"/>
  <c r="AG650" i="2"/>
  <c r="AG717" i="2"/>
  <c r="AG693" i="2"/>
  <c r="AG719" i="2"/>
  <c r="AG731" i="2"/>
  <c r="AG712" i="2"/>
  <c r="AG676" i="2"/>
  <c r="AF606" i="2"/>
  <c r="AF605" i="2"/>
  <c r="AF601" i="2"/>
  <c r="AF94" i="2"/>
  <c r="AF341" i="2"/>
  <c r="AF451" i="2"/>
  <c r="AF434" i="2"/>
  <c r="AF515" i="2"/>
  <c r="AF340" i="2"/>
  <c r="AF562" i="2"/>
  <c r="AF478" i="2"/>
  <c r="AF401" i="2"/>
  <c r="AF686" i="2"/>
  <c r="AF209" i="2"/>
  <c r="AF113" i="2"/>
  <c r="AF480" i="2"/>
  <c r="AF507" i="2"/>
  <c r="AF36" i="2"/>
  <c r="AF657" i="2"/>
  <c r="AF377" i="2"/>
  <c r="AF460" i="2"/>
  <c r="AF384" i="2"/>
  <c r="AF371" i="2"/>
  <c r="AF58" i="2"/>
  <c r="AF544" i="2"/>
  <c r="AF188" i="2"/>
  <c r="AF519" i="2"/>
  <c r="AF360" i="2"/>
  <c r="AF538" i="2"/>
  <c r="AF646" i="2"/>
  <c r="AF240" i="2"/>
  <c r="AF376" i="2"/>
  <c r="AF91" i="2"/>
  <c r="AF586" i="2"/>
  <c r="AF4" i="2"/>
  <c r="AF70" i="2"/>
  <c r="AF546" i="2"/>
  <c r="AF324" i="2"/>
  <c r="AF228" i="2"/>
  <c r="AF392" i="2"/>
  <c r="AF92" i="2"/>
  <c r="AF356" i="2"/>
  <c r="AF516" i="2"/>
  <c r="AF194" i="2"/>
  <c r="AF525" i="2"/>
  <c r="AF83" i="2"/>
  <c r="AF204" i="2"/>
  <c r="AF104" i="2"/>
  <c r="AF263" i="2"/>
  <c r="AF110" i="2"/>
  <c r="AF318" i="2"/>
  <c r="AF504" i="2"/>
  <c r="AF369" i="2"/>
  <c r="AF95" i="2"/>
  <c r="AF292" i="2"/>
  <c r="AF473" i="2"/>
  <c r="AF165" i="2"/>
  <c r="AF287" i="2"/>
  <c r="AF432" i="2"/>
  <c r="AF158" i="2"/>
  <c r="AF449" i="2"/>
  <c r="AF303" i="2"/>
  <c r="AF213" i="2"/>
  <c r="AF604" i="2"/>
  <c r="AF118" i="2"/>
  <c r="AF129" i="2"/>
  <c r="AF350" i="2"/>
  <c r="AF448" i="2"/>
  <c r="AF335" i="2"/>
  <c r="AF85" i="2"/>
  <c r="AF388" i="2"/>
  <c r="AF101" i="2"/>
  <c r="AF274" i="2"/>
  <c r="AF472" i="2"/>
  <c r="AF293" i="2"/>
  <c r="AF354" i="2"/>
  <c r="AF628" i="2"/>
  <c r="AF381" i="2"/>
  <c r="AF476" i="2"/>
  <c r="AF484" i="2"/>
  <c r="AF246" i="2"/>
  <c r="AF238" i="2"/>
  <c r="AF203" i="2"/>
  <c r="AF74" i="2"/>
  <c r="AF147" i="2"/>
  <c r="AF510" i="2"/>
  <c r="AF150" i="2"/>
  <c r="AF458" i="2"/>
  <c r="AF184" i="2"/>
  <c r="AF602" i="2"/>
  <c r="AF684" i="2"/>
  <c r="AF7" i="2"/>
  <c r="AF16" i="2"/>
  <c r="AF535" i="2"/>
  <c r="AF313" i="2"/>
  <c r="AF61" i="2"/>
  <c r="AF328" i="2"/>
  <c r="AF216" i="2"/>
  <c r="AF283" i="2"/>
  <c r="AF71" i="2"/>
  <c r="AF107" i="2"/>
  <c r="AF493" i="2"/>
  <c r="AF438" i="2"/>
  <c r="AF269" i="2"/>
  <c r="AF383" i="2"/>
  <c r="AF127" i="2"/>
  <c r="AF336" i="2"/>
  <c r="AF125" i="2"/>
  <c r="AF189" i="2"/>
  <c r="AF225" i="2"/>
  <c r="AF669" i="2"/>
  <c r="AF281" i="2"/>
  <c r="AF122" i="2"/>
  <c r="AF262" i="2"/>
  <c r="AF521" i="2"/>
  <c r="AF347" i="2"/>
  <c r="AF526" i="2"/>
  <c r="AF97" i="2"/>
  <c r="AF244" i="2"/>
  <c r="AF423" i="2"/>
  <c r="AF87" i="2"/>
  <c r="AF638" i="2"/>
  <c r="AF42" i="2"/>
  <c r="AF33" i="2"/>
  <c r="AF296" i="2"/>
  <c r="AF120" i="2"/>
  <c r="AF232" i="2"/>
  <c r="AF398" i="2"/>
  <c r="AF166" i="2"/>
  <c r="AF54" i="2"/>
  <c r="AF8" i="2"/>
  <c r="AF648" i="2"/>
  <c r="AF680" i="2"/>
  <c r="AF290" i="2"/>
  <c r="AF682" i="2"/>
  <c r="AF647" i="2"/>
  <c r="AF405" i="2"/>
  <c r="AF298" i="2"/>
  <c r="AF300" i="2"/>
  <c r="AF251" i="2"/>
  <c r="AF270" i="2"/>
  <c r="AF412" i="2"/>
  <c r="AF715" i="2"/>
  <c r="AF542" i="2"/>
  <c r="AF320" i="2"/>
  <c r="AF255" i="2"/>
  <c r="AF338" i="2"/>
  <c r="AF266" i="2"/>
  <c r="AF254" i="2"/>
  <c r="AF102" i="2"/>
  <c r="AF361" i="2"/>
  <c r="AF162" i="2"/>
  <c r="AF179" i="2"/>
  <c r="AF108" i="2"/>
  <c r="AF540" i="2"/>
  <c r="AF549" i="2"/>
  <c r="AF387" i="2"/>
  <c r="AF343" i="2"/>
  <c r="AF156" i="2"/>
  <c r="AF9" i="2"/>
  <c r="AF508" i="2"/>
  <c r="AF475" i="2"/>
  <c r="AF524" i="2"/>
  <c r="AF241" i="2"/>
  <c r="AF256" i="2"/>
  <c r="AF550" i="2"/>
  <c r="AF446" i="2"/>
  <c r="AF551" i="2"/>
  <c r="AF663" i="2"/>
  <c r="AF539" i="2"/>
  <c r="AF555" i="2"/>
  <c r="AF639" i="2"/>
  <c r="AF552" i="2"/>
  <c r="AF667" i="2"/>
  <c r="AF665" i="2"/>
  <c r="AF37" i="2"/>
  <c r="AF301" i="2"/>
  <c r="AF242" i="2"/>
  <c r="AF532" i="2"/>
  <c r="AF191" i="2"/>
  <c r="AF624" i="2"/>
  <c r="AF644" i="2"/>
  <c r="AF291" i="2"/>
  <c r="AF568" i="2"/>
  <c r="AF395" i="2"/>
  <c r="AF239" i="2"/>
  <c r="AF123" i="2"/>
  <c r="AF632" i="2"/>
  <c r="AF48" i="2"/>
  <c r="AF393" i="2"/>
  <c r="AF501" i="2"/>
  <c r="AF587" i="2"/>
  <c r="AF133" i="2"/>
  <c r="AF195" i="2"/>
  <c r="AF212" i="2"/>
  <c r="AF576" i="2"/>
  <c r="AF250" i="2"/>
  <c r="AF654" i="2"/>
  <c r="AF557" i="2"/>
  <c r="AF21" i="2"/>
  <c r="AF38" i="2"/>
  <c r="AF427" i="2"/>
  <c r="AF674" i="2"/>
  <c r="AF527" i="2"/>
  <c r="AF63" i="2"/>
  <c r="AF218" i="2"/>
  <c r="AF486" i="2"/>
  <c r="AF6" i="2"/>
  <c r="AF29" i="2"/>
  <c r="AF229" i="2"/>
  <c r="AF513" i="2"/>
  <c r="AF466" i="2"/>
  <c r="AF77" i="2"/>
  <c r="AF130" i="2"/>
  <c r="AF505" i="2"/>
  <c r="AF506" i="2"/>
  <c r="AF116" i="2"/>
  <c r="AF416" i="2"/>
  <c r="AF421" i="2"/>
  <c r="AF142" i="2"/>
  <c r="AF109" i="2"/>
  <c r="AF67" i="2"/>
  <c r="AF496" i="2"/>
  <c r="AF137" i="2"/>
  <c r="AF65" i="2"/>
  <c r="AF517" i="2"/>
  <c r="AF454" i="2"/>
  <c r="AF407" i="2"/>
  <c r="AF259" i="2"/>
  <c r="AF308" i="2"/>
  <c r="AF111" i="2"/>
  <c r="AF702" i="2"/>
  <c r="AF467" i="2"/>
  <c r="AF502" i="2"/>
  <c r="AF465" i="2"/>
  <c r="AF670" i="2"/>
  <c r="AF18" i="2"/>
  <c r="AF143" i="2"/>
  <c r="AF317" i="2"/>
  <c r="AF47" i="2"/>
  <c r="AF426" i="2"/>
  <c r="AF261" i="2"/>
  <c r="AF46" i="2"/>
  <c r="AF548" i="2"/>
  <c r="AF227" i="2"/>
  <c r="AF367" i="2"/>
  <c r="AF339" i="2"/>
  <c r="AF431" i="2"/>
  <c r="AF11" i="2"/>
  <c r="AF289" i="2"/>
  <c r="AF419" i="2"/>
  <c r="AF64" i="2"/>
  <c r="AF39" i="2"/>
  <c r="AF365" i="2"/>
  <c r="AF718" i="2"/>
  <c r="AF10" i="2"/>
  <c r="AF573" i="2"/>
  <c r="AF708" i="2"/>
  <c r="AF591" i="2"/>
  <c r="AF78" i="2"/>
  <c r="AF485" i="2"/>
  <c r="AF186" i="2"/>
  <c r="AF100" i="2"/>
  <c r="AF41" i="2"/>
  <c r="AF681" i="2"/>
  <c r="AF514" i="2"/>
  <c r="AF436" i="2"/>
  <c r="AF363" i="2"/>
  <c r="AF614" i="2"/>
  <c r="AF440" i="2"/>
  <c r="AF353" i="2"/>
  <c r="AF477" i="2"/>
  <c r="AF378" i="2"/>
  <c r="AF331" i="2"/>
  <c r="AF444" i="2"/>
  <c r="AF187" i="2"/>
  <c r="AF373" i="2"/>
  <c r="AF233" i="2"/>
  <c r="AF366" i="2"/>
  <c r="AF455" i="2"/>
  <c r="AF623" i="2"/>
  <c r="AF51" i="2"/>
  <c r="AF441" i="2"/>
  <c r="AF84" i="2"/>
  <c r="AF105" i="2"/>
  <c r="AF279" i="2"/>
  <c r="AF481" i="2"/>
  <c r="AF464" i="2"/>
  <c r="AF636" i="2"/>
  <c r="AF349" i="2"/>
  <c r="AF659" i="2"/>
  <c r="AF88" i="2"/>
  <c r="AF483" i="2"/>
  <c r="AF280" i="2"/>
  <c r="AF3" i="2"/>
  <c r="AF599" i="2"/>
  <c r="AF411" i="2"/>
  <c r="AF337" i="2"/>
  <c r="AF564" i="2"/>
  <c r="AF380" i="2"/>
  <c r="AF141" i="2"/>
  <c r="AF208" i="2"/>
  <c r="AF566" i="2"/>
  <c r="AF543" i="2"/>
  <c r="AF497" i="2"/>
  <c r="AF329" i="2"/>
  <c r="AF55" i="2"/>
  <c r="AF253" i="2"/>
  <c r="AF489" i="2"/>
  <c r="AF258" i="2"/>
  <c r="AF168" i="2"/>
  <c r="AF230" i="2"/>
  <c r="AF325" i="2"/>
  <c r="AF214" i="2"/>
  <c r="AF503" i="2"/>
  <c r="AF217" i="2"/>
  <c r="AF126" i="2"/>
  <c r="AF132" i="2"/>
  <c r="AF245" i="2"/>
  <c r="AF315" i="2"/>
  <c r="AF305" i="2"/>
  <c r="AF404" i="2"/>
  <c r="AF19" i="2"/>
  <c r="AF170" i="2"/>
  <c r="AF330" i="2"/>
  <c r="AF157" i="2"/>
  <c r="AF710" i="2"/>
  <c r="AF169" i="2"/>
  <c r="AF342" i="2"/>
  <c r="AF569" i="2"/>
  <c r="AF148" i="2"/>
  <c r="AF422" i="2"/>
  <c r="AF321" i="2"/>
  <c r="AF685" i="2"/>
  <c r="AF370" i="2"/>
  <c r="AF234" i="2"/>
  <c r="AF86" i="2"/>
  <c r="AF69" i="2"/>
  <c r="AF223" i="2"/>
  <c r="AF558" i="2"/>
  <c r="AF282" i="2"/>
  <c r="AF442" i="2"/>
  <c r="AF530" i="2"/>
  <c r="AF34" i="2"/>
  <c r="AF428" i="2"/>
  <c r="AF151" i="2"/>
  <c r="AF196" i="2"/>
  <c r="AF96" i="2"/>
  <c r="AF115" i="2"/>
  <c r="AF302" i="2"/>
  <c r="AF153" i="2"/>
  <c r="AF633" i="2"/>
  <c r="AF197" i="2"/>
  <c r="AF309" i="2"/>
  <c r="AF322" i="2"/>
  <c r="AF666" i="2"/>
  <c r="AF344" i="2"/>
  <c r="AF79" i="2"/>
  <c r="AF30" i="2"/>
  <c r="AF709" i="2"/>
  <c r="AF15" i="2"/>
  <c r="AF119" i="2"/>
  <c r="AF231" i="2"/>
  <c r="AF643" i="2"/>
  <c r="AF545" i="2"/>
  <c r="AF655" i="2"/>
  <c r="AF310" i="2"/>
  <c r="AF570" i="2"/>
  <c r="AF626" i="2"/>
  <c r="AF56" i="2"/>
  <c r="AF592" i="2"/>
  <c r="AF59" i="2"/>
  <c r="AF205" i="2"/>
  <c r="AF559" i="2"/>
  <c r="AF226" i="2"/>
  <c r="AF621" i="2"/>
  <c r="AF66" i="2"/>
  <c r="AF461" i="2"/>
  <c r="AF5" i="2"/>
  <c r="AF600" i="2"/>
  <c r="AF509" i="2"/>
  <c r="AF578" i="2"/>
  <c r="AF252" i="2"/>
  <c r="AF2" i="2"/>
  <c r="AF618" i="2"/>
  <c r="AF200" i="2"/>
  <c r="AF299" i="2"/>
  <c r="AF323" i="2"/>
  <c r="AF471" i="2"/>
  <c r="AF634" i="2"/>
  <c r="AF617" i="2"/>
  <c r="AF112" i="2"/>
  <c r="AF456" i="2"/>
  <c r="AF17" i="2"/>
  <c r="AF13" i="2"/>
  <c r="AF201" i="2"/>
  <c r="AF22" i="2"/>
  <c r="AF664" i="2"/>
  <c r="AF99" i="2"/>
  <c r="AF275" i="2"/>
  <c r="AF294" i="2"/>
  <c r="AF72" i="2"/>
  <c r="AF161" i="2"/>
  <c r="AF174" i="2"/>
  <c r="AF297" i="2"/>
  <c r="AF487" i="2"/>
  <c r="AF27" i="2"/>
  <c r="AF284" i="2"/>
  <c r="AF76" i="2"/>
  <c r="AF512" i="2"/>
  <c r="AF345" i="2"/>
  <c r="AF154" i="2"/>
  <c r="AF585" i="2"/>
  <c r="AF206" i="2"/>
  <c r="AF629" i="2"/>
  <c r="AF45" i="2"/>
  <c r="AF268" i="2"/>
  <c r="AF73" i="2"/>
  <c r="AF406" i="2"/>
  <c r="AF264" i="2"/>
  <c r="AF128" i="2"/>
  <c r="AF359" i="2"/>
  <c r="AF183" i="2"/>
  <c r="AF567" i="2"/>
  <c r="AF236" i="2"/>
  <c r="AF98" i="2"/>
  <c r="AF415" i="2"/>
  <c r="AF249" i="2"/>
  <c r="AF20" i="2"/>
  <c r="AF202" i="2"/>
  <c r="AF190" i="2"/>
  <c r="AF25" i="2"/>
  <c r="AF536" i="2"/>
  <c r="AF560" i="2"/>
  <c r="AF334" i="2"/>
  <c r="AF730" i="2"/>
  <c r="AF106" i="2"/>
  <c r="AF278" i="2"/>
  <c r="AF60" i="2"/>
  <c r="AF235" i="2"/>
  <c r="AF192" i="2"/>
  <c r="AF44" i="2"/>
  <c r="AF144" i="2"/>
  <c r="AF332" i="2"/>
  <c r="AF534" i="2"/>
  <c r="AF52" i="2"/>
  <c r="AF668" i="2"/>
  <c r="AF596" i="2"/>
  <c r="AF594" i="2"/>
  <c r="AF49" i="2"/>
  <c r="AF616" i="2"/>
  <c r="AF518" i="2"/>
  <c r="AF690" i="2"/>
  <c r="AF619" i="2"/>
  <c r="AF267" i="2"/>
  <c r="AF563" i="2"/>
  <c r="AF656" i="2"/>
  <c r="AF276" i="2"/>
  <c r="AF713" i="2"/>
  <c r="AF537" i="2"/>
  <c r="AF533" i="2"/>
  <c r="AF221" i="2"/>
  <c r="AF701" i="2"/>
  <c r="AF425" i="2"/>
  <c r="AF652" i="2"/>
  <c r="AF375" i="2"/>
  <c r="AF23" i="2"/>
  <c r="AF574" i="2"/>
  <c r="AF89" i="2"/>
  <c r="AF410" i="2"/>
  <c r="AF583" i="2"/>
  <c r="AF171" i="2"/>
  <c r="AF346" i="2"/>
  <c r="AF447" i="2"/>
  <c r="AF498" i="2"/>
  <c r="AF494" i="2"/>
  <c r="AF175" i="2"/>
  <c r="AF182" i="2"/>
  <c r="AF418" i="2"/>
  <c r="AF697" i="2"/>
  <c r="AF62" i="2"/>
  <c r="AF75" i="2"/>
  <c r="AF385" i="2"/>
  <c r="AF26" i="2"/>
  <c r="AF159" i="2"/>
  <c r="AF311" i="2"/>
  <c r="AF351" i="2"/>
  <c r="AF499" i="2"/>
  <c r="AF260" i="2"/>
  <c r="AF579" i="2"/>
  <c r="AF491" i="2"/>
  <c r="AF572" i="2"/>
  <c r="AF257" i="2"/>
  <c r="AF181" i="2"/>
  <c r="AF474" i="2"/>
  <c r="AF211" i="2"/>
  <c r="AF597" i="2"/>
  <c r="AF723" i="2"/>
  <c r="AF688" i="2"/>
  <c r="AF700" i="2"/>
  <c r="AF333" i="2"/>
  <c r="AF696" i="2"/>
  <c r="AF152" i="2"/>
  <c r="AF402" i="2"/>
  <c r="AF114" i="2"/>
  <c r="AF584" i="2"/>
  <c r="AF198" i="2"/>
  <c r="AF14" i="2"/>
  <c r="AF80" i="2"/>
  <c r="AF24" i="2"/>
  <c r="AF247" i="2"/>
  <c r="AF459" i="2"/>
  <c r="AF272" i="2"/>
  <c r="AF439" i="2"/>
  <c r="AF146" i="2"/>
  <c r="AF50" i="2"/>
  <c r="AF500" i="2"/>
  <c r="AF607" i="2"/>
  <c r="AF12" i="2"/>
  <c r="AF609" i="2"/>
  <c r="AF28" i="2"/>
  <c r="AF57" i="2"/>
  <c r="AF470" i="2"/>
  <c r="AF582" i="2"/>
  <c r="AF134" i="2"/>
  <c r="AF492" i="2"/>
  <c r="AF482" i="2"/>
  <c r="AF424" i="2"/>
  <c r="AF531" i="2"/>
  <c r="AF556" i="2"/>
  <c r="AF43" i="2"/>
  <c r="AF711" i="2"/>
  <c r="AF396" i="2"/>
  <c r="AF177" i="2"/>
  <c r="AF528" i="2"/>
  <c r="AF468" i="2"/>
  <c r="AF437" i="2"/>
  <c r="AF357" i="2"/>
  <c r="AF598" i="2"/>
  <c r="AF180" i="2"/>
  <c r="AF726" i="2"/>
  <c r="AF394" i="2"/>
  <c r="AF463" i="2"/>
  <c r="AF374" i="2"/>
  <c r="AF720" i="2"/>
  <c r="AF185" i="2"/>
  <c r="AF611" i="2"/>
  <c r="AF81" i="2"/>
  <c r="AF172" i="2"/>
  <c r="AF479" i="2"/>
  <c r="AF645" i="2"/>
  <c r="AF138" i="2"/>
  <c r="AF640" i="2"/>
  <c r="AF433" i="2"/>
  <c r="AF637" i="2"/>
  <c r="AF541" i="2"/>
  <c r="AF615" i="2"/>
  <c r="AF224" i="2"/>
  <c r="AF312" i="2"/>
  <c r="AF727" i="2"/>
  <c r="AF277" i="2"/>
  <c r="AF348" i="2"/>
  <c r="AF82" i="2"/>
  <c r="AF124" i="2"/>
  <c r="AF35" i="2"/>
  <c r="AF445" i="2"/>
  <c r="AF642" i="2"/>
  <c r="AF661" i="2"/>
  <c r="AF352" i="2"/>
  <c r="AF31" i="2"/>
  <c r="AF469" i="2"/>
  <c r="AF694" i="2"/>
  <c r="AF660" i="2"/>
  <c r="AF677" i="2"/>
  <c r="AF403" i="2"/>
  <c r="AF167" i="2"/>
  <c r="AF304" i="2"/>
  <c r="AF408" i="2"/>
  <c r="AF121" i="2"/>
  <c r="AF608" i="2"/>
  <c r="AF288" i="2"/>
  <c r="AF117" i="2"/>
  <c r="AF593" i="2"/>
  <c r="AF627" i="2"/>
  <c r="AF399" i="2"/>
  <c r="AF219" i="2"/>
  <c r="AF139" i="2"/>
  <c r="AF675" i="2"/>
  <c r="AF511" i="2"/>
  <c r="AF462" i="2"/>
  <c r="AF413" i="2"/>
  <c r="AF163" i="2"/>
  <c r="AF193" i="2"/>
  <c r="AF295" i="2"/>
  <c r="AF728" i="2"/>
  <c r="AF90" i="2"/>
  <c r="AF704" i="2"/>
  <c r="AF327" i="2"/>
  <c r="AF610" i="2"/>
  <c r="AF553" i="2"/>
  <c r="AF40" i="2"/>
  <c r="AF314" i="2"/>
  <c r="AF285" i="2"/>
  <c r="AF135" i="2"/>
  <c r="AF155" i="2"/>
  <c r="AF452" i="2"/>
  <c r="AF131" i="2"/>
  <c r="AF178" i="2"/>
  <c r="AF68" i="2"/>
  <c r="AF273" i="2"/>
  <c r="AF364" i="2"/>
  <c r="AF391" i="2"/>
  <c r="AF662" i="2"/>
  <c r="AF136" i="2"/>
  <c r="AF173" i="2"/>
  <c r="AF577" i="2"/>
  <c r="AF672" i="2"/>
  <c r="AF603" i="2"/>
  <c r="AF457" i="2"/>
  <c r="AF581" i="2"/>
  <c r="AF355" i="2"/>
  <c r="AF265" i="2"/>
  <c r="AF420" i="2"/>
  <c r="AF729" i="2"/>
  <c r="AF651" i="2"/>
  <c r="AF722" i="2"/>
  <c r="AF588" i="2"/>
  <c r="AF53" i="2"/>
  <c r="AF716" i="2"/>
  <c r="AF176" i="2"/>
  <c r="AF306" i="2"/>
  <c r="AF430" i="2"/>
  <c r="AF673" i="2"/>
  <c r="AF222" i="2"/>
  <c r="AF286" i="2"/>
  <c r="AF160" i="2"/>
  <c r="AF372" i="2"/>
  <c r="AF625" i="2"/>
  <c r="AF450" i="2"/>
  <c r="AF145" i="2"/>
  <c r="AF140" i="2"/>
  <c r="AF243" i="2"/>
  <c r="AF326" i="2"/>
  <c r="AF691" i="2"/>
  <c r="AF443" i="2"/>
  <c r="AF705" i="2"/>
  <c r="AF271" i="2"/>
  <c r="AF721" i="2"/>
  <c r="AF32" i="2"/>
  <c r="AF641" i="2"/>
  <c r="AF631" i="2"/>
  <c r="AF435" i="2"/>
  <c r="AF732" i="2"/>
  <c r="AF679" i="2"/>
  <c r="AF630" i="2"/>
  <c r="AF215" i="2"/>
  <c r="AF590" i="2"/>
  <c r="AF149" i="2"/>
  <c r="AF417" i="2"/>
  <c r="AF589" i="2"/>
  <c r="AF397" i="2"/>
  <c r="AF547" i="2"/>
  <c r="AF358" i="2"/>
  <c r="AF490" i="2"/>
  <c r="AF520" i="2"/>
  <c r="AF658" i="2"/>
  <c r="AF649" i="2"/>
  <c r="AF319" i="2"/>
  <c r="AF103" i="2"/>
  <c r="AF210" i="2"/>
  <c r="AF453" i="2"/>
  <c r="AF386" i="2"/>
  <c r="AF199" i="2"/>
  <c r="AF414" i="2"/>
  <c r="AF687" i="2"/>
  <c r="AF316" i="2"/>
  <c r="AF554" i="2"/>
  <c r="AF495" i="2"/>
  <c r="AF93" i="2"/>
  <c r="AF571" i="2"/>
  <c r="AF529" i="2"/>
  <c r="AF400" i="2"/>
  <c r="AF580" i="2"/>
  <c r="AF207" i="2"/>
  <c r="AF220" i="2"/>
  <c r="AF164" i="2"/>
  <c r="AF389" i="2"/>
  <c r="AF724" i="2"/>
  <c r="AF714" i="2"/>
  <c r="AF561" i="2"/>
  <c r="AF248" i="2"/>
  <c r="AF689" i="2"/>
  <c r="AF622" i="2"/>
  <c r="AF237" i="2"/>
  <c r="AF409" i="2"/>
  <c r="AF307" i="2"/>
  <c r="AF635" i="2"/>
  <c r="AF390" i="2"/>
  <c r="AF362" i="2"/>
  <c r="AF706" i="2"/>
  <c r="AF565" i="2"/>
  <c r="AF612" i="2"/>
  <c r="AF692" i="2"/>
  <c r="AF575" i="2"/>
  <c r="AF368" i="2"/>
  <c r="AF653" i="2"/>
  <c r="AF595" i="2"/>
  <c r="AF613" i="2"/>
  <c r="AF695" i="2"/>
  <c r="AF488" i="2"/>
  <c r="AF379" i="2"/>
  <c r="AF678" i="2"/>
  <c r="AF429" i="2"/>
  <c r="AF382" i="2"/>
  <c r="AF522" i="2"/>
  <c r="AF683" i="2"/>
  <c r="AF671" i="2"/>
  <c r="AF523" i="2"/>
  <c r="AF698" i="2"/>
  <c r="AF620" i="2"/>
  <c r="AF707" i="2"/>
  <c r="AF725" i="2"/>
  <c r="AF699" i="2"/>
  <c r="AF703" i="2"/>
  <c r="AF650" i="2"/>
  <c r="AF717" i="2"/>
  <c r="AF693" i="2"/>
  <c r="AF719" i="2"/>
  <c r="AF731" i="2"/>
  <c r="AF712" i="2"/>
  <c r="AF676" i="2"/>
  <c r="AE606" i="2"/>
  <c r="AE605" i="2"/>
  <c r="AE601" i="2"/>
  <c r="AE94" i="2"/>
  <c r="AE341" i="2"/>
  <c r="AE451" i="2"/>
  <c r="AE434" i="2"/>
  <c r="AE515" i="2"/>
  <c r="AE340" i="2"/>
  <c r="AE562" i="2"/>
  <c r="AE478" i="2"/>
  <c r="AE401" i="2"/>
  <c r="AE686" i="2"/>
  <c r="AE209" i="2"/>
  <c r="AE113" i="2"/>
  <c r="AE480" i="2"/>
  <c r="AE507" i="2"/>
  <c r="AE36" i="2"/>
  <c r="AE657" i="2"/>
  <c r="AE377" i="2"/>
  <c r="AE460" i="2"/>
  <c r="AE384" i="2"/>
  <c r="AE371" i="2"/>
  <c r="AE58" i="2"/>
  <c r="AE544" i="2"/>
  <c r="AE188" i="2"/>
  <c r="AE519" i="2"/>
  <c r="AE360" i="2"/>
  <c r="AE538" i="2"/>
  <c r="AE646" i="2"/>
  <c r="AE240" i="2"/>
  <c r="AE376" i="2"/>
  <c r="AE91" i="2"/>
  <c r="AE586" i="2"/>
  <c r="AE4" i="2"/>
  <c r="AE70" i="2"/>
  <c r="AE546" i="2"/>
  <c r="AE324" i="2"/>
  <c r="AE228" i="2"/>
  <c r="AE392" i="2"/>
  <c r="AE92" i="2"/>
  <c r="AE356" i="2"/>
  <c r="AE516" i="2"/>
  <c r="AE194" i="2"/>
  <c r="AE525" i="2"/>
  <c r="AE83" i="2"/>
  <c r="AE204" i="2"/>
  <c r="AE104" i="2"/>
  <c r="AE263" i="2"/>
  <c r="AE110" i="2"/>
  <c r="AE318" i="2"/>
  <c r="AE504" i="2"/>
  <c r="AE369" i="2"/>
  <c r="AE95" i="2"/>
  <c r="AE292" i="2"/>
  <c r="AE473" i="2"/>
  <c r="AE165" i="2"/>
  <c r="AE287" i="2"/>
  <c r="AE432" i="2"/>
  <c r="AE158" i="2"/>
  <c r="AE449" i="2"/>
  <c r="AE303" i="2"/>
  <c r="AE213" i="2"/>
  <c r="AE604" i="2"/>
  <c r="AE118" i="2"/>
  <c r="AE129" i="2"/>
  <c r="AE350" i="2"/>
  <c r="AE448" i="2"/>
  <c r="AE335" i="2"/>
  <c r="AE85" i="2"/>
  <c r="AE388" i="2"/>
  <c r="AE101" i="2"/>
  <c r="AE274" i="2"/>
  <c r="AE472" i="2"/>
  <c r="AE293" i="2"/>
  <c r="AE354" i="2"/>
  <c r="AE628" i="2"/>
  <c r="AE381" i="2"/>
  <c r="AE476" i="2"/>
  <c r="AE484" i="2"/>
  <c r="AE246" i="2"/>
  <c r="AE238" i="2"/>
  <c r="AE203" i="2"/>
  <c r="AE74" i="2"/>
  <c r="AE147" i="2"/>
  <c r="AE510" i="2"/>
  <c r="AE150" i="2"/>
  <c r="AE458" i="2"/>
  <c r="AE184" i="2"/>
  <c r="AE602" i="2"/>
  <c r="AE684" i="2"/>
  <c r="AE7" i="2"/>
  <c r="AE16" i="2"/>
  <c r="AE535" i="2"/>
  <c r="AE313" i="2"/>
  <c r="AE61" i="2"/>
  <c r="AE328" i="2"/>
  <c r="AE216" i="2"/>
  <c r="AE283" i="2"/>
  <c r="AE71" i="2"/>
  <c r="AE107" i="2"/>
  <c r="AE493" i="2"/>
  <c r="AE438" i="2"/>
  <c r="AE269" i="2"/>
  <c r="AE383" i="2"/>
  <c r="AE127" i="2"/>
  <c r="AE336" i="2"/>
  <c r="AE125" i="2"/>
  <c r="AE189" i="2"/>
  <c r="AE225" i="2"/>
  <c r="AE669" i="2"/>
  <c r="AE281" i="2"/>
  <c r="AE122" i="2"/>
  <c r="AE262" i="2"/>
  <c r="AE521" i="2"/>
  <c r="AE347" i="2"/>
  <c r="AE526" i="2"/>
  <c r="AE97" i="2"/>
  <c r="AE244" i="2"/>
  <c r="AE423" i="2"/>
  <c r="AE87" i="2"/>
  <c r="AE638" i="2"/>
  <c r="AE42" i="2"/>
  <c r="AE33" i="2"/>
  <c r="AE296" i="2"/>
  <c r="AE120" i="2"/>
  <c r="AE232" i="2"/>
  <c r="AE398" i="2"/>
  <c r="AE166" i="2"/>
  <c r="AE54" i="2"/>
  <c r="AE8" i="2"/>
  <c r="AE648" i="2"/>
  <c r="AE680" i="2"/>
  <c r="AE290" i="2"/>
  <c r="AE682" i="2"/>
  <c r="AE647" i="2"/>
  <c r="AE405" i="2"/>
  <c r="AE298" i="2"/>
  <c r="AE300" i="2"/>
  <c r="AE251" i="2"/>
  <c r="AE270" i="2"/>
  <c r="AE412" i="2"/>
  <c r="AE715" i="2"/>
  <c r="AE542" i="2"/>
  <c r="AE320" i="2"/>
  <c r="AE255" i="2"/>
  <c r="AE338" i="2"/>
  <c r="AE266" i="2"/>
  <c r="AE254" i="2"/>
  <c r="AE102" i="2"/>
  <c r="AE361" i="2"/>
  <c r="AE162" i="2"/>
  <c r="AE179" i="2"/>
  <c r="AE108" i="2"/>
  <c r="AE540" i="2"/>
  <c r="AE549" i="2"/>
  <c r="AE387" i="2"/>
  <c r="AE343" i="2"/>
  <c r="AE156" i="2"/>
  <c r="AE9" i="2"/>
  <c r="AE508" i="2"/>
  <c r="AE475" i="2"/>
  <c r="AE524" i="2"/>
  <c r="AE241" i="2"/>
  <c r="AE256" i="2"/>
  <c r="AE550" i="2"/>
  <c r="AE446" i="2"/>
  <c r="AE551" i="2"/>
  <c r="AE663" i="2"/>
  <c r="AE539" i="2"/>
  <c r="AE555" i="2"/>
  <c r="AE639" i="2"/>
  <c r="AE552" i="2"/>
  <c r="AE667" i="2"/>
  <c r="AE665" i="2"/>
  <c r="AE37" i="2"/>
  <c r="AE301" i="2"/>
  <c r="AE242" i="2"/>
  <c r="AE532" i="2"/>
  <c r="AE191" i="2"/>
  <c r="AE624" i="2"/>
  <c r="AE644" i="2"/>
  <c r="AE291" i="2"/>
  <c r="AE568" i="2"/>
  <c r="AE395" i="2"/>
  <c r="AE239" i="2"/>
  <c r="AE123" i="2"/>
  <c r="AE632" i="2"/>
  <c r="AE48" i="2"/>
  <c r="AE393" i="2"/>
  <c r="AE501" i="2"/>
  <c r="AE587" i="2"/>
  <c r="AE133" i="2"/>
  <c r="AE195" i="2"/>
  <c r="AE212" i="2"/>
  <c r="AE576" i="2"/>
  <c r="AE250" i="2"/>
  <c r="AE654" i="2"/>
  <c r="AE557" i="2"/>
  <c r="AE21" i="2"/>
  <c r="AE38" i="2"/>
  <c r="AE427" i="2"/>
  <c r="AE674" i="2"/>
  <c r="AE527" i="2"/>
  <c r="AE63" i="2"/>
  <c r="AE218" i="2"/>
  <c r="AE486" i="2"/>
  <c r="AE6" i="2"/>
  <c r="AE29" i="2"/>
  <c r="AE229" i="2"/>
  <c r="AE513" i="2"/>
  <c r="AE466" i="2"/>
  <c r="AE77" i="2"/>
  <c r="AE130" i="2"/>
  <c r="AE505" i="2"/>
  <c r="AE506" i="2"/>
  <c r="AE116" i="2"/>
  <c r="AE416" i="2"/>
  <c r="AE421" i="2"/>
  <c r="AE142" i="2"/>
  <c r="AE109" i="2"/>
  <c r="AE67" i="2"/>
  <c r="AE496" i="2"/>
  <c r="AE137" i="2"/>
  <c r="AE65" i="2"/>
  <c r="AE517" i="2"/>
  <c r="AE454" i="2"/>
  <c r="AE407" i="2"/>
  <c r="AE259" i="2"/>
  <c r="AE308" i="2"/>
  <c r="AE111" i="2"/>
  <c r="AE702" i="2"/>
  <c r="AE467" i="2"/>
  <c r="AE502" i="2"/>
  <c r="AE465" i="2"/>
  <c r="AE670" i="2"/>
  <c r="AE18" i="2"/>
  <c r="AE143" i="2"/>
  <c r="AE317" i="2"/>
  <c r="AE47" i="2"/>
  <c r="AE426" i="2"/>
  <c r="AE261" i="2"/>
  <c r="AE46" i="2"/>
  <c r="AE548" i="2"/>
  <c r="AE227" i="2"/>
  <c r="AE367" i="2"/>
  <c r="AE339" i="2"/>
  <c r="AE431" i="2"/>
  <c r="AE11" i="2"/>
  <c r="AE289" i="2"/>
  <c r="AE419" i="2"/>
  <c r="AE64" i="2"/>
  <c r="AE39" i="2"/>
  <c r="AE365" i="2"/>
  <c r="AE718" i="2"/>
  <c r="AE10" i="2"/>
  <c r="AE573" i="2"/>
  <c r="AE708" i="2"/>
  <c r="AE591" i="2"/>
  <c r="AE78" i="2"/>
  <c r="AE485" i="2"/>
  <c r="AE186" i="2"/>
  <c r="AE100" i="2"/>
  <c r="AE41" i="2"/>
  <c r="AE681" i="2"/>
  <c r="AE514" i="2"/>
  <c r="AE436" i="2"/>
  <c r="AE363" i="2"/>
  <c r="AE614" i="2"/>
  <c r="AE440" i="2"/>
  <c r="AE353" i="2"/>
  <c r="AE477" i="2"/>
  <c r="AE378" i="2"/>
  <c r="AE331" i="2"/>
  <c r="AE444" i="2"/>
  <c r="AE187" i="2"/>
  <c r="AE373" i="2"/>
  <c r="AE233" i="2"/>
  <c r="AE366" i="2"/>
  <c r="AE455" i="2"/>
  <c r="AE623" i="2"/>
  <c r="AE51" i="2"/>
  <c r="AE441" i="2"/>
  <c r="AE84" i="2"/>
  <c r="AE105" i="2"/>
  <c r="AE279" i="2"/>
  <c r="AE481" i="2"/>
  <c r="AE464" i="2"/>
  <c r="AE636" i="2"/>
  <c r="AE349" i="2"/>
  <c r="AE659" i="2"/>
  <c r="AE88" i="2"/>
  <c r="AE483" i="2"/>
  <c r="AE280" i="2"/>
  <c r="AE3" i="2"/>
  <c r="AE599" i="2"/>
  <c r="AE411" i="2"/>
  <c r="AE337" i="2"/>
  <c r="AE564" i="2"/>
  <c r="AE380" i="2"/>
  <c r="AE141" i="2"/>
  <c r="AE208" i="2"/>
  <c r="AE566" i="2"/>
  <c r="AE543" i="2"/>
  <c r="AE497" i="2"/>
  <c r="AE329" i="2"/>
  <c r="AE55" i="2"/>
  <c r="AE253" i="2"/>
  <c r="AE489" i="2"/>
  <c r="AE258" i="2"/>
  <c r="AE168" i="2"/>
  <c r="AE230" i="2"/>
  <c r="AE325" i="2"/>
  <c r="AE214" i="2"/>
  <c r="AE503" i="2"/>
  <c r="AE217" i="2"/>
  <c r="AE126" i="2"/>
  <c r="AE132" i="2"/>
  <c r="AE245" i="2"/>
  <c r="AE315" i="2"/>
  <c r="AE305" i="2"/>
  <c r="AE404" i="2"/>
  <c r="AE19" i="2"/>
  <c r="AE170" i="2"/>
  <c r="AE330" i="2"/>
  <c r="AE157" i="2"/>
  <c r="AE710" i="2"/>
  <c r="AE169" i="2"/>
  <c r="AE342" i="2"/>
  <c r="AE569" i="2"/>
  <c r="AE148" i="2"/>
  <c r="AE422" i="2"/>
  <c r="AE321" i="2"/>
  <c r="AE685" i="2"/>
  <c r="AE370" i="2"/>
  <c r="AE234" i="2"/>
  <c r="AE86" i="2"/>
  <c r="AE69" i="2"/>
  <c r="AE223" i="2"/>
  <c r="AE558" i="2"/>
  <c r="AE282" i="2"/>
  <c r="AE442" i="2"/>
  <c r="AE530" i="2"/>
  <c r="AE34" i="2"/>
  <c r="AE428" i="2"/>
  <c r="AE151" i="2"/>
  <c r="AE196" i="2"/>
  <c r="AE96" i="2"/>
  <c r="AE115" i="2"/>
  <c r="AE302" i="2"/>
  <c r="AE153" i="2"/>
  <c r="AE633" i="2"/>
  <c r="AE197" i="2"/>
  <c r="AE309" i="2"/>
  <c r="AE322" i="2"/>
  <c r="AE666" i="2"/>
  <c r="AE344" i="2"/>
  <c r="AE79" i="2"/>
  <c r="AE30" i="2"/>
  <c r="AE709" i="2"/>
  <c r="AE15" i="2"/>
  <c r="AE119" i="2"/>
  <c r="AE231" i="2"/>
  <c r="AE643" i="2"/>
  <c r="AE545" i="2"/>
  <c r="AE655" i="2"/>
  <c r="AE310" i="2"/>
  <c r="AE570" i="2"/>
  <c r="AE626" i="2"/>
  <c r="AE56" i="2"/>
  <c r="AE592" i="2"/>
  <c r="AE59" i="2"/>
  <c r="AE205" i="2"/>
  <c r="AE559" i="2"/>
  <c r="AE226" i="2"/>
  <c r="AE621" i="2"/>
  <c r="AE66" i="2"/>
  <c r="AE461" i="2"/>
  <c r="AE5" i="2"/>
  <c r="AE600" i="2"/>
  <c r="AE509" i="2"/>
  <c r="AE578" i="2"/>
  <c r="AE252" i="2"/>
  <c r="AE2" i="2"/>
  <c r="AE618" i="2"/>
  <c r="AE200" i="2"/>
  <c r="AE299" i="2"/>
  <c r="AE323" i="2"/>
  <c r="AE471" i="2"/>
  <c r="AE634" i="2"/>
  <c r="AE617" i="2"/>
  <c r="AE112" i="2"/>
  <c r="AE456" i="2"/>
  <c r="AE17" i="2"/>
  <c r="AE13" i="2"/>
  <c r="AE201" i="2"/>
  <c r="AE22" i="2"/>
  <c r="AE664" i="2"/>
  <c r="AE99" i="2"/>
  <c r="AE275" i="2"/>
  <c r="AE294" i="2"/>
  <c r="AE72" i="2"/>
  <c r="AE161" i="2"/>
  <c r="AE174" i="2"/>
  <c r="AE297" i="2"/>
  <c r="AE487" i="2"/>
  <c r="AE27" i="2"/>
  <c r="AE284" i="2"/>
  <c r="AE76" i="2"/>
  <c r="AE512" i="2"/>
  <c r="AE345" i="2"/>
  <c r="AE154" i="2"/>
  <c r="AE585" i="2"/>
  <c r="AE206" i="2"/>
  <c r="AE629" i="2"/>
  <c r="AE45" i="2"/>
  <c r="AE268" i="2"/>
  <c r="AE73" i="2"/>
  <c r="AE406" i="2"/>
  <c r="AE264" i="2"/>
  <c r="AE128" i="2"/>
  <c r="AE359" i="2"/>
  <c r="AE183" i="2"/>
  <c r="AE567" i="2"/>
  <c r="AE236" i="2"/>
  <c r="AE98" i="2"/>
  <c r="AE415" i="2"/>
  <c r="AE249" i="2"/>
  <c r="AE20" i="2"/>
  <c r="AE202" i="2"/>
  <c r="AE190" i="2"/>
  <c r="AE25" i="2"/>
  <c r="AE536" i="2"/>
  <c r="AE560" i="2"/>
  <c r="AE334" i="2"/>
  <c r="AE730" i="2"/>
  <c r="AE106" i="2"/>
  <c r="AE278" i="2"/>
  <c r="AE60" i="2"/>
  <c r="AE235" i="2"/>
  <c r="AE192" i="2"/>
  <c r="AE44" i="2"/>
  <c r="AE144" i="2"/>
  <c r="AE332" i="2"/>
  <c r="AE534" i="2"/>
  <c r="AE52" i="2"/>
  <c r="AE668" i="2"/>
  <c r="AE596" i="2"/>
  <c r="AE594" i="2"/>
  <c r="AE49" i="2"/>
  <c r="AE616" i="2"/>
  <c r="AE518" i="2"/>
  <c r="AE690" i="2"/>
  <c r="AE619" i="2"/>
  <c r="AE267" i="2"/>
  <c r="AE563" i="2"/>
  <c r="AE656" i="2"/>
  <c r="AE276" i="2"/>
  <c r="AE713" i="2"/>
  <c r="AE537" i="2"/>
  <c r="AE533" i="2"/>
  <c r="AE221" i="2"/>
  <c r="AE701" i="2"/>
  <c r="AE425" i="2"/>
  <c r="AE652" i="2"/>
  <c r="AE375" i="2"/>
  <c r="AE23" i="2"/>
  <c r="AE574" i="2"/>
  <c r="AE89" i="2"/>
  <c r="AE410" i="2"/>
  <c r="AE583" i="2"/>
  <c r="AE171" i="2"/>
  <c r="AE346" i="2"/>
  <c r="AE447" i="2"/>
  <c r="AE498" i="2"/>
  <c r="AE494" i="2"/>
  <c r="AE175" i="2"/>
  <c r="AE182" i="2"/>
  <c r="AE418" i="2"/>
  <c r="AE697" i="2"/>
  <c r="AE62" i="2"/>
  <c r="AE75" i="2"/>
  <c r="AE385" i="2"/>
  <c r="AE26" i="2"/>
  <c r="AE159" i="2"/>
  <c r="AE311" i="2"/>
  <c r="AE351" i="2"/>
  <c r="AE499" i="2"/>
  <c r="AE260" i="2"/>
  <c r="AE579" i="2"/>
  <c r="AE491" i="2"/>
  <c r="AE572" i="2"/>
  <c r="AE257" i="2"/>
  <c r="AE181" i="2"/>
  <c r="AE474" i="2"/>
  <c r="AE211" i="2"/>
  <c r="AE597" i="2"/>
  <c r="AE723" i="2"/>
  <c r="AE688" i="2"/>
  <c r="AE700" i="2"/>
  <c r="AE333" i="2"/>
  <c r="AE696" i="2"/>
  <c r="AE152" i="2"/>
  <c r="AE402" i="2"/>
  <c r="AE114" i="2"/>
  <c r="AE584" i="2"/>
  <c r="AE198" i="2"/>
  <c r="AE14" i="2"/>
  <c r="AE80" i="2"/>
  <c r="AE24" i="2"/>
  <c r="AE247" i="2"/>
  <c r="AE459" i="2"/>
  <c r="AE272" i="2"/>
  <c r="AE439" i="2"/>
  <c r="AE146" i="2"/>
  <c r="AE50" i="2"/>
  <c r="AE500" i="2"/>
  <c r="AE607" i="2"/>
  <c r="AE12" i="2"/>
  <c r="AE609" i="2"/>
  <c r="AE28" i="2"/>
  <c r="AE57" i="2"/>
  <c r="AE470" i="2"/>
  <c r="AE582" i="2"/>
  <c r="AE134" i="2"/>
  <c r="AE492" i="2"/>
  <c r="AE482" i="2"/>
  <c r="AE424" i="2"/>
  <c r="AE531" i="2"/>
  <c r="AE556" i="2"/>
  <c r="AE43" i="2"/>
  <c r="AE711" i="2"/>
  <c r="AE396" i="2"/>
  <c r="AE177" i="2"/>
  <c r="AE528" i="2"/>
  <c r="AE468" i="2"/>
  <c r="AE437" i="2"/>
  <c r="AE357" i="2"/>
  <c r="AE598" i="2"/>
  <c r="AE180" i="2"/>
  <c r="AE726" i="2"/>
  <c r="AE394" i="2"/>
  <c r="AE463" i="2"/>
  <c r="AE374" i="2"/>
  <c r="AE720" i="2"/>
  <c r="AE185" i="2"/>
  <c r="AE611" i="2"/>
  <c r="AE81" i="2"/>
  <c r="AE172" i="2"/>
  <c r="AE479" i="2"/>
  <c r="AE645" i="2"/>
  <c r="AE138" i="2"/>
  <c r="AE640" i="2"/>
  <c r="AE433" i="2"/>
  <c r="AE637" i="2"/>
  <c r="AE541" i="2"/>
  <c r="AE615" i="2"/>
  <c r="AE224" i="2"/>
  <c r="AE312" i="2"/>
  <c r="AE727" i="2"/>
  <c r="AE277" i="2"/>
  <c r="AE348" i="2"/>
  <c r="AE82" i="2"/>
  <c r="AE124" i="2"/>
  <c r="AE35" i="2"/>
  <c r="AE445" i="2"/>
  <c r="AE642" i="2"/>
  <c r="AE661" i="2"/>
  <c r="AE352" i="2"/>
  <c r="AE31" i="2"/>
  <c r="AE469" i="2"/>
  <c r="AE694" i="2"/>
  <c r="AE660" i="2"/>
  <c r="AE677" i="2"/>
  <c r="AE403" i="2"/>
  <c r="AE167" i="2"/>
  <c r="AE304" i="2"/>
  <c r="AE408" i="2"/>
  <c r="AE121" i="2"/>
  <c r="AE608" i="2"/>
  <c r="AE288" i="2"/>
  <c r="AE117" i="2"/>
  <c r="AE593" i="2"/>
  <c r="AE627" i="2"/>
  <c r="AE399" i="2"/>
  <c r="AE219" i="2"/>
  <c r="AE139" i="2"/>
  <c r="AE675" i="2"/>
  <c r="AE511" i="2"/>
  <c r="AE462" i="2"/>
  <c r="AE413" i="2"/>
  <c r="AE163" i="2"/>
  <c r="AE193" i="2"/>
  <c r="AE295" i="2"/>
  <c r="AE728" i="2"/>
  <c r="AE90" i="2"/>
  <c r="AE704" i="2"/>
  <c r="AE327" i="2"/>
  <c r="AE610" i="2"/>
  <c r="AE553" i="2"/>
  <c r="AE40" i="2"/>
  <c r="AE314" i="2"/>
  <c r="AE285" i="2"/>
  <c r="AE135" i="2"/>
  <c r="AE155" i="2"/>
  <c r="AE452" i="2"/>
  <c r="AE131" i="2"/>
  <c r="AE178" i="2"/>
  <c r="AE68" i="2"/>
  <c r="AE273" i="2"/>
  <c r="AE364" i="2"/>
  <c r="AE391" i="2"/>
  <c r="AE662" i="2"/>
  <c r="AE136" i="2"/>
  <c r="AE173" i="2"/>
  <c r="AE577" i="2"/>
  <c r="AE672" i="2"/>
  <c r="AE603" i="2"/>
  <c r="AE457" i="2"/>
  <c r="AE581" i="2"/>
  <c r="AE355" i="2"/>
  <c r="AE265" i="2"/>
  <c r="AE420" i="2"/>
  <c r="AE729" i="2"/>
  <c r="AE651" i="2"/>
  <c r="AE722" i="2"/>
  <c r="AE588" i="2"/>
  <c r="AE53" i="2"/>
  <c r="AE716" i="2"/>
  <c r="AE176" i="2"/>
  <c r="AE306" i="2"/>
  <c r="AE430" i="2"/>
  <c r="AE673" i="2"/>
  <c r="AE222" i="2"/>
  <c r="AE286" i="2"/>
  <c r="AE160" i="2"/>
  <c r="AE372" i="2"/>
  <c r="AE625" i="2"/>
  <c r="AE450" i="2"/>
  <c r="AE145" i="2"/>
  <c r="AE140" i="2"/>
  <c r="AE243" i="2"/>
  <c r="AE326" i="2"/>
  <c r="AE691" i="2"/>
  <c r="AE443" i="2"/>
  <c r="AE705" i="2"/>
  <c r="AE271" i="2"/>
  <c r="AE721" i="2"/>
  <c r="AE32" i="2"/>
  <c r="AE641" i="2"/>
  <c r="AE631" i="2"/>
  <c r="AE435" i="2"/>
  <c r="AE732" i="2"/>
  <c r="AE679" i="2"/>
  <c r="AE630" i="2"/>
  <c r="AE215" i="2"/>
  <c r="AE590" i="2"/>
  <c r="AE149" i="2"/>
  <c r="AE417" i="2"/>
  <c r="AE589" i="2"/>
  <c r="AE397" i="2"/>
  <c r="AE547" i="2"/>
  <c r="AE358" i="2"/>
  <c r="AE490" i="2"/>
  <c r="AE520" i="2"/>
  <c r="AE658" i="2"/>
  <c r="AE649" i="2"/>
  <c r="AE319" i="2"/>
  <c r="AE103" i="2"/>
  <c r="AE210" i="2"/>
  <c r="AE453" i="2"/>
  <c r="AE386" i="2"/>
  <c r="AE199" i="2"/>
  <c r="AE414" i="2"/>
  <c r="AE687" i="2"/>
  <c r="AE316" i="2"/>
  <c r="AE554" i="2"/>
  <c r="AE495" i="2"/>
  <c r="AE93" i="2"/>
  <c r="AE571" i="2"/>
  <c r="AE529" i="2"/>
  <c r="AE400" i="2"/>
  <c r="AE580" i="2"/>
  <c r="AE207" i="2"/>
  <c r="AE220" i="2"/>
  <c r="AE164" i="2"/>
  <c r="AE389" i="2"/>
  <c r="AE724" i="2"/>
  <c r="AE714" i="2"/>
  <c r="AE561" i="2"/>
  <c r="AE248" i="2"/>
  <c r="AE689" i="2"/>
  <c r="AE622" i="2"/>
  <c r="AE237" i="2"/>
  <c r="AE409" i="2"/>
  <c r="AE307" i="2"/>
  <c r="AE635" i="2"/>
  <c r="AE390" i="2"/>
  <c r="AE362" i="2"/>
  <c r="AE706" i="2"/>
  <c r="AE565" i="2"/>
  <c r="AE612" i="2"/>
  <c r="AE692" i="2"/>
  <c r="AE575" i="2"/>
  <c r="AE368" i="2"/>
  <c r="AE653" i="2"/>
  <c r="AE595" i="2"/>
  <c r="AE613" i="2"/>
  <c r="AE695" i="2"/>
  <c r="AE488" i="2"/>
  <c r="AE379" i="2"/>
  <c r="AE678" i="2"/>
  <c r="AE429" i="2"/>
  <c r="AE382" i="2"/>
  <c r="AE522" i="2"/>
  <c r="AE683" i="2"/>
  <c r="AE671" i="2"/>
  <c r="AE523" i="2"/>
  <c r="AE698" i="2"/>
  <c r="AE620" i="2"/>
  <c r="AE707" i="2"/>
  <c r="AE725" i="2"/>
  <c r="AE699" i="2"/>
  <c r="AE703" i="2"/>
  <c r="AE650" i="2"/>
  <c r="AE717" i="2"/>
  <c r="AE693" i="2"/>
  <c r="AE719" i="2"/>
  <c r="AE731" i="2"/>
  <c r="AE712" i="2"/>
  <c r="AE676" i="2"/>
  <c r="AD606" i="2"/>
  <c r="AD605" i="2"/>
  <c r="AD601" i="2"/>
  <c r="AD94" i="2"/>
  <c r="AD341" i="2"/>
  <c r="AD451" i="2"/>
  <c r="AD434" i="2"/>
  <c r="AD515" i="2"/>
  <c r="AD340" i="2"/>
  <c r="AD562" i="2"/>
  <c r="AD478" i="2"/>
  <c r="AD401" i="2"/>
  <c r="AD686" i="2"/>
  <c r="AD209" i="2"/>
  <c r="AD113" i="2"/>
  <c r="AD480" i="2"/>
  <c r="AD507" i="2"/>
  <c r="AD36" i="2"/>
  <c r="AD657" i="2"/>
  <c r="AD377" i="2"/>
  <c r="AD460" i="2"/>
  <c r="AD384" i="2"/>
  <c r="AD371" i="2"/>
  <c r="AD58" i="2"/>
  <c r="AD544" i="2"/>
  <c r="AD188" i="2"/>
  <c r="AD519" i="2"/>
  <c r="AD360" i="2"/>
  <c r="AD538" i="2"/>
  <c r="AD646" i="2"/>
  <c r="AD240" i="2"/>
  <c r="AD376" i="2"/>
  <c r="AD91" i="2"/>
  <c r="AD586" i="2"/>
  <c r="AD4" i="2"/>
  <c r="AD70" i="2"/>
  <c r="AD546" i="2"/>
  <c r="AD324" i="2"/>
  <c r="AD228" i="2"/>
  <c r="AD392" i="2"/>
  <c r="AD92" i="2"/>
  <c r="AD356" i="2"/>
  <c r="AD516" i="2"/>
  <c r="AD194" i="2"/>
  <c r="AD525" i="2"/>
  <c r="AD83" i="2"/>
  <c r="AD204" i="2"/>
  <c r="AD104" i="2"/>
  <c r="AD263" i="2"/>
  <c r="AD110" i="2"/>
  <c r="AD318" i="2"/>
  <c r="AD504" i="2"/>
  <c r="AD369" i="2"/>
  <c r="AD95" i="2"/>
  <c r="AD292" i="2"/>
  <c r="AD473" i="2"/>
  <c r="AD165" i="2"/>
  <c r="AD287" i="2"/>
  <c r="AD432" i="2"/>
  <c r="AD158" i="2"/>
  <c r="AD449" i="2"/>
  <c r="AD303" i="2"/>
  <c r="AD213" i="2"/>
  <c r="AD604" i="2"/>
  <c r="AD118" i="2"/>
  <c r="AD129" i="2"/>
  <c r="AD350" i="2"/>
  <c r="AD448" i="2"/>
  <c r="AD335" i="2"/>
  <c r="AD85" i="2"/>
  <c r="AD388" i="2"/>
  <c r="AD101" i="2"/>
  <c r="AD274" i="2"/>
  <c r="AD472" i="2"/>
  <c r="AD293" i="2"/>
  <c r="AD354" i="2"/>
  <c r="AD628" i="2"/>
  <c r="AD381" i="2"/>
  <c r="AD476" i="2"/>
  <c r="AD484" i="2"/>
  <c r="AD246" i="2"/>
  <c r="AD238" i="2"/>
  <c r="AD203" i="2"/>
  <c r="AD74" i="2"/>
  <c r="AD147" i="2"/>
  <c r="AD510" i="2"/>
  <c r="AD150" i="2"/>
  <c r="AD458" i="2"/>
  <c r="AD184" i="2"/>
  <c r="AD602" i="2"/>
  <c r="AD684" i="2"/>
  <c r="AD7" i="2"/>
  <c r="AD16" i="2"/>
  <c r="AD535" i="2"/>
  <c r="AD313" i="2"/>
  <c r="AD61" i="2"/>
  <c r="AD328" i="2"/>
  <c r="AD216" i="2"/>
  <c r="AD283" i="2"/>
  <c r="AD71" i="2"/>
  <c r="AD107" i="2"/>
  <c r="AD493" i="2"/>
  <c r="AD438" i="2"/>
  <c r="AD269" i="2"/>
  <c r="AD383" i="2"/>
  <c r="AD127" i="2"/>
  <c r="AD336" i="2"/>
  <c r="AD125" i="2"/>
  <c r="AD189" i="2"/>
  <c r="AD225" i="2"/>
  <c r="AD669" i="2"/>
  <c r="AD281" i="2"/>
  <c r="AD122" i="2"/>
  <c r="AD262" i="2"/>
  <c r="AD521" i="2"/>
  <c r="AD347" i="2"/>
  <c r="AD526" i="2"/>
  <c r="AD97" i="2"/>
  <c r="AD244" i="2"/>
  <c r="AD423" i="2"/>
  <c r="AD87" i="2"/>
  <c r="AD638" i="2"/>
  <c r="AD42" i="2"/>
  <c r="AD33" i="2"/>
  <c r="AD296" i="2"/>
  <c r="AD120" i="2"/>
  <c r="AD232" i="2"/>
  <c r="AD398" i="2"/>
  <c r="AD166" i="2"/>
  <c r="AD54" i="2"/>
  <c r="AD8" i="2"/>
  <c r="AD648" i="2"/>
  <c r="AD680" i="2"/>
  <c r="AD290" i="2"/>
  <c r="AD682" i="2"/>
  <c r="AD647" i="2"/>
  <c r="AD405" i="2"/>
  <c r="AD298" i="2"/>
  <c r="AD300" i="2"/>
  <c r="AD251" i="2"/>
  <c r="AD270" i="2"/>
  <c r="AD412" i="2"/>
  <c r="AD715" i="2"/>
  <c r="AD542" i="2"/>
  <c r="AD320" i="2"/>
  <c r="AD255" i="2"/>
  <c r="AD338" i="2"/>
  <c r="AD266" i="2"/>
  <c r="AD254" i="2"/>
  <c r="AD102" i="2"/>
  <c r="AD361" i="2"/>
  <c r="AD162" i="2"/>
  <c r="AD179" i="2"/>
  <c r="AD108" i="2"/>
  <c r="AD540" i="2"/>
  <c r="AD549" i="2"/>
  <c r="AD387" i="2"/>
  <c r="AD343" i="2"/>
  <c r="AD156" i="2"/>
  <c r="AD9" i="2"/>
  <c r="AD508" i="2"/>
  <c r="AD475" i="2"/>
  <c r="AD524" i="2"/>
  <c r="AD241" i="2"/>
  <c r="AD256" i="2"/>
  <c r="AD550" i="2"/>
  <c r="AD446" i="2"/>
  <c r="AD551" i="2"/>
  <c r="AD663" i="2"/>
  <c r="AD539" i="2"/>
  <c r="AD555" i="2"/>
  <c r="AD639" i="2"/>
  <c r="AD552" i="2"/>
  <c r="AD667" i="2"/>
  <c r="AD665" i="2"/>
  <c r="AD37" i="2"/>
  <c r="AD301" i="2"/>
  <c r="AD242" i="2"/>
  <c r="AD532" i="2"/>
  <c r="AD191" i="2"/>
  <c r="AD624" i="2"/>
  <c r="AD644" i="2"/>
  <c r="AD291" i="2"/>
  <c r="AD568" i="2"/>
  <c r="AD395" i="2"/>
  <c r="AD239" i="2"/>
  <c r="AD123" i="2"/>
  <c r="AD632" i="2"/>
  <c r="AD48" i="2"/>
  <c r="AD393" i="2"/>
  <c r="AD501" i="2"/>
  <c r="AD587" i="2"/>
  <c r="AD133" i="2"/>
  <c r="AD195" i="2"/>
  <c r="AD212" i="2"/>
  <c r="AD576" i="2"/>
  <c r="AD250" i="2"/>
  <c r="AD654" i="2"/>
  <c r="AD557" i="2"/>
  <c r="AD21" i="2"/>
  <c r="AD38" i="2"/>
  <c r="AD427" i="2"/>
  <c r="AD674" i="2"/>
  <c r="AD527" i="2"/>
  <c r="AD63" i="2"/>
  <c r="AD218" i="2"/>
  <c r="AD486" i="2"/>
  <c r="AD6" i="2"/>
  <c r="AD29" i="2"/>
  <c r="AD229" i="2"/>
  <c r="AD513" i="2"/>
  <c r="AD466" i="2"/>
  <c r="AD77" i="2"/>
  <c r="AD130" i="2"/>
  <c r="AD505" i="2"/>
  <c r="AD506" i="2"/>
  <c r="AD116" i="2"/>
  <c r="AD416" i="2"/>
  <c r="AD421" i="2"/>
  <c r="AD142" i="2"/>
  <c r="AD109" i="2"/>
  <c r="AD67" i="2"/>
  <c r="AD496" i="2"/>
  <c r="AD137" i="2"/>
  <c r="AD65" i="2"/>
  <c r="AD517" i="2"/>
  <c r="AD454" i="2"/>
  <c r="AD407" i="2"/>
  <c r="AD259" i="2"/>
  <c r="AD308" i="2"/>
  <c r="AD111" i="2"/>
  <c r="AD702" i="2"/>
  <c r="AD467" i="2"/>
  <c r="AD502" i="2"/>
  <c r="AD465" i="2"/>
  <c r="AD670" i="2"/>
  <c r="AD18" i="2"/>
  <c r="AD143" i="2"/>
  <c r="AD317" i="2"/>
  <c r="AD47" i="2"/>
  <c r="AD426" i="2"/>
  <c r="AD261" i="2"/>
  <c r="AD46" i="2"/>
  <c r="AD548" i="2"/>
  <c r="AD227" i="2"/>
  <c r="AD367" i="2"/>
  <c r="AD339" i="2"/>
  <c r="AD431" i="2"/>
  <c r="AD11" i="2"/>
  <c r="AD289" i="2"/>
  <c r="AD419" i="2"/>
  <c r="AD64" i="2"/>
  <c r="AD39" i="2"/>
  <c r="AD365" i="2"/>
  <c r="AD718" i="2"/>
  <c r="AD10" i="2"/>
  <c r="AD573" i="2"/>
  <c r="AD708" i="2"/>
  <c r="AD591" i="2"/>
  <c r="AD78" i="2"/>
  <c r="AD485" i="2"/>
  <c r="AD186" i="2"/>
  <c r="AD100" i="2"/>
  <c r="AD41" i="2"/>
  <c r="AD681" i="2"/>
  <c r="AD514" i="2"/>
  <c r="AD436" i="2"/>
  <c r="AD363" i="2"/>
  <c r="AD614" i="2"/>
  <c r="AD440" i="2"/>
  <c r="AD353" i="2"/>
  <c r="AD477" i="2"/>
  <c r="AD378" i="2"/>
  <c r="AD331" i="2"/>
  <c r="AD444" i="2"/>
  <c r="AD187" i="2"/>
  <c r="AD373" i="2"/>
  <c r="AD233" i="2"/>
  <c r="AD366" i="2"/>
  <c r="AD455" i="2"/>
  <c r="AD623" i="2"/>
  <c r="AD51" i="2"/>
  <c r="AD441" i="2"/>
  <c r="AD84" i="2"/>
  <c r="AD105" i="2"/>
  <c r="AD279" i="2"/>
  <c r="AD481" i="2"/>
  <c r="AD464" i="2"/>
  <c r="AD636" i="2"/>
  <c r="AD349" i="2"/>
  <c r="AD659" i="2"/>
  <c r="AD88" i="2"/>
  <c r="AD483" i="2"/>
  <c r="AD280" i="2"/>
  <c r="AD3" i="2"/>
  <c r="AD599" i="2"/>
  <c r="AD411" i="2"/>
  <c r="AD337" i="2"/>
  <c r="AD564" i="2"/>
  <c r="AD380" i="2"/>
  <c r="AD141" i="2"/>
  <c r="AD208" i="2"/>
  <c r="AD566" i="2"/>
  <c r="AD543" i="2"/>
  <c r="AD497" i="2"/>
  <c r="AD329" i="2"/>
  <c r="AD55" i="2"/>
  <c r="AD253" i="2"/>
  <c r="AD489" i="2"/>
  <c r="AD258" i="2"/>
  <c r="AD168" i="2"/>
  <c r="AD230" i="2"/>
  <c r="AD325" i="2"/>
  <c r="K58" i="3" s="1"/>
  <c r="AD214" i="2"/>
  <c r="AD503" i="2"/>
  <c r="AD217" i="2"/>
  <c r="AD126" i="2"/>
  <c r="AD132" i="2"/>
  <c r="AD245" i="2"/>
  <c r="AD315" i="2"/>
  <c r="AD305" i="2"/>
  <c r="AD404" i="2"/>
  <c r="AD19" i="2"/>
  <c r="AD170" i="2"/>
  <c r="AD330" i="2"/>
  <c r="AD157" i="2"/>
  <c r="AD710" i="2"/>
  <c r="AD169" i="2"/>
  <c r="AD342" i="2"/>
  <c r="AD569" i="2"/>
  <c r="AD148" i="2"/>
  <c r="AD422" i="2"/>
  <c r="AD321" i="2"/>
  <c r="AD685" i="2"/>
  <c r="AD370" i="2"/>
  <c r="AD234" i="2"/>
  <c r="AD86" i="2"/>
  <c r="AD69" i="2"/>
  <c r="AD223" i="2"/>
  <c r="AD558" i="2"/>
  <c r="AD282" i="2"/>
  <c r="AD442" i="2"/>
  <c r="AD530" i="2"/>
  <c r="AD34" i="2"/>
  <c r="AD428" i="2"/>
  <c r="AD151" i="2"/>
  <c r="AD196" i="2"/>
  <c r="AD96" i="2"/>
  <c r="AD115" i="2"/>
  <c r="AD302" i="2"/>
  <c r="AD153" i="2"/>
  <c r="AD633" i="2"/>
  <c r="AD197" i="2"/>
  <c r="AD309" i="2"/>
  <c r="AD322" i="2"/>
  <c r="AD666" i="2"/>
  <c r="AD344" i="2"/>
  <c r="AD79" i="2"/>
  <c r="AD30" i="2"/>
  <c r="AD709" i="2"/>
  <c r="AD15" i="2"/>
  <c r="AD119" i="2"/>
  <c r="AD231" i="2"/>
  <c r="AD643" i="2"/>
  <c r="AD545" i="2"/>
  <c r="AD655" i="2"/>
  <c r="AD310" i="2"/>
  <c r="AD570" i="2"/>
  <c r="AD626" i="2"/>
  <c r="AD56" i="2"/>
  <c r="AD592" i="2"/>
  <c r="AD59" i="2"/>
  <c r="AD205" i="2"/>
  <c r="AD559" i="2"/>
  <c r="AD226" i="2"/>
  <c r="AD621" i="2"/>
  <c r="AD66" i="2"/>
  <c r="AD461" i="2"/>
  <c r="AD5" i="2"/>
  <c r="AD600" i="2"/>
  <c r="AD509" i="2"/>
  <c r="AD578" i="2"/>
  <c r="AD252" i="2"/>
  <c r="AD2" i="2"/>
  <c r="AD618" i="2"/>
  <c r="AD200" i="2"/>
  <c r="AD299" i="2"/>
  <c r="AD323" i="2"/>
  <c r="AD471" i="2"/>
  <c r="AD634" i="2"/>
  <c r="AD617" i="2"/>
  <c r="AD112" i="2"/>
  <c r="AD456" i="2"/>
  <c r="AD17" i="2"/>
  <c r="AD13" i="2"/>
  <c r="AD201" i="2"/>
  <c r="AD22" i="2"/>
  <c r="AD664" i="2"/>
  <c r="AD99" i="2"/>
  <c r="AD275" i="2"/>
  <c r="AD294" i="2"/>
  <c r="AD72" i="2"/>
  <c r="AD161" i="2"/>
  <c r="AD174" i="2"/>
  <c r="AD297" i="2"/>
  <c r="AD487" i="2"/>
  <c r="AD27" i="2"/>
  <c r="AD284" i="2"/>
  <c r="AD76" i="2"/>
  <c r="AD512" i="2"/>
  <c r="AD345" i="2"/>
  <c r="AD154" i="2"/>
  <c r="AD585" i="2"/>
  <c r="AD206" i="2"/>
  <c r="AD629" i="2"/>
  <c r="AD45" i="2"/>
  <c r="AD268" i="2"/>
  <c r="AD73" i="2"/>
  <c r="AD406" i="2"/>
  <c r="AD264" i="2"/>
  <c r="AD128" i="2"/>
  <c r="AD359" i="2"/>
  <c r="AD183" i="2"/>
  <c r="AD567" i="2"/>
  <c r="AD236" i="2"/>
  <c r="AD98" i="2"/>
  <c r="AD415" i="2"/>
  <c r="AD249" i="2"/>
  <c r="AD20" i="2"/>
  <c r="AD202" i="2"/>
  <c r="AD190" i="2"/>
  <c r="AD25" i="2"/>
  <c r="AD536" i="2"/>
  <c r="AD560" i="2"/>
  <c r="AD334" i="2"/>
  <c r="AD730" i="2"/>
  <c r="AD106" i="2"/>
  <c r="AD278" i="2"/>
  <c r="AD60" i="2"/>
  <c r="AD235" i="2"/>
  <c r="AD192" i="2"/>
  <c r="AD44" i="2"/>
  <c r="AD144" i="2"/>
  <c r="AD332" i="2"/>
  <c r="AD534" i="2"/>
  <c r="AD52" i="2"/>
  <c r="AD668" i="2"/>
  <c r="AD596" i="2"/>
  <c r="AD594" i="2"/>
  <c r="AD49" i="2"/>
  <c r="AD616" i="2"/>
  <c r="AD518" i="2"/>
  <c r="AD690" i="2"/>
  <c r="AD619" i="2"/>
  <c r="AD267" i="2"/>
  <c r="AD563" i="2"/>
  <c r="AD656" i="2"/>
  <c r="AD276" i="2"/>
  <c r="AD713" i="2"/>
  <c r="AD537" i="2"/>
  <c r="AD533" i="2"/>
  <c r="AD221" i="2"/>
  <c r="AD701" i="2"/>
  <c r="AD425" i="2"/>
  <c r="AD652" i="2"/>
  <c r="AD375" i="2"/>
  <c r="AD23" i="2"/>
  <c r="AD574" i="2"/>
  <c r="AD89" i="2"/>
  <c r="AD410" i="2"/>
  <c r="AD583" i="2"/>
  <c r="AD171" i="2"/>
  <c r="AD346" i="2"/>
  <c r="AD447" i="2"/>
  <c r="AD498" i="2"/>
  <c r="AD494" i="2"/>
  <c r="AD175" i="2"/>
  <c r="AD182" i="2"/>
  <c r="AD418" i="2"/>
  <c r="AD697" i="2"/>
  <c r="AD62" i="2"/>
  <c r="AD75" i="2"/>
  <c r="AD385" i="2"/>
  <c r="AD26" i="2"/>
  <c r="AD159" i="2"/>
  <c r="AD311" i="2"/>
  <c r="AD351" i="2"/>
  <c r="AD499" i="2"/>
  <c r="AD260" i="2"/>
  <c r="AD579" i="2"/>
  <c r="AD491" i="2"/>
  <c r="AD572" i="2"/>
  <c r="AD257" i="2"/>
  <c r="AD181" i="2"/>
  <c r="AD474" i="2"/>
  <c r="AD211" i="2"/>
  <c r="AD597" i="2"/>
  <c r="AD723" i="2"/>
  <c r="AD688" i="2"/>
  <c r="AD700" i="2"/>
  <c r="AD333" i="2"/>
  <c r="AD696" i="2"/>
  <c r="AD152" i="2"/>
  <c r="AD402" i="2"/>
  <c r="AD114" i="2"/>
  <c r="AD584" i="2"/>
  <c r="AD198" i="2"/>
  <c r="AD14" i="2"/>
  <c r="AD80" i="2"/>
  <c r="AD24" i="2"/>
  <c r="AD247" i="2"/>
  <c r="AD459" i="2"/>
  <c r="AD272" i="2"/>
  <c r="AD439" i="2"/>
  <c r="AD146" i="2"/>
  <c r="AD50" i="2"/>
  <c r="AD500" i="2"/>
  <c r="AD607" i="2"/>
  <c r="AD12" i="2"/>
  <c r="AD609" i="2"/>
  <c r="AD28" i="2"/>
  <c r="AD57" i="2"/>
  <c r="AD470" i="2"/>
  <c r="AD582" i="2"/>
  <c r="AD134" i="2"/>
  <c r="AD492" i="2"/>
  <c r="AD482" i="2"/>
  <c r="AD424" i="2"/>
  <c r="AD531" i="2"/>
  <c r="AD556" i="2"/>
  <c r="AD43" i="2"/>
  <c r="AD711" i="2"/>
  <c r="AD396" i="2"/>
  <c r="AD177" i="2"/>
  <c r="AD528" i="2"/>
  <c r="AD468" i="2"/>
  <c r="AD437" i="2"/>
  <c r="AD357" i="2"/>
  <c r="AD598" i="2"/>
  <c r="AD180" i="2"/>
  <c r="AD726" i="2"/>
  <c r="AD394" i="2"/>
  <c r="AD463" i="2"/>
  <c r="AD374" i="2"/>
  <c r="AD720" i="2"/>
  <c r="AD185" i="2"/>
  <c r="AD611" i="2"/>
  <c r="AD81" i="2"/>
  <c r="AD172" i="2"/>
  <c r="AD479" i="2"/>
  <c r="AD645" i="2"/>
  <c r="AD138" i="2"/>
  <c r="AD640" i="2"/>
  <c r="AD433" i="2"/>
  <c r="AD637" i="2"/>
  <c r="AD541" i="2"/>
  <c r="AD615" i="2"/>
  <c r="AD224" i="2"/>
  <c r="AD312" i="2"/>
  <c r="AD727" i="2"/>
  <c r="AD277" i="2"/>
  <c r="AD348" i="2"/>
  <c r="AD82" i="2"/>
  <c r="AD124" i="2"/>
  <c r="AD35" i="2"/>
  <c r="AD445" i="2"/>
  <c r="AD642" i="2"/>
  <c r="AD661" i="2"/>
  <c r="AD352" i="2"/>
  <c r="AD31" i="2"/>
  <c r="AD469" i="2"/>
  <c r="AD694" i="2"/>
  <c r="AD660" i="2"/>
  <c r="AD677" i="2"/>
  <c r="AD403" i="2"/>
  <c r="AD167" i="2"/>
  <c r="AD304" i="2"/>
  <c r="AD408" i="2"/>
  <c r="AD121" i="2"/>
  <c r="AD608" i="2"/>
  <c r="AD288" i="2"/>
  <c r="AD117" i="2"/>
  <c r="AD593" i="2"/>
  <c r="AD627" i="2"/>
  <c r="AD399" i="2"/>
  <c r="AD219" i="2"/>
  <c r="AD139" i="2"/>
  <c r="AD675" i="2"/>
  <c r="AD511" i="2"/>
  <c r="AD462" i="2"/>
  <c r="AD413" i="2"/>
  <c r="AD163" i="2"/>
  <c r="AD193" i="2"/>
  <c r="AD295" i="2"/>
  <c r="AD728" i="2"/>
  <c r="AD90" i="2"/>
  <c r="AD704" i="2"/>
  <c r="AD327" i="2"/>
  <c r="AD610" i="2"/>
  <c r="AD553" i="2"/>
  <c r="AD40" i="2"/>
  <c r="AD314" i="2"/>
  <c r="AD285" i="2"/>
  <c r="AD135" i="2"/>
  <c r="AD155" i="2"/>
  <c r="AD452" i="2"/>
  <c r="AD131" i="2"/>
  <c r="AD178" i="2"/>
  <c r="AD68" i="2"/>
  <c r="AD273" i="2"/>
  <c r="AD364" i="2"/>
  <c r="AD391" i="2"/>
  <c r="AD662" i="2"/>
  <c r="AD136" i="2"/>
  <c r="AD173" i="2"/>
  <c r="AD577" i="2"/>
  <c r="AD672" i="2"/>
  <c r="AD603" i="2"/>
  <c r="AD457" i="2"/>
  <c r="AD581" i="2"/>
  <c r="AD355" i="2"/>
  <c r="AD265" i="2"/>
  <c r="AD420" i="2"/>
  <c r="AD729" i="2"/>
  <c r="AD651" i="2"/>
  <c r="AD722" i="2"/>
  <c r="AD588" i="2"/>
  <c r="AD53" i="2"/>
  <c r="AD716" i="2"/>
  <c r="AD176" i="2"/>
  <c r="AD306" i="2"/>
  <c r="AD430" i="2"/>
  <c r="AD673" i="2"/>
  <c r="AD222" i="2"/>
  <c r="AD286" i="2"/>
  <c r="AD160" i="2"/>
  <c r="AD372" i="2"/>
  <c r="AD625" i="2"/>
  <c r="AD450" i="2"/>
  <c r="AD145" i="2"/>
  <c r="AD140" i="2"/>
  <c r="AD243" i="2"/>
  <c r="AD326" i="2"/>
  <c r="AD691" i="2"/>
  <c r="AD443" i="2"/>
  <c r="AD705" i="2"/>
  <c r="AD271" i="2"/>
  <c r="AD721" i="2"/>
  <c r="AD32" i="2"/>
  <c r="AD641" i="2"/>
  <c r="AD631" i="2"/>
  <c r="AD435" i="2"/>
  <c r="AD732" i="2"/>
  <c r="AD679" i="2"/>
  <c r="AD630" i="2"/>
  <c r="AD215" i="2"/>
  <c r="AD590" i="2"/>
  <c r="AD149" i="2"/>
  <c r="AD417" i="2"/>
  <c r="AD589" i="2"/>
  <c r="AD397" i="2"/>
  <c r="AD547" i="2"/>
  <c r="AD358" i="2"/>
  <c r="AD490" i="2"/>
  <c r="AD520" i="2"/>
  <c r="AD658" i="2"/>
  <c r="AD649" i="2"/>
  <c r="AD319" i="2"/>
  <c r="AD103" i="2"/>
  <c r="AD210" i="2"/>
  <c r="AD453" i="2"/>
  <c r="AD386" i="2"/>
  <c r="AD199" i="2"/>
  <c r="AD414" i="2"/>
  <c r="AD687" i="2"/>
  <c r="AD316" i="2"/>
  <c r="AD554" i="2"/>
  <c r="AD495" i="2"/>
  <c r="AD93" i="2"/>
  <c r="AD571" i="2"/>
  <c r="AD529" i="2"/>
  <c r="AD400" i="2"/>
  <c r="AD580" i="2"/>
  <c r="AD207" i="2"/>
  <c r="AD220" i="2"/>
  <c r="AD164" i="2"/>
  <c r="AD389" i="2"/>
  <c r="AD724" i="2"/>
  <c r="AD714" i="2"/>
  <c r="AD561" i="2"/>
  <c r="AD248" i="2"/>
  <c r="AD689" i="2"/>
  <c r="AD622" i="2"/>
  <c r="AD237" i="2"/>
  <c r="AD409" i="2"/>
  <c r="AD307" i="2"/>
  <c r="AD635" i="2"/>
  <c r="AD390" i="2"/>
  <c r="AD362" i="2"/>
  <c r="AD706" i="2"/>
  <c r="AD565" i="2"/>
  <c r="AD612" i="2"/>
  <c r="AD692" i="2"/>
  <c r="AD575" i="2"/>
  <c r="AD368" i="2"/>
  <c r="AD653" i="2"/>
  <c r="AD595" i="2"/>
  <c r="AD613" i="2"/>
  <c r="AD695" i="2"/>
  <c r="AD488" i="2"/>
  <c r="AD379" i="2"/>
  <c r="AD678" i="2"/>
  <c r="AD429" i="2"/>
  <c r="AD382" i="2"/>
  <c r="AD522" i="2"/>
  <c r="AD683" i="2"/>
  <c r="AD671" i="2"/>
  <c r="AD523" i="2"/>
  <c r="AD698" i="2"/>
  <c r="AD620" i="2"/>
  <c r="AD707" i="2"/>
  <c r="AD725" i="2"/>
  <c r="AD699" i="2"/>
  <c r="AD703" i="2"/>
  <c r="AD650" i="2"/>
  <c r="AD717" i="2"/>
  <c r="AD693" i="2"/>
  <c r="AD719" i="2"/>
  <c r="AD731" i="2"/>
  <c r="AD712" i="2"/>
  <c r="AD676" i="2"/>
  <c r="AC606" i="2"/>
  <c r="AC605" i="2"/>
  <c r="AC601" i="2"/>
  <c r="AC94" i="2"/>
  <c r="AC341" i="2"/>
  <c r="AC451" i="2"/>
  <c r="AC434" i="2"/>
  <c r="AC515" i="2"/>
  <c r="AC340" i="2"/>
  <c r="AC562" i="2"/>
  <c r="AC478" i="2"/>
  <c r="AC401" i="2"/>
  <c r="AC686" i="2"/>
  <c r="AC209" i="2"/>
  <c r="AC113" i="2"/>
  <c r="AC480" i="2"/>
  <c r="AC507" i="2"/>
  <c r="AC36" i="2"/>
  <c r="AC657" i="2"/>
  <c r="AC377" i="2"/>
  <c r="AC460" i="2"/>
  <c r="AC384" i="2"/>
  <c r="AC371" i="2"/>
  <c r="AC58" i="2"/>
  <c r="AC544" i="2"/>
  <c r="AC188" i="2"/>
  <c r="AC519" i="2"/>
  <c r="AC360" i="2"/>
  <c r="AC538" i="2"/>
  <c r="AC646" i="2"/>
  <c r="AC240" i="2"/>
  <c r="AC376" i="2"/>
  <c r="AC91" i="2"/>
  <c r="AC586" i="2"/>
  <c r="AC4" i="2"/>
  <c r="AC70" i="2"/>
  <c r="AC546" i="2"/>
  <c r="AC324" i="2"/>
  <c r="AC228" i="2"/>
  <c r="AC392" i="2"/>
  <c r="AC92" i="2"/>
  <c r="AC356" i="2"/>
  <c r="AC516" i="2"/>
  <c r="AC194" i="2"/>
  <c r="AC525" i="2"/>
  <c r="AC83" i="2"/>
  <c r="AC204" i="2"/>
  <c r="AC104" i="2"/>
  <c r="AC263" i="2"/>
  <c r="AC110" i="2"/>
  <c r="AC318" i="2"/>
  <c r="AC504" i="2"/>
  <c r="AC369" i="2"/>
  <c r="AC95" i="2"/>
  <c r="AC292" i="2"/>
  <c r="AC473" i="2"/>
  <c r="AC165" i="2"/>
  <c r="AC287" i="2"/>
  <c r="AC432" i="2"/>
  <c r="AC158" i="2"/>
  <c r="AC449" i="2"/>
  <c r="AC303" i="2"/>
  <c r="AC213" i="2"/>
  <c r="AC604" i="2"/>
  <c r="AC118" i="2"/>
  <c r="AC129" i="2"/>
  <c r="AC350" i="2"/>
  <c r="AC448" i="2"/>
  <c r="AC335" i="2"/>
  <c r="AC85" i="2"/>
  <c r="AC388" i="2"/>
  <c r="AC101" i="2"/>
  <c r="AC274" i="2"/>
  <c r="AC472" i="2"/>
  <c r="AC293" i="2"/>
  <c r="AC354" i="2"/>
  <c r="AC628" i="2"/>
  <c r="AC381" i="2"/>
  <c r="AC476" i="2"/>
  <c r="AC484" i="2"/>
  <c r="AC246" i="2"/>
  <c r="AC238" i="2"/>
  <c r="AC203" i="2"/>
  <c r="AC74" i="2"/>
  <c r="AC147" i="2"/>
  <c r="AC510" i="2"/>
  <c r="AC150" i="2"/>
  <c r="AC458" i="2"/>
  <c r="AC184" i="2"/>
  <c r="AC602" i="2"/>
  <c r="AC684" i="2"/>
  <c r="AC7" i="2"/>
  <c r="AC16" i="2"/>
  <c r="AC535" i="2"/>
  <c r="AC313" i="2"/>
  <c r="AC61" i="2"/>
  <c r="AC328" i="2"/>
  <c r="AC216" i="2"/>
  <c r="AC283" i="2"/>
  <c r="AC71" i="2"/>
  <c r="AC107" i="2"/>
  <c r="AC493" i="2"/>
  <c r="AC438" i="2"/>
  <c r="AC269" i="2"/>
  <c r="J13" i="3" s="1"/>
  <c r="AC383" i="2"/>
  <c r="AC127" i="2"/>
  <c r="AC336" i="2"/>
  <c r="AC125" i="2"/>
  <c r="AC189" i="2"/>
  <c r="AC225" i="2"/>
  <c r="AC669" i="2"/>
  <c r="AC281" i="2"/>
  <c r="AC122" i="2"/>
  <c r="AC262" i="2"/>
  <c r="AC521" i="2"/>
  <c r="AC347" i="2"/>
  <c r="AC526" i="2"/>
  <c r="AC97" i="2"/>
  <c r="AC244" i="2"/>
  <c r="AC423" i="2"/>
  <c r="AC87" i="2"/>
  <c r="AC638" i="2"/>
  <c r="AC42" i="2"/>
  <c r="AC33" i="2"/>
  <c r="AC296" i="2"/>
  <c r="AC120" i="2"/>
  <c r="AC232" i="2"/>
  <c r="AC398" i="2"/>
  <c r="AC166" i="2"/>
  <c r="AC54" i="2"/>
  <c r="AC8" i="2"/>
  <c r="AC648" i="2"/>
  <c r="AC680" i="2"/>
  <c r="AC290" i="2"/>
  <c r="AC682" i="2"/>
  <c r="AC647" i="2"/>
  <c r="AC405" i="2"/>
  <c r="AC298" i="2"/>
  <c r="AC300" i="2"/>
  <c r="AC251" i="2"/>
  <c r="AC270" i="2"/>
  <c r="AC412" i="2"/>
  <c r="AC715" i="2"/>
  <c r="AC542" i="2"/>
  <c r="AC320" i="2"/>
  <c r="AC255" i="2"/>
  <c r="AC338" i="2"/>
  <c r="AC266" i="2"/>
  <c r="AC254" i="2"/>
  <c r="AC102" i="2"/>
  <c r="AC361" i="2"/>
  <c r="AC162" i="2"/>
  <c r="AC179" i="2"/>
  <c r="AC108" i="2"/>
  <c r="AC540" i="2"/>
  <c r="AC549" i="2"/>
  <c r="AC387" i="2"/>
  <c r="AC343" i="2"/>
  <c r="AC156" i="2"/>
  <c r="AC9" i="2"/>
  <c r="AC508" i="2"/>
  <c r="AC475" i="2"/>
  <c r="AC524" i="2"/>
  <c r="AC241" i="2"/>
  <c r="AC256" i="2"/>
  <c r="AC550" i="2"/>
  <c r="AC446" i="2"/>
  <c r="AC551" i="2"/>
  <c r="AC663" i="2"/>
  <c r="AC539" i="2"/>
  <c r="AC555" i="2"/>
  <c r="AC639" i="2"/>
  <c r="AC552" i="2"/>
  <c r="AC667" i="2"/>
  <c r="AC665" i="2"/>
  <c r="AC37" i="2"/>
  <c r="AC301" i="2"/>
  <c r="AC242" i="2"/>
  <c r="AC532" i="2"/>
  <c r="AC191" i="2"/>
  <c r="AC624" i="2"/>
  <c r="AC644" i="2"/>
  <c r="AC291" i="2"/>
  <c r="AC568" i="2"/>
  <c r="AC395" i="2"/>
  <c r="AC239" i="2"/>
  <c r="AC123" i="2"/>
  <c r="AC632" i="2"/>
  <c r="AC48" i="2"/>
  <c r="AC393" i="2"/>
  <c r="AC501" i="2"/>
  <c r="AC587" i="2"/>
  <c r="AC133" i="2"/>
  <c r="AC195" i="2"/>
  <c r="AC212" i="2"/>
  <c r="AC576" i="2"/>
  <c r="AC250" i="2"/>
  <c r="AC654" i="2"/>
  <c r="AC557" i="2"/>
  <c r="AC21" i="2"/>
  <c r="AC38" i="2"/>
  <c r="AC427" i="2"/>
  <c r="AC674" i="2"/>
  <c r="AC527" i="2"/>
  <c r="AC63" i="2"/>
  <c r="AC218" i="2"/>
  <c r="AC486" i="2"/>
  <c r="AC6" i="2"/>
  <c r="AC29" i="2"/>
  <c r="AC229" i="2"/>
  <c r="AC513" i="2"/>
  <c r="AC466" i="2"/>
  <c r="AC77" i="2"/>
  <c r="AC130" i="2"/>
  <c r="AC505" i="2"/>
  <c r="AC506" i="2"/>
  <c r="AC116" i="2"/>
  <c r="AC416" i="2"/>
  <c r="AC421" i="2"/>
  <c r="AC142" i="2"/>
  <c r="AC109" i="2"/>
  <c r="AC67" i="2"/>
  <c r="AC496" i="2"/>
  <c r="AC137" i="2"/>
  <c r="AC65" i="2"/>
  <c r="AC517" i="2"/>
  <c r="AC454" i="2"/>
  <c r="AC407" i="2"/>
  <c r="AC259" i="2"/>
  <c r="AC308" i="2"/>
  <c r="AC111" i="2"/>
  <c r="AC702" i="2"/>
  <c r="AC467" i="2"/>
  <c r="AC502" i="2"/>
  <c r="AC465" i="2"/>
  <c r="AC670" i="2"/>
  <c r="AC18" i="2"/>
  <c r="AC143" i="2"/>
  <c r="AC317" i="2"/>
  <c r="AC47" i="2"/>
  <c r="AC426" i="2"/>
  <c r="AC261" i="2"/>
  <c r="AC46" i="2"/>
  <c r="AC548" i="2"/>
  <c r="AC227" i="2"/>
  <c r="AC367" i="2"/>
  <c r="AC339" i="2"/>
  <c r="AC431" i="2"/>
  <c r="AC11" i="2"/>
  <c r="AC289" i="2"/>
  <c r="AC419" i="2"/>
  <c r="AC64" i="2"/>
  <c r="AC39" i="2"/>
  <c r="AC365" i="2"/>
  <c r="AC718" i="2"/>
  <c r="AC10" i="2"/>
  <c r="AC573" i="2"/>
  <c r="AC708" i="2"/>
  <c r="AC591" i="2"/>
  <c r="AC78" i="2"/>
  <c r="AC485" i="2"/>
  <c r="AC186" i="2"/>
  <c r="AC100" i="2"/>
  <c r="AC41" i="2"/>
  <c r="AC681" i="2"/>
  <c r="AC514" i="2"/>
  <c r="AC436" i="2"/>
  <c r="AC363" i="2"/>
  <c r="AC614" i="2"/>
  <c r="AC440" i="2"/>
  <c r="AC353" i="2"/>
  <c r="AC477" i="2"/>
  <c r="AC378" i="2"/>
  <c r="AC331" i="2"/>
  <c r="AC444" i="2"/>
  <c r="AC187" i="2"/>
  <c r="AC373" i="2"/>
  <c r="AC233" i="2"/>
  <c r="AC366" i="2"/>
  <c r="AC455" i="2"/>
  <c r="AC623" i="2"/>
  <c r="AC51" i="2"/>
  <c r="AC441" i="2"/>
  <c r="AC84" i="2"/>
  <c r="AC105" i="2"/>
  <c r="AC279" i="2"/>
  <c r="AC481" i="2"/>
  <c r="AC464" i="2"/>
  <c r="AC636" i="2"/>
  <c r="AC349" i="2"/>
  <c r="AC659" i="2"/>
  <c r="AC88" i="2"/>
  <c r="AC483" i="2"/>
  <c r="AC280" i="2"/>
  <c r="AC3" i="2"/>
  <c r="AC599" i="2"/>
  <c r="AC411" i="2"/>
  <c r="AC337" i="2"/>
  <c r="AC564" i="2"/>
  <c r="AC380" i="2"/>
  <c r="AC141" i="2"/>
  <c r="AC208" i="2"/>
  <c r="AC566" i="2"/>
  <c r="AC543" i="2"/>
  <c r="AC497" i="2"/>
  <c r="AC329" i="2"/>
  <c r="AC55" i="2"/>
  <c r="AC253" i="2"/>
  <c r="AC489" i="2"/>
  <c r="AC258" i="2"/>
  <c r="AC168" i="2"/>
  <c r="AC230" i="2"/>
  <c r="AC325" i="2"/>
  <c r="AC214" i="2"/>
  <c r="AC503" i="2"/>
  <c r="AC217" i="2"/>
  <c r="AC126" i="2"/>
  <c r="AC132" i="2"/>
  <c r="AC245" i="2"/>
  <c r="AC315" i="2"/>
  <c r="AC305" i="2"/>
  <c r="AC404" i="2"/>
  <c r="AC19" i="2"/>
  <c r="AC170" i="2"/>
  <c r="AC330" i="2"/>
  <c r="AC157" i="2"/>
  <c r="AC710" i="2"/>
  <c r="AC169" i="2"/>
  <c r="AC342" i="2"/>
  <c r="AC569" i="2"/>
  <c r="AC148" i="2"/>
  <c r="AC422" i="2"/>
  <c r="AC321" i="2"/>
  <c r="AC685" i="2"/>
  <c r="AC370" i="2"/>
  <c r="AC234" i="2"/>
  <c r="AC86" i="2"/>
  <c r="AC69" i="2"/>
  <c r="AC223" i="2"/>
  <c r="AC558" i="2"/>
  <c r="AC282" i="2"/>
  <c r="AC442" i="2"/>
  <c r="AC530" i="2"/>
  <c r="AC34" i="2"/>
  <c r="AC428" i="2"/>
  <c r="AC151" i="2"/>
  <c r="AC196" i="2"/>
  <c r="AC96" i="2"/>
  <c r="AC115" i="2"/>
  <c r="AC302" i="2"/>
  <c r="AC153" i="2"/>
  <c r="AC633" i="2"/>
  <c r="AC197" i="2"/>
  <c r="AC309" i="2"/>
  <c r="AC322" i="2"/>
  <c r="AC666" i="2"/>
  <c r="AC344" i="2"/>
  <c r="AC79" i="2"/>
  <c r="AC30" i="2"/>
  <c r="AC709" i="2"/>
  <c r="AC15" i="2"/>
  <c r="AC119" i="2"/>
  <c r="AC231" i="2"/>
  <c r="AC643" i="2"/>
  <c r="AC545" i="2"/>
  <c r="AC655" i="2"/>
  <c r="AC310" i="2"/>
  <c r="AC570" i="2"/>
  <c r="AC626" i="2"/>
  <c r="AC56" i="2"/>
  <c r="AC592" i="2"/>
  <c r="AC59" i="2"/>
  <c r="AC205" i="2"/>
  <c r="AC559" i="2"/>
  <c r="AC226" i="2"/>
  <c r="AC621" i="2"/>
  <c r="AC66" i="2"/>
  <c r="AC461" i="2"/>
  <c r="AC5" i="2"/>
  <c r="AC600" i="2"/>
  <c r="AC509" i="2"/>
  <c r="AC578" i="2"/>
  <c r="AC252" i="2"/>
  <c r="AC2" i="2"/>
  <c r="AC618" i="2"/>
  <c r="AC200" i="2"/>
  <c r="AC299" i="2"/>
  <c r="AC323" i="2"/>
  <c r="AC471" i="2"/>
  <c r="AC634" i="2"/>
  <c r="AC617" i="2"/>
  <c r="AC112" i="2"/>
  <c r="AC456" i="2"/>
  <c r="AC17" i="2"/>
  <c r="AC13" i="2"/>
  <c r="AC201" i="2"/>
  <c r="AC22" i="2"/>
  <c r="AC664" i="2"/>
  <c r="AC99" i="2"/>
  <c r="AC275" i="2"/>
  <c r="AC294" i="2"/>
  <c r="AC72" i="2"/>
  <c r="AC161" i="2"/>
  <c r="AC174" i="2"/>
  <c r="AC297" i="2"/>
  <c r="AC487" i="2"/>
  <c r="AC27" i="2"/>
  <c r="AC284" i="2"/>
  <c r="AC76" i="2"/>
  <c r="AC512" i="2"/>
  <c r="AC345" i="2"/>
  <c r="AC154" i="2"/>
  <c r="AC585" i="2"/>
  <c r="AC206" i="2"/>
  <c r="AC629" i="2"/>
  <c r="AC45" i="2"/>
  <c r="AC268" i="2"/>
  <c r="AC73" i="2"/>
  <c r="AC406" i="2"/>
  <c r="AC264" i="2"/>
  <c r="AC128" i="2"/>
  <c r="AC359" i="2"/>
  <c r="AC183" i="2"/>
  <c r="AC567" i="2"/>
  <c r="AC236" i="2"/>
  <c r="AC98" i="2"/>
  <c r="AC415" i="2"/>
  <c r="AC249" i="2"/>
  <c r="AC20" i="2"/>
  <c r="AC202" i="2"/>
  <c r="AC190" i="2"/>
  <c r="AC25" i="2"/>
  <c r="AC536" i="2"/>
  <c r="AC560" i="2"/>
  <c r="AC334" i="2"/>
  <c r="AC730" i="2"/>
  <c r="AC106" i="2"/>
  <c r="AC278" i="2"/>
  <c r="AC60" i="2"/>
  <c r="AC235" i="2"/>
  <c r="AC192" i="2"/>
  <c r="AC44" i="2"/>
  <c r="AC144" i="2"/>
  <c r="AC332" i="2"/>
  <c r="AC534" i="2"/>
  <c r="AC52" i="2"/>
  <c r="AC668" i="2"/>
  <c r="AC596" i="2"/>
  <c r="AC594" i="2"/>
  <c r="AC49" i="2"/>
  <c r="AC616" i="2"/>
  <c r="AC518" i="2"/>
  <c r="AC690" i="2"/>
  <c r="AC619" i="2"/>
  <c r="AC267" i="2"/>
  <c r="AC563" i="2"/>
  <c r="AC656" i="2"/>
  <c r="AC276" i="2"/>
  <c r="AC713" i="2"/>
  <c r="AC537" i="2"/>
  <c r="AC533" i="2"/>
  <c r="AC221" i="2"/>
  <c r="AC701" i="2"/>
  <c r="AC425" i="2"/>
  <c r="AC652" i="2"/>
  <c r="AC375" i="2"/>
  <c r="AC23" i="2"/>
  <c r="AC574" i="2"/>
  <c r="AC89" i="2"/>
  <c r="AC410" i="2"/>
  <c r="AC583" i="2"/>
  <c r="AC171" i="2"/>
  <c r="AC346" i="2"/>
  <c r="AC447" i="2"/>
  <c r="AC498" i="2"/>
  <c r="AC494" i="2"/>
  <c r="AC175" i="2"/>
  <c r="AC182" i="2"/>
  <c r="AC418" i="2"/>
  <c r="AC697" i="2"/>
  <c r="AC62" i="2"/>
  <c r="AC75" i="2"/>
  <c r="AC385" i="2"/>
  <c r="AC26" i="2"/>
  <c r="AC159" i="2"/>
  <c r="AC311" i="2"/>
  <c r="AC351" i="2"/>
  <c r="AC499" i="2"/>
  <c r="AC260" i="2"/>
  <c r="AC579" i="2"/>
  <c r="AC491" i="2"/>
  <c r="AC572" i="2"/>
  <c r="AC257" i="2"/>
  <c r="AC181" i="2"/>
  <c r="AC474" i="2"/>
  <c r="AC211" i="2"/>
  <c r="AC597" i="2"/>
  <c r="AC723" i="2"/>
  <c r="AC688" i="2"/>
  <c r="AC700" i="2"/>
  <c r="AC333" i="2"/>
  <c r="AC696" i="2"/>
  <c r="AC152" i="2"/>
  <c r="AC402" i="2"/>
  <c r="AC114" i="2"/>
  <c r="AC584" i="2"/>
  <c r="AC198" i="2"/>
  <c r="AC14" i="2"/>
  <c r="AC80" i="2"/>
  <c r="AC24" i="2"/>
  <c r="AC247" i="2"/>
  <c r="AC459" i="2"/>
  <c r="AC272" i="2"/>
  <c r="AC439" i="2"/>
  <c r="AC146" i="2"/>
  <c r="AC50" i="2"/>
  <c r="AC500" i="2"/>
  <c r="AC607" i="2"/>
  <c r="AC12" i="2"/>
  <c r="AC609" i="2"/>
  <c r="AC28" i="2"/>
  <c r="AC57" i="2"/>
  <c r="AC470" i="2"/>
  <c r="AC582" i="2"/>
  <c r="AC134" i="2"/>
  <c r="AC492" i="2"/>
  <c r="AC482" i="2"/>
  <c r="AC424" i="2"/>
  <c r="AC531" i="2"/>
  <c r="AC556" i="2"/>
  <c r="AC43" i="2"/>
  <c r="AC711" i="2"/>
  <c r="AC396" i="2"/>
  <c r="AC177" i="2"/>
  <c r="AC528" i="2"/>
  <c r="AC468" i="2"/>
  <c r="AC437" i="2"/>
  <c r="AC357" i="2"/>
  <c r="AC598" i="2"/>
  <c r="AC180" i="2"/>
  <c r="AC726" i="2"/>
  <c r="AC394" i="2"/>
  <c r="AC463" i="2"/>
  <c r="AC374" i="2"/>
  <c r="AC720" i="2"/>
  <c r="AC185" i="2"/>
  <c r="AC611" i="2"/>
  <c r="AC81" i="2"/>
  <c r="AC172" i="2"/>
  <c r="AC479" i="2"/>
  <c r="AC645" i="2"/>
  <c r="AC138" i="2"/>
  <c r="AC640" i="2"/>
  <c r="AC433" i="2"/>
  <c r="AC637" i="2"/>
  <c r="AC541" i="2"/>
  <c r="AC615" i="2"/>
  <c r="AC224" i="2"/>
  <c r="AC312" i="2"/>
  <c r="AC727" i="2"/>
  <c r="AC277" i="2"/>
  <c r="AC348" i="2"/>
  <c r="AC82" i="2"/>
  <c r="AC124" i="2"/>
  <c r="AC35" i="2"/>
  <c r="AC445" i="2"/>
  <c r="AC642" i="2"/>
  <c r="AC661" i="2"/>
  <c r="AC352" i="2"/>
  <c r="AC31" i="2"/>
  <c r="AC469" i="2"/>
  <c r="AC694" i="2"/>
  <c r="AC660" i="2"/>
  <c r="AC677" i="2"/>
  <c r="AC403" i="2"/>
  <c r="AC167" i="2"/>
  <c r="AC304" i="2"/>
  <c r="AC408" i="2"/>
  <c r="AC121" i="2"/>
  <c r="AC608" i="2"/>
  <c r="AC288" i="2"/>
  <c r="AC117" i="2"/>
  <c r="AC593" i="2"/>
  <c r="AC627" i="2"/>
  <c r="J121" i="3" s="1"/>
  <c r="AC399" i="2"/>
  <c r="AC219" i="2"/>
  <c r="AC139" i="2"/>
  <c r="AC675" i="2"/>
  <c r="AC511" i="2"/>
  <c r="AC462" i="2"/>
  <c r="AC413" i="2"/>
  <c r="AC163" i="2"/>
  <c r="AC193" i="2"/>
  <c r="AC295" i="2"/>
  <c r="AC728" i="2"/>
  <c r="AC90" i="2"/>
  <c r="AC704" i="2"/>
  <c r="AC327" i="2"/>
  <c r="AC610" i="2"/>
  <c r="AC553" i="2"/>
  <c r="AC40" i="2"/>
  <c r="AC314" i="2"/>
  <c r="AC285" i="2"/>
  <c r="AC135" i="2"/>
  <c r="AC155" i="2"/>
  <c r="AC452" i="2"/>
  <c r="AC131" i="2"/>
  <c r="AC178" i="2"/>
  <c r="AC68" i="2"/>
  <c r="AC273" i="2"/>
  <c r="AC364" i="2"/>
  <c r="AC391" i="2"/>
  <c r="AC662" i="2"/>
  <c r="AC136" i="2"/>
  <c r="AC173" i="2"/>
  <c r="AC577" i="2"/>
  <c r="AC672" i="2"/>
  <c r="AC603" i="2"/>
  <c r="AC457" i="2"/>
  <c r="AC581" i="2"/>
  <c r="AC355" i="2"/>
  <c r="AC265" i="2"/>
  <c r="AC420" i="2"/>
  <c r="AC729" i="2"/>
  <c r="AC651" i="2"/>
  <c r="AC722" i="2"/>
  <c r="AC588" i="2"/>
  <c r="AC53" i="2"/>
  <c r="AC716" i="2"/>
  <c r="AC176" i="2"/>
  <c r="AC306" i="2"/>
  <c r="AC430" i="2"/>
  <c r="AC673" i="2"/>
  <c r="AC222" i="2"/>
  <c r="AC286" i="2"/>
  <c r="AC160" i="2"/>
  <c r="AC372" i="2"/>
  <c r="AC625" i="2"/>
  <c r="AC450" i="2"/>
  <c r="AC145" i="2"/>
  <c r="AC140" i="2"/>
  <c r="AC243" i="2"/>
  <c r="AC326" i="2"/>
  <c r="AC691" i="2"/>
  <c r="AC443" i="2"/>
  <c r="AC705" i="2"/>
  <c r="AC271" i="2"/>
  <c r="AC721" i="2"/>
  <c r="AC32" i="2"/>
  <c r="AC641" i="2"/>
  <c r="AC631" i="2"/>
  <c r="AC435" i="2"/>
  <c r="AC732" i="2"/>
  <c r="AC679" i="2"/>
  <c r="AC630" i="2"/>
  <c r="AC215" i="2"/>
  <c r="AC590" i="2"/>
  <c r="AC149" i="2"/>
  <c r="AC417" i="2"/>
  <c r="AC589" i="2"/>
  <c r="AC397" i="2"/>
  <c r="AC547" i="2"/>
  <c r="AC358" i="2"/>
  <c r="AC490" i="2"/>
  <c r="AC520" i="2"/>
  <c r="AC658" i="2"/>
  <c r="AC649" i="2"/>
  <c r="AC319" i="2"/>
  <c r="AC103" i="2"/>
  <c r="AC210" i="2"/>
  <c r="AC453" i="2"/>
  <c r="AC386" i="2"/>
  <c r="AC199" i="2"/>
  <c r="AC414" i="2"/>
  <c r="AC687" i="2"/>
  <c r="AC316" i="2"/>
  <c r="AC554" i="2"/>
  <c r="AC495" i="2"/>
  <c r="AC93" i="2"/>
  <c r="AC571" i="2"/>
  <c r="AC529" i="2"/>
  <c r="AC400" i="2"/>
  <c r="AC580" i="2"/>
  <c r="AC207" i="2"/>
  <c r="AC220" i="2"/>
  <c r="AC164" i="2"/>
  <c r="AC389" i="2"/>
  <c r="AC724" i="2"/>
  <c r="AC714" i="2"/>
  <c r="AC561" i="2"/>
  <c r="AC248" i="2"/>
  <c r="AC689" i="2"/>
  <c r="AC622" i="2"/>
  <c r="AC237" i="2"/>
  <c r="AC409" i="2"/>
  <c r="AC307" i="2"/>
  <c r="AC635" i="2"/>
  <c r="AC390" i="2"/>
  <c r="AC362" i="2"/>
  <c r="AC706" i="2"/>
  <c r="AC565" i="2"/>
  <c r="AC612" i="2"/>
  <c r="AC692" i="2"/>
  <c r="AC575" i="2"/>
  <c r="AC368" i="2"/>
  <c r="AC653" i="2"/>
  <c r="AC595" i="2"/>
  <c r="AC613" i="2"/>
  <c r="AC695" i="2"/>
  <c r="AC488" i="2"/>
  <c r="AC379" i="2"/>
  <c r="AC678" i="2"/>
  <c r="AC429" i="2"/>
  <c r="AC382" i="2"/>
  <c r="AC522" i="2"/>
  <c r="AC683" i="2"/>
  <c r="AC671" i="2"/>
  <c r="AC523" i="2"/>
  <c r="AC698" i="2"/>
  <c r="AC620" i="2"/>
  <c r="AC707" i="2"/>
  <c r="AC725" i="2"/>
  <c r="AC699" i="2"/>
  <c r="AC703" i="2"/>
  <c r="AC650" i="2"/>
  <c r="AC717" i="2"/>
  <c r="AC693" i="2"/>
  <c r="AC719" i="2"/>
  <c r="AC731" i="2"/>
  <c r="AC712" i="2"/>
  <c r="AC676" i="2"/>
  <c r="U606" i="2"/>
  <c r="U605" i="2"/>
  <c r="U601" i="2"/>
  <c r="U94" i="2"/>
  <c r="U341" i="2"/>
  <c r="U451" i="2"/>
  <c r="U434" i="2"/>
  <c r="U515" i="2"/>
  <c r="U340" i="2"/>
  <c r="U562" i="2"/>
  <c r="U478" i="2"/>
  <c r="U401" i="2"/>
  <c r="U686" i="2"/>
  <c r="U209" i="2"/>
  <c r="U113" i="2"/>
  <c r="U480" i="2"/>
  <c r="U507" i="2"/>
  <c r="U36" i="2"/>
  <c r="U657" i="2"/>
  <c r="U377" i="2"/>
  <c r="U460" i="2"/>
  <c r="U384" i="2"/>
  <c r="U371" i="2"/>
  <c r="U58" i="2"/>
  <c r="U544" i="2"/>
  <c r="U188" i="2"/>
  <c r="U519" i="2"/>
  <c r="U360" i="2"/>
  <c r="U538" i="2"/>
  <c r="U646" i="2"/>
  <c r="U240" i="2"/>
  <c r="U376" i="2"/>
  <c r="U91" i="2"/>
  <c r="U586" i="2"/>
  <c r="U4" i="2"/>
  <c r="U70" i="2"/>
  <c r="U546" i="2"/>
  <c r="U324" i="2"/>
  <c r="U228" i="2"/>
  <c r="U392" i="2"/>
  <c r="U92" i="2"/>
  <c r="U356" i="2"/>
  <c r="U516" i="2"/>
  <c r="U194" i="2"/>
  <c r="U525" i="2"/>
  <c r="U83" i="2"/>
  <c r="U204" i="2"/>
  <c r="U104" i="2"/>
  <c r="U263" i="2"/>
  <c r="U110" i="2"/>
  <c r="U318" i="2"/>
  <c r="U504" i="2"/>
  <c r="U369" i="2"/>
  <c r="U95" i="2"/>
  <c r="U292" i="2"/>
  <c r="U473" i="2"/>
  <c r="U165" i="2"/>
  <c r="U287" i="2"/>
  <c r="U432" i="2"/>
  <c r="U158" i="2"/>
  <c r="U449" i="2"/>
  <c r="U303" i="2"/>
  <c r="U213" i="2"/>
  <c r="U604" i="2"/>
  <c r="U118" i="2"/>
  <c r="U129" i="2"/>
  <c r="U350" i="2"/>
  <c r="U448" i="2"/>
  <c r="U335" i="2"/>
  <c r="U85" i="2"/>
  <c r="U388" i="2"/>
  <c r="U101" i="2"/>
  <c r="U274" i="2"/>
  <c r="U472" i="2"/>
  <c r="U293" i="2"/>
  <c r="U354" i="2"/>
  <c r="U628" i="2"/>
  <c r="U381" i="2"/>
  <c r="U476" i="2"/>
  <c r="U484" i="2"/>
  <c r="U246" i="2"/>
  <c r="U238" i="2"/>
  <c r="U203" i="2"/>
  <c r="U74" i="2"/>
  <c r="U147" i="2"/>
  <c r="U510" i="2"/>
  <c r="U150" i="2"/>
  <c r="U458" i="2"/>
  <c r="U184" i="2"/>
  <c r="U602" i="2"/>
  <c r="U684" i="2"/>
  <c r="U7" i="2"/>
  <c r="U16" i="2"/>
  <c r="U535" i="2"/>
  <c r="U313" i="2"/>
  <c r="U61" i="2"/>
  <c r="U328" i="2"/>
  <c r="U216" i="2"/>
  <c r="U283" i="2"/>
  <c r="U71" i="2"/>
  <c r="U107" i="2"/>
  <c r="U493" i="2"/>
  <c r="U438" i="2"/>
  <c r="U269" i="2"/>
  <c r="U383" i="2"/>
  <c r="U127" i="2"/>
  <c r="U336" i="2"/>
  <c r="U125" i="2"/>
  <c r="U189" i="2"/>
  <c r="U225" i="2"/>
  <c r="U669" i="2"/>
  <c r="U281" i="2"/>
  <c r="U122" i="2"/>
  <c r="U262" i="2"/>
  <c r="U521" i="2"/>
  <c r="U347" i="2"/>
  <c r="U526" i="2"/>
  <c r="U97" i="2"/>
  <c r="U244" i="2"/>
  <c r="U423" i="2"/>
  <c r="U87" i="2"/>
  <c r="U638" i="2"/>
  <c r="U42" i="2"/>
  <c r="U33" i="2"/>
  <c r="U296" i="2"/>
  <c r="U120" i="2"/>
  <c r="U232" i="2"/>
  <c r="U398" i="2"/>
  <c r="U166" i="2"/>
  <c r="U54" i="2"/>
  <c r="U8" i="2"/>
  <c r="U648" i="2"/>
  <c r="U680" i="2"/>
  <c r="U290" i="2"/>
  <c r="U682" i="2"/>
  <c r="U647" i="2"/>
  <c r="U405" i="2"/>
  <c r="U298" i="2"/>
  <c r="U300" i="2"/>
  <c r="U251" i="2"/>
  <c r="U270" i="2"/>
  <c r="U412" i="2"/>
  <c r="U715" i="2"/>
  <c r="U542" i="2"/>
  <c r="U320" i="2"/>
  <c r="U255" i="2"/>
  <c r="U338" i="2"/>
  <c r="U266" i="2"/>
  <c r="U254" i="2"/>
  <c r="U102" i="2"/>
  <c r="U361" i="2"/>
  <c r="U162" i="2"/>
  <c r="U179" i="2"/>
  <c r="U108" i="2"/>
  <c r="U540" i="2"/>
  <c r="U549" i="2"/>
  <c r="U387" i="2"/>
  <c r="U343" i="2"/>
  <c r="U156" i="2"/>
  <c r="U9" i="2"/>
  <c r="U508" i="2"/>
  <c r="U475" i="2"/>
  <c r="U524" i="2"/>
  <c r="U241" i="2"/>
  <c r="U256" i="2"/>
  <c r="U550" i="2"/>
  <c r="U446" i="2"/>
  <c r="U551" i="2"/>
  <c r="U663" i="2"/>
  <c r="U539" i="2"/>
  <c r="U555" i="2"/>
  <c r="U639" i="2"/>
  <c r="U552" i="2"/>
  <c r="U667" i="2"/>
  <c r="U665" i="2"/>
  <c r="U37" i="2"/>
  <c r="U301" i="2"/>
  <c r="U242" i="2"/>
  <c r="U532" i="2"/>
  <c r="U191" i="2"/>
  <c r="U624" i="2"/>
  <c r="U644" i="2"/>
  <c r="U291" i="2"/>
  <c r="U568" i="2"/>
  <c r="U395" i="2"/>
  <c r="U239" i="2"/>
  <c r="U123" i="2"/>
  <c r="U632" i="2"/>
  <c r="U48" i="2"/>
  <c r="U393" i="2"/>
  <c r="U501" i="2"/>
  <c r="U587" i="2"/>
  <c r="U133" i="2"/>
  <c r="U195" i="2"/>
  <c r="U212" i="2"/>
  <c r="U576" i="2"/>
  <c r="U250" i="2"/>
  <c r="U654" i="2"/>
  <c r="U557" i="2"/>
  <c r="U21" i="2"/>
  <c r="U38" i="2"/>
  <c r="U427" i="2"/>
  <c r="U674" i="2"/>
  <c r="U527" i="2"/>
  <c r="U63" i="2"/>
  <c r="U218" i="2"/>
  <c r="U486" i="2"/>
  <c r="U6" i="2"/>
  <c r="U29" i="2"/>
  <c r="U229" i="2"/>
  <c r="U513" i="2"/>
  <c r="U466" i="2"/>
  <c r="U77" i="2"/>
  <c r="U130" i="2"/>
  <c r="U505" i="2"/>
  <c r="U506" i="2"/>
  <c r="U116" i="2"/>
  <c r="U416" i="2"/>
  <c r="U421" i="2"/>
  <c r="U142" i="2"/>
  <c r="U109" i="2"/>
  <c r="U67" i="2"/>
  <c r="U496" i="2"/>
  <c r="U137" i="2"/>
  <c r="U65" i="2"/>
  <c r="U517" i="2"/>
  <c r="U454" i="2"/>
  <c r="U407" i="2"/>
  <c r="U259" i="2"/>
  <c r="U308" i="2"/>
  <c r="U111" i="2"/>
  <c r="U702" i="2"/>
  <c r="U467" i="2"/>
  <c r="U502" i="2"/>
  <c r="U465" i="2"/>
  <c r="U670" i="2"/>
  <c r="U18" i="2"/>
  <c r="U143" i="2"/>
  <c r="U317" i="2"/>
  <c r="U47" i="2"/>
  <c r="U426" i="2"/>
  <c r="U261" i="2"/>
  <c r="U46" i="2"/>
  <c r="U548" i="2"/>
  <c r="U227" i="2"/>
  <c r="U367" i="2"/>
  <c r="U339" i="2"/>
  <c r="U431" i="2"/>
  <c r="U11" i="2"/>
  <c r="U289" i="2"/>
  <c r="U419" i="2"/>
  <c r="U64" i="2"/>
  <c r="U39" i="2"/>
  <c r="U365" i="2"/>
  <c r="U718" i="2"/>
  <c r="U10" i="2"/>
  <c r="U573" i="2"/>
  <c r="U708" i="2"/>
  <c r="U591" i="2"/>
  <c r="U78" i="2"/>
  <c r="U485" i="2"/>
  <c r="U186" i="2"/>
  <c r="U100" i="2"/>
  <c r="U41" i="2"/>
  <c r="U681" i="2"/>
  <c r="U514" i="2"/>
  <c r="U436" i="2"/>
  <c r="U363" i="2"/>
  <c r="U614" i="2"/>
  <c r="U440" i="2"/>
  <c r="U353" i="2"/>
  <c r="U477" i="2"/>
  <c r="U378" i="2"/>
  <c r="U331" i="2"/>
  <c r="U444" i="2"/>
  <c r="U187" i="2"/>
  <c r="U373" i="2"/>
  <c r="U233" i="2"/>
  <c r="U366" i="2"/>
  <c r="U455" i="2"/>
  <c r="U623" i="2"/>
  <c r="U51" i="2"/>
  <c r="U441" i="2"/>
  <c r="U84" i="2"/>
  <c r="U105" i="2"/>
  <c r="U279" i="2"/>
  <c r="U481" i="2"/>
  <c r="U464" i="2"/>
  <c r="U636" i="2"/>
  <c r="U349" i="2"/>
  <c r="U659" i="2"/>
  <c r="U88" i="2"/>
  <c r="U483" i="2"/>
  <c r="U280" i="2"/>
  <c r="U3" i="2"/>
  <c r="U599" i="2"/>
  <c r="U411" i="2"/>
  <c r="U337" i="2"/>
  <c r="U564" i="2"/>
  <c r="U380" i="2"/>
  <c r="U141" i="2"/>
  <c r="U208" i="2"/>
  <c r="U566" i="2"/>
  <c r="U543" i="2"/>
  <c r="U497" i="2"/>
  <c r="U329" i="2"/>
  <c r="U55" i="2"/>
  <c r="U253" i="2"/>
  <c r="U489" i="2"/>
  <c r="U258" i="2"/>
  <c r="U168" i="2"/>
  <c r="U230" i="2"/>
  <c r="U325" i="2"/>
  <c r="U214" i="2"/>
  <c r="U503" i="2"/>
  <c r="U217" i="2"/>
  <c r="U126" i="2"/>
  <c r="U132" i="2"/>
  <c r="U245" i="2"/>
  <c r="U315" i="2"/>
  <c r="U305" i="2"/>
  <c r="U404" i="2"/>
  <c r="U19" i="2"/>
  <c r="U170" i="2"/>
  <c r="U330" i="2"/>
  <c r="U157" i="2"/>
  <c r="U710" i="2"/>
  <c r="U169" i="2"/>
  <c r="U342" i="2"/>
  <c r="U569" i="2"/>
  <c r="U148" i="2"/>
  <c r="U422" i="2"/>
  <c r="U321" i="2"/>
  <c r="U685" i="2"/>
  <c r="U370" i="2"/>
  <c r="U234" i="2"/>
  <c r="U86" i="2"/>
  <c r="U69" i="2"/>
  <c r="U223" i="2"/>
  <c r="U558" i="2"/>
  <c r="U282" i="2"/>
  <c r="U442" i="2"/>
  <c r="U530" i="2"/>
  <c r="U34" i="2"/>
  <c r="U428" i="2"/>
  <c r="U151" i="2"/>
  <c r="U196" i="2"/>
  <c r="U96" i="2"/>
  <c r="U115" i="2"/>
  <c r="U302" i="2"/>
  <c r="U153" i="2"/>
  <c r="U633" i="2"/>
  <c r="U197" i="2"/>
  <c r="U309" i="2"/>
  <c r="U322" i="2"/>
  <c r="U666" i="2"/>
  <c r="U344" i="2"/>
  <c r="U79" i="2"/>
  <c r="U30" i="2"/>
  <c r="U709" i="2"/>
  <c r="U15" i="2"/>
  <c r="U119" i="2"/>
  <c r="U231" i="2"/>
  <c r="U643" i="2"/>
  <c r="U545" i="2"/>
  <c r="U655" i="2"/>
  <c r="U310" i="2"/>
  <c r="U570" i="2"/>
  <c r="U626" i="2"/>
  <c r="U56" i="2"/>
  <c r="U592" i="2"/>
  <c r="U59" i="2"/>
  <c r="U205" i="2"/>
  <c r="U559" i="2"/>
  <c r="U226" i="2"/>
  <c r="U621" i="2"/>
  <c r="U66" i="2"/>
  <c r="U461" i="2"/>
  <c r="U5" i="2"/>
  <c r="U600" i="2"/>
  <c r="U509" i="2"/>
  <c r="U578" i="2"/>
  <c r="U252" i="2"/>
  <c r="U2" i="2"/>
  <c r="U618" i="2"/>
  <c r="U200" i="2"/>
  <c r="U299" i="2"/>
  <c r="U323" i="2"/>
  <c r="U471" i="2"/>
  <c r="U634" i="2"/>
  <c r="U617" i="2"/>
  <c r="U112" i="2"/>
  <c r="U456" i="2"/>
  <c r="U17" i="2"/>
  <c r="U13" i="2"/>
  <c r="U201" i="2"/>
  <c r="U22" i="2"/>
  <c r="U664" i="2"/>
  <c r="U99" i="2"/>
  <c r="U275" i="2"/>
  <c r="U294" i="2"/>
  <c r="U72" i="2"/>
  <c r="U161" i="2"/>
  <c r="U174" i="2"/>
  <c r="U297" i="2"/>
  <c r="U487" i="2"/>
  <c r="U27" i="2"/>
  <c r="U284" i="2"/>
  <c r="U76" i="2"/>
  <c r="U512" i="2"/>
  <c r="U345" i="2"/>
  <c r="U154" i="2"/>
  <c r="U585" i="2"/>
  <c r="U206" i="2"/>
  <c r="U629" i="2"/>
  <c r="U45" i="2"/>
  <c r="U268" i="2"/>
  <c r="U73" i="2"/>
  <c r="U406" i="2"/>
  <c r="U264" i="2"/>
  <c r="U128" i="2"/>
  <c r="U359" i="2"/>
  <c r="U183" i="2"/>
  <c r="U567" i="2"/>
  <c r="U236" i="2"/>
  <c r="U98" i="2"/>
  <c r="U415" i="2"/>
  <c r="U249" i="2"/>
  <c r="U20" i="2"/>
  <c r="U202" i="2"/>
  <c r="U190" i="2"/>
  <c r="U25" i="2"/>
  <c r="U536" i="2"/>
  <c r="U560" i="2"/>
  <c r="U334" i="2"/>
  <c r="U730" i="2"/>
  <c r="U106" i="2"/>
  <c r="U278" i="2"/>
  <c r="U60" i="2"/>
  <c r="U235" i="2"/>
  <c r="U192" i="2"/>
  <c r="U44" i="2"/>
  <c r="U144" i="2"/>
  <c r="U332" i="2"/>
  <c r="U534" i="2"/>
  <c r="U52" i="2"/>
  <c r="U668" i="2"/>
  <c r="U596" i="2"/>
  <c r="U594" i="2"/>
  <c r="U49" i="2"/>
  <c r="U616" i="2"/>
  <c r="U518" i="2"/>
  <c r="U690" i="2"/>
  <c r="U619" i="2"/>
  <c r="U267" i="2"/>
  <c r="U563" i="2"/>
  <c r="U656" i="2"/>
  <c r="U276" i="2"/>
  <c r="U713" i="2"/>
  <c r="U537" i="2"/>
  <c r="U533" i="2"/>
  <c r="U221" i="2"/>
  <c r="U701" i="2"/>
  <c r="U425" i="2"/>
  <c r="U652" i="2"/>
  <c r="U375" i="2"/>
  <c r="U23" i="2"/>
  <c r="U574" i="2"/>
  <c r="U89" i="2"/>
  <c r="U410" i="2"/>
  <c r="U583" i="2"/>
  <c r="U171" i="2"/>
  <c r="U346" i="2"/>
  <c r="U447" i="2"/>
  <c r="U498" i="2"/>
  <c r="U494" i="2"/>
  <c r="U175" i="2"/>
  <c r="U182" i="2"/>
  <c r="U418" i="2"/>
  <c r="U697" i="2"/>
  <c r="U62" i="2"/>
  <c r="U75" i="2"/>
  <c r="U385" i="2"/>
  <c r="U26" i="2"/>
  <c r="U159" i="2"/>
  <c r="U311" i="2"/>
  <c r="U351" i="2"/>
  <c r="U499" i="2"/>
  <c r="U260" i="2"/>
  <c r="U579" i="2"/>
  <c r="U491" i="2"/>
  <c r="U572" i="2"/>
  <c r="U257" i="2"/>
  <c r="U181" i="2"/>
  <c r="U474" i="2"/>
  <c r="U211" i="2"/>
  <c r="U597" i="2"/>
  <c r="U723" i="2"/>
  <c r="U688" i="2"/>
  <c r="U700" i="2"/>
  <c r="U333" i="2"/>
  <c r="U696" i="2"/>
  <c r="U152" i="2"/>
  <c r="U402" i="2"/>
  <c r="U114" i="2"/>
  <c r="U584" i="2"/>
  <c r="U198" i="2"/>
  <c r="U14" i="2"/>
  <c r="U80" i="2"/>
  <c r="U24" i="2"/>
  <c r="U247" i="2"/>
  <c r="U459" i="2"/>
  <c r="U272" i="2"/>
  <c r="U439" i="2"/>
  <c r="U146" i="2"/>
  <c r="U50" i="2"/>
  <c r="U500" i="2"/>
  <c r="U607" i="2"/>
  <c r="U12" i="2"/>
  <c r="U609" i="2"/>
  <c r="U28" i="2"/>
  <c r="U57" i="2"/>
  <c r="U470" i="2"/>
  <c r="U582" i="2"/>
  <c r="U134" i="2"/>
  <c r="U492" i="2"/>
  <c r="U482" i="2"/>
  <c r="U424" i="2"/>
  <c r="U531" i="2"/>
  <c r="U556" i="2"/>
  <c r="U43" i="2"/>
  <c r="U711" i="2"/>
  <c r="U396" i="2"/>
  <c r="U177" i="2"/>
  <c r="U528" i="2"/>
  <c r="U468" i="2"/>
  <c r="U437" i="2"/>
  <c r="U357" i="2"/>
  <c r="U598" i="2"/>
  <c r="U180" i="2"/>
  <c r="U726" i="2"/>
  <c r="U394" i="2"/>
  <c r="U463" i="2"/>
  <c r="U374" i="2"/>
  <c r="U720" i="2"/>
  <c r="U185" i="2"/>
  <c r="U611" i="2"/>
  <c r="U81" i="2"/>
  <c r="U172" i="2"/>
  <c r="U479" i="2"/>
  <c r="U645" i="2"/>
  <c r="U138" i="2"/>
  <c r="U640" i="2"/>
  <c r="U433" i="2"/>
  <c r="U637" i="2"/>
  <c r="U541" i="2"/>
  <c r="U615" i="2"/>
  <c r="U224" i="2"/>
  <c r="U312" i="2"/>
  <c r="U727" i="2"/>
  <c r="U277" i="2"/>
  <c r="U348" i="2"/>
  <c r="U82" i="2"/>
  <c r="U124" i="2"/>
  <c r="U35" i="2"/>
  <c r="U445" i="2"/>
  <c r="U642" i="2"/>
  <c r="U661" i="2"/>
  <c r="U352" i="2"/>
  <c r="U31" i="2"/>
  <c r="U469" i="2"/>
  <c r="U694" i="2"/>
  <c r="U660" i="2"/>
  <c r="U677" i="2"/>
  <c r="U403" i="2"/>
  <c r="U167" i="2"/>
  <c r="U304" i="2"/>
  <c r="U408" i="2"/>
  <c r="U121" i="2"/>
  <c r="U608" i="2"/>
  <c r="U288" i="2"/>
  <c r="U117" i="2"/>
  <c r="U593" i="2"/>
  <c r="U627" i="2"/>
  <c r="U399" i="2"/>
  <c r="U219" i="2"/>
  <c r="U139" i="2"/>
  <c r="U675" i="2"/>
  <c r="U511" i="2"/>
  <c r="U462" i="2"/>
  <c r="U413" i="2"/>
  <c r="U163" i="2"/>
  <c r="U193" i="2"/>
  <c r="U295" i="2"/>
  <c r="U728" i="2"/>
  <c r="U90" i="2"/>
  <c r="U704" i="2"/>
  <c r="U327" i="2"/>
  <c r="U610" i="2"/>
  <c r="U553" i="2"/>
  <c r="U40" i="2"/>
  <c r="U314" i="2"/>
  <c r="U285" i="2"/>
  <c r="U135" i="2"/>
  <c r="U155" i="2"/>
  <c r="U452" i="2"/>
  <c r="U131" i="2"/>
  <c r="U178" i="2"/>
  <c r="U68" i="2"/>
  <c r="U273" i="2"/>
  <c r="U364" i="2"/>
  <c r="U391" i="2"/>
  <c r="U662" i="2"/>
  <c r="U136" i="2"/>
  <c r="U173" i="2"/>
  <c r="U577" i="2"/>
  <c r="U672" i="2"/>
  <c r="U603" i="2"/>
  <c r="U457" i="2"/>
  <c r="U581" i="2"/>
  <c r="U355" i="2"/>
  <c r="U265" i="2"/>
  <c r="U420" i="2"/>
  <c r="U729" i="2"/>
  <c r="U651" i="2"/>
  <c r="U722" i="2"/>
  <c r="U588" i="2"/>
  <c r="U53" i="2"/>
  <c r="U716" i="2"/>
  <c r="U176" i="2"/>
  <c r="U306" i="2"/>
  <c r="U430" i="2"/>
  <c r="U673" i="2"/>
  <c r="U222" i="2"/>
  <c r="U286" i="2"/>
  <c r="U160" i="2"/>
  <c r="U372" i="2"/>
  <c r="U625" i="2"/>
  <c r="U450" i="2"/>
  <c r="U145" i="2"/>
  <c r="U140" i="2"/>
  <c r="U243" i="2"/>
  <c r="U326" i="2"/>
  <c r="U691" i="2"/>
  <c r="U443" i="2"/>
  <c r="U705" i="2"/>
  <c r="U271" i="2"/>
  <c r="U721" i="2"/>
  <c r="U32" i="2"/>
  <c r="U641" i="2"/>
  <c r="U631" i="2"/>
  <c r="U435" i="2"/>
  <c r="U732" i="2"/>
  <c r="U679" i="2"/>
  <c r="U630" i="2"/>
  <c r="U215" i="2"/>
  <c r="U590" i="2"/>
  <c r="U149" i="2"/>
  <c r="U417" i="2"/>
  <c r="U589" i="2"/>
  <c r="U397" i="2"/>
  <c r="U547" i="2"/>
  <c r="U358" i="2"/>
  <c r="U490" i="2"/>
  <c r="U520" i="2"/>
  <c r="U658" i="2"/>
  <c r="U649" i="2"/>
  <c r="U319" i="2"/>
  <c r="U103" i="2"/>
  <c r="U210" i="2"/>
  <c r="U453" i="2"/>
  <c r="U386" i="2"/>
  <c r="U199" i="2"/>
  <c r="U414" i="2"/>
  <c r="U687" i="2"/>
  <c r="U316" i="2"/>
  <c r="U554" i="2"/>
  <c r="U495" i="2"/>
  <c r="U93" i="2"/>
  <c r="U571" i="2"/>
  <c r="U529" i="2"/>
  <c r="U400" i="2"/>
  <c r="U580" i="2"/>
  <c r="U207" i="2"/>
  <c r="U220" i="2"/>
  <c r="U164" i="2"/>
  <c r="U389" i="2"/>
  <c r="U724" i="2"/>
  <c r="U714" i="2"/>
  <c r="U561" i="2"/>
  <c r="U248" i="2"/>
  <c r="U689" i="2"/>
  <c r="U622" i="2"/>
  <c r="U237" i="2"/>
  <c r="U409" i="2"/>
  <c r="U307" i="2"/>
  <c r="U635" i="2"/>
  <c r="U390" i="2"/>
  <c r="U362" i="2"/>
  <c r="U706" i="2"/>
  <c r="U565" i="2"/>
  <c r="U612" i="2"/>
  <c r="U692" i="2"/>
  <c r="U575" i="2"/>
  <c r="U368" i="2"/>
  <c r="U653" i="2"/>
  <c r="U595" i="2"/>
  <c r="U613" i="2"/>
  <c r="U695" i="2"/>
  <c r="U488" i="2"/>
  <c r="U379" i="2"/>
  <c r="U678" i="2"/>
  <c r="U429" i="2"/>
  <c r="U382" i="2"/>
  <c r="U522" i="2"/>
  <c r="U683" i="2"/>
  <c r="U671" i="2"/>
  <c r="U523" i="2"/>
  <c r="U698" i="2"/>
  <c r="U620" i="2"/>
  <c r="U707" i="2"/>
  <c r="U725" i="2"/>
  <c r="U699" i="2"/>
  <c r="U703" i="2"/>
  <c r="U650" i="2"/>
  <c r="U717" i="2"/>
  <c r="U693" i="2"/>
  <c r="U719" i="2"/>
  <c r="U731" i="2"/>
  <c r="U712" i="2"/>
  <c r="U676" i="2"/>
  <c r="T606" i="2"/>
  <c r="T605" i="2"/>
  <c r="T601" i="2"/>
  <c r="T94" i="2"/>
  <c r="T341" i="2"/>
  <c r="T451" i="2"/>
  <c r="T434" i="2"/>
  <c r="T515" i="2"/>
  <c r="T340" i="2"/>
  <c r="T562" i="2"/>
  <c r="T478" i="2"/>
  <c r="T401" i="2"/>
  <c r="T686" i="2"/>
  <c r="T209" i="2"/>
  <c r="T113" i="2"/>
  <c r="T480" i="2"/>
  <c r="T507" i="2"/>
  <c r="T36" i="2"/>
  <c r="T657" i="2"/>
  <c r="T377" i="2"/>
  <c r="T460" i="2"/>
  <c r="T384" i="2"/>
  <c r="T371" i="2"/>
  <c r="T58" i="2"/>
  <c r="T544" i="2"/>
  <c r="T188" i="2"/>
  <c r="T519" i="2"/>
  <c r="T360" i="2"/>
  <c r="T538" i="2"/>
  <c r="T646" i="2"/>
  <c r="T240" i="2"/>
  <c r="T376" i="2"/>
  <c r="T91" i="2"/>
  <c r="T586" i="2"/>
  <c r="T4" i="2"/>
  <c r="T70" i="2"/>
  <c r="T546" i="2"/>
  <c r="T324" i="2"/>
  <c r="T228" i="2"/>
  <c r="T392" i="2"/>
  <c r="T92" i="2"/>
  <c r="T356" i="2"/>
  <c r="T516" i="2"/>
  <c r="T194" i="2"/>
  <c r="T525" i="2"/>
  <c r="T83" i="2"/>
  <c r="T204" i="2"/>
  <c r="T104" i="2"/>
  <c r="T263" i="2"/>
  <c r="T110" i="2"/>
  <c r="T318" i="2"/>
  <c r="T504" i="2"/>
  <c r="T369" i="2"/>
  <c r="T95" i="2"/>
  <c r="T292" i="2"/>
  <c r="T473" i="2"/>
  <c r="T165" i="2"/>
  <c r="T287" i="2"/>
  <c r="T432" i="2"/>
  <c r="T158" i="2"/>
  <c r="T449" i="2"/>
  <c r="T303" i="2"/>
  <c r="T213" i="2"/>
  <c r="T604" i="2"/>
  <c r="T118" i="2"/>
  <c r="T129" i="2"/>
  <c r="T350" i="2"/>
  <c r="T448" i="2"/>
  <c r="T335" i="2"/>
  <c r="T85" i="2"/>
  <c r="T388" i="2"/>
  <c r="T101" i="2"/>
  <c r="T274" i="2"/>
  <c r="T472" i="2"/>
  <c r="T293" i="2"/>
  <c r="T354" i="2"/>
  <c r="T628" i="2"/>
  <c r="T381" i="2"/>
  <c r="T476" i="2"/>
  <c r="T484" i="2"/>
  <c r="T246" i="2"/>
  <c r="T238" i="2"/>
  <c r="T203" i="2"/>
  <c r="T74" i="2"/>
  <c r="T147" i="2"/>
  <c r="T510" i="2"/>
  <c r="T150" i="2"/>
  <c r="T458" i="2"/>
  <c r="T184" i="2"/>
  <c r="T602" i="2"/>
  <c r="T684" i="2"/>
  <c r="T7" i="2"/>
  <c r="T16" i="2"/>
  <c r="T535" i="2"/>
  <c r="T313" i="2"/>
  <c r="T61" i="2"/>
  <c r="T328" i="2"/>
  <c r="T216" i="2"/>
  <c r="T283" i="2"/>
  <c r="T71" i="2"/>
  <c r="T107" i="2"/>
  <c r="T493" i="2"/>
  <c r="T438" i="2"/>
  <c r="T269" i="2"/>
  <c r="T383" i="2"/>
  <c r="T127" i="2"/>
  <c r="T336" i="2"/>
  <c r="T125" i="2"/>
  <c r="T189" i="2"/>
  <c r="T225" i="2"/>
  <c r="T669" i="2"/>
  <c r="T281" i="2"/>
  <c r="T122" i="2"/>
  <c r="T262" i="2"/>
  <c r="T521" i="2"/>
  <c r="T347" i="2"/>
  <c r="T526" i="2"/>
  <c r="T97" i="2"/>
  <c r="T244" i="2"/>
  <c r="T423" i="2"/>
  <c r="T87" i="2"/>
  <c r="T638" i="2"/>
  <c r="T42" i="2"/>
  <c r="T33" i="2"/>
  <c r="T296" i="2"/>
  <c r="T120" i="2"/>
  <c r="T232" i="2"/>
  <c r="T398" i="2"/>
  <c r="T166" i="2"/>
  <c r="T54" i="2"/>
  <c r="T8" i="2"/>
  <c r="T648" i="2"/>
  <c r="T680" i="2"/>
  <c r="T290" i="2"/>
  <c r="T682" i="2"/>
  <c r="T647" i="2"/>
  <c r="T405" i="2"/>
  <c r="T298" i="2"/>
  <c r="T300" i="2"/>
  <c r="T251" i="2"/>
  <c r="T270" i="2"/>
  <c r="T412" i="2"/>
  <c r="T715" i="2"/>
  <c r="T542" i="2"/>
  <c r="T320" i="2"/>
  <c r="T255" i="2"/>
  <c r="T338" i="2"/>
  <c r="T266" i="2"/>
  <c r="T254" i="2"/>
  <c r="T102" i="2"/>
  <c r="T361" i="2"/>
  <c r="T162" i="2"/>
  <c r="T179" i="2"/>
  <c r="T108" i="2"/>
  <c r="T540" i="2"/>
  <c r="T549" i="2"/>
  <c r="T387" i="2"/>
  <c r="T343" i="2"/>
  <c r="T156" i="2"/>
  <c r="T9" i="2"/>
  <c r="T508" i="2"/>
  <c r="T475" i="2"/>
  <c r="T524" i="2"/>
  <c r="T241" i="2"/>
  <c r="T256" i="2"/>
  <c r="T550" i="2"/>
  <c r="T446" i="2"/>
  <c r="T551" i="2"/>
  <c r="T663" i="2"/>
  <c r="T539" i="2"/>
  <c r="T555" i="2"/>
  <c r="T639" i="2"/>
  <c r="T552" i="2"/>
  <c r="T667" i="2"/>
  <c r="T665" i="2"/>
  <c r="T37" i="2"/>
  <c r="T301" i="2"/>
  <c r="T242" i="2"/>
  <c r="T532" i="2"/>
  <c r="T191" i="2"/>
  <c r="T624" i="2"/>
  <c r="T644" i="2"/>
  <c r="T291" i="2"/>
  <c r="T568" i="2"/>
  <c r="T395" i="2"/>
  <c r="T239" i="2"/>
  <c r="T123" i="2"/>
  <c r="T632" i="2"/>
  <c r="T48" i="2"/>
  <c r="T393" i="2"/>
  <c r="T501" i="2"/>
  <c r="T587" i="2"/>
  <c r="T133" i="2"/>
  <c r="T195" i="2"/>
  <c r="T212" i="2"/>
  <c r="T576" i="2"/>
  <c r="T250" i="2"/>
  <c r="T654" i="2"/>
  <c r="T557" i="2"/>
  <c r="T21" i="2"/>
  <c r="T38" i="2"/>
  <c r="T427" i="2"/>
  <c r="T674" i="2"/>
  <c r="T527" i="2"/>
  <c r="T63" i="2"/>
  <c r="T218" i="2"/>
  <c r="T486" i="2"/>
  <c r="T6" i="2"/>
  <c r="T29" i="2"/>
  <c r="T229" i="2"/>
  <c r="T513" i="2"/>
  <c r="T466" i="2"/>
  <c r="T77" i="2"/>
  <c r="T130" i="2"/>
  <c r="T505" i="2"/>
  <c r="T506" i="2"/>
  <c r="T116" i="2"/>
  <c r="T416" i="2"/>
  <c r="T421" i="2"/>
  <c r="T142" i="2"/>
  <c r="T109" i="2"/>
  <c r="T67" i="2"/>
  <c r="T496" i="2"/>
  <c r="T137" i="2"/>
  <c r="T65" i="2"/>
  <c r="T517" i="2"/>
  <c r="T454" i="2"/>
  <c r="T407" i="2"/>
  <c r="T259" i="2"/>
  <c r="T308" i="2"/>
  <c r="T111" i="2"/>
  <c r="T702" i="2"/>
  <c r="T467" i="2"/>
  <c r="T502" i="2"/>
  <c r="T465" i="2"/>
  <c r="T670" i="2"/>
  <c r="T18" i="2"/>
  <c r="T143" i="2"/>
  <c r="T317" i="2"/>
  <c r="T47" i="2"/>
  <c r="T426" i="2"/>
  <c r="T261" i="2"/>
  <c r="T46" i="2"/>
  <c r="T548" i="2"/>
  <c r="T227" i="2"/>
  <c r="T367" i="2"/>
  <c r="T339" i="2"/>
  <c r="T431" i="2"/>
  <c r="T11" i="2"/>
  <c r="T289" i="2"/>
  <c r="T419" i="2"/>
  <c r="T64" i="2"/>
  <c r="T39" i="2"/>
  <c r="T365" i="2"/>
  <c r="T718" i="2"/>
  <c r="T10" i="2"/>
  <c r="T573" i="2"/>
  <c r="T708" i="2"/>
  <c r="T591" i="2"/>
  <c r="T78" i="2"/>
  <c r="T485" i="2"/>
  <c r="T186" i="2"/>
  <c r="T100" i="2"/>
  <c r="T41" i="2"/>
  <c r="T681" i="2"/>
  <c r="T514" i="2"/>
  <c r="T436" i="2"/>
  <c r="T363" i="2"/>
  <c r="T614" i="2"/>
  <c r="T440" i="2"/>
  <c r="T353" i="2"/>
  <c r="T477" i="2"/>
  <c r="T378" i="2"/>
  <c r="T331" i="2"/>
  <c r="T444" i="2"/>
  <c r="T187" i="2"/>
  <c r="T373" i="2"/>
  <c r="T233" i="2"/>
  <c r="T366" i="2"/>
  <c r="T455" i="2"/>
  <c r="T623" i="2"/>
  <c r="T51" i="2"/>
  <c r="T441" i="2"/>
  <c r="T84" i="2"/>
  <c r="T105" i="2"/>
  <c r="T279" i="2"/>
  <c r="T481" i="2"/>
  <c r="T464" i="2"/>
  <c r="T636" i="2"/>
  <c r="T349" i="2"/>
  <c r="T659" i="2"/>
  <c r="T88" i="2"/>
  <c r="T483" i="2"/>
  <c r="T280" i="2"/>
  <c r="T3" i="2"/>
  <c r="T599" i="2"/>
  <c r="T411" i="2"/>
  <c r="T337" i="2"/>
  <c r="T564" i="2"/>
  <c r="T380" i="2"/>
  <c r="T141" i="2"/>
  <c r="T208" i="2"/>
  <c r="T566" i="2"/>
  <c r="T543" i="2"/>
  <c r="T497" i="2"/>
  <c r="T329" i="2"/>
  <c r="T55" i="2"/>
  <c r="T253" i="2"/>
  <c r="T489" i="2"/>
  <c r="T258" i="2"/>
  <c r="T168" i="2"/>
  <c r="T230" i="2"/>
  <c r="T325" i="2"/>
  <c r="T214" i="2"/>
  <c r="T503" i="2"/>
  <c r="T217" i="2"/>
  <c r="T126" i="2"/>
  <c r="T132" i="2"/>
  <c r="T245" i="2"/>
  <c r="T315" i="2"/>
  <c r="T305" i="2"/>
  <c r="T404" i="2"/>
  <c r="T19" i="2"/>
  <c r="T170" i="2"/>
  <c r="T330" i="2"/>
  <c r="T157" i="2"/>
  <c r="T710" i="2"/>
  <c r="T169" i="2"/>
  <c r="T342" i="2"/>
  <c r="T569" i="2"/>
  <c r="T148" i="2"/>
  <c r="T422" i="2"/>
  <c r="T321" i="2"/>
  <c r="T685" i="2"/>
  <c r="T370" i="2"/>
  <c r="T234" i="2"/>
  <c r="T86" i="2"/>
  <c r="T69" i="2"/>
  <c r="T223" i="2"/>
  <c r="T558" i="2"/>
  <c r="T282" i="2"/>
  <c r="T442" i="2"/>
  <c r="T530" i="2"/>
  <c r="T34" i="2"/>
  <c r="T428" i="2"/>
  <c r="T151" i="2"/>
  <c r="T196" i="2"/>
  <c r="T96" i="2"/>
  <c r="T115" i="2"/>
  <c r="T302" i="2"/>
  <c r="T153" i="2"/>
  <c r="T633" i="2"/>
  <c r="T197" i="2"/>
  <c r="T309" i="2"/>
  <c r="T322" i="2"/>
  <c r="T666" i="2"/>
  <c r="T344" i="2"/>
  <c r="T79" i="2"/>
  <c r="T30" i="2"/>
  <c r="T709" i="2"/>
  <c r="T15" i="2"/>
  <c r="T119" i="2"/>
  <c r="T231" i="2"/>
  <c r="T643" i="2"/>
  <c r="T545" i="2"/>
  <c r="T655" i="2"/>
  <c r="T310" i="2"/>
  <c r="T570" i="2"/>
  <c r="T626" i="2"/>
  <c r="T56" i="2"/>
  <c r="T592" i="2"/>
  <c r="T59" i="2"/>
  <c r="T205" i="2"/>
  <c r="T559" i="2"/>
  <c r="T226" i="2"/>
  <c r="T621" i="2"/>
  <c r="T66" i="2"/>
  <c r="T461" i="2"/>
  <c r="T5" i="2"/>
  <c r="T600" i="2"/>
  <c r="T509" i="2"/>
  <c r="T578" i="2"/>
  <c r="T252" i="2"/>
  <c r="T2" i="2"/>
  <c r="T618" i="2"/>
  <c r="T200" i="2"/>
  <c r="T299" i="2"/>
  <c r="T323" i="2"/>
  <c r="T471" i="2"/>
  <c r="T634" i="2"/>
  <c r="T617" i="2"/>
  <c r="T112" i="2"/>
  <c r="T456" i="2"/>
  <c r="T17" i="2"/>
  <c r="T13" i="2"/>
  <c r="T201" i="2"/>
  <c r="T22" i="2"/>
  <c r="T664" i="2"/>
  <c r="T99" i="2"/>
  <c r="T275" i="2"/>
  <c r="T294" i="2"/>
  <c r="T72" i="2"/>
  <c r="T161" i="2"/>
  <c r="T174" i="2"/>
  <c r="T297" i="2"/>
  <c r="T487" i="2"/>
  <c r="T27" i="2"/>
  <c r="T284" i="2"/>
  <c r="T76" i="2"/>
  <c r="T512" i="2"/>
  <c r="T345" i="2"/>
  <c r="T154" i="2"/>
  <c r="T585" i="2"/>
  <c r="T206" i="2"/>
  <c r="T629" i="2"/>
  <c r="T45" i="2"/>
  <c r="T268" i="2"/>
  <c r="T73" i="2"/>
  <c r="T406" i="2"/>
  <c r="T264" i="2"/>
  <c r="T128" i="2"/>
  <c r="T359" i="2"/>
  <c r="T183" i="2"/>
  <c r="T567" i="2"/>
  <c r="T236" i="2"/>
  <c r="T98" i="2"/>
  <c r="T415" i="2"/>
  <c r="T249" i="2"/>
  <c r="T20" i="2"/>
  <c r="T202" i="2"/>
  <c r="T190" i="2"/>
  <c r="T25" i="2"/>
  <c r="T536" i="2"/>
  <c r="T560" i="2"/>
  <c r="T334" i="2"/>
  <c r="T730" i="2"/>
  <c r="T106" i="2"/>
  <c r="T278" i="2"/>
  <c r="T60" i="2"/>
  <c r="T235" i="2"/>
  <c r="T192" i="2"/>
  <c r="T44" i="2"/>
  <c r="T144" i="2"/>
  <c r="T332" i="2"/>
  <c r="T534" i="2"/>
  <c r="T52" i="2"/>
  <c r="T668" i="2"/>
  <c r="T596" i="2"/>
  <c r="T594" i="2"/>
  <c r="T49" i="2"/>
  <c r="T616" i="2"/>
  <c r="T518" i="2"/>
  <c r="T690" i="2"/>
  <c r="T619" i="2"/>
  <c r="T267" i="2"/>
  <c r="T563" i="2"/>
  <c r="T656" i="2"/>
  <c r="T276" i="2"/>
  <c r="T713" i="2"/>
  <c r="T537" i="2"/>
  <c r="T533" i="2"/>
  <c r="T221" i="2"/>
  <c r="T701" i="2"/>
  <c r="T425" i="2"/>
  <c r="T652" i="2"/>
  <c r="T375" i="2"/>
  <c r="T23" i="2"/>
  <c r="T574" i="2"/>
  <c r="T89" i="2"/>
  <c r="T410" i="2"/>
  <c r="T583" i="2"/>
  <c r="T171" i="2"/>
  <c r="T346" i="2"/>
  <c r="T447" i="2"/>
  <c r="T498" i="2"/>
  <c r="T494" i="2"/>
  <c r="T175" i="2"/>
  <c r="T182" i="2"/>
  <c r="T418" i="2"/>
  <c r="T697" i="2"/>
  <c r="T62" i="2"/>
  <c r="T75" i="2"/>
  <c r="T385" i="2"/>
  <c r="T26" i="2"/>
  <c r="T159" i="2"/>
  <c r="T311" i="2"/>
  <c r="T351" i="2"/>
  <c r="T499" i="2"/>
  <c r="T260" i="2"/>
  <c r="T579" i="2"/>
  <c r="T491" i="2"/>
  <c r="T572" i="2"/>
  <c r="T257" i="2"/>
  <c r="T181" i="2"/>
  <c r="T474" i="2"/>
  <c r="T211" i="2"/>
  <c r="T597" i="2"/>
  <c r="T723" i="2"/>
  <c r="T688" i="2"/>
  <c r="T700" i="2"/>
  <c r="T333" i="2"/>
  <c r="T696" i="2"/>
  <c r="T152" i="2"/>
  <c r="T402" i="2"/>
  <c r="T114" i="2"/>
  <c r="T584" i="2"/>
  <c r="T198" i="2"/>
  <c r="T14" i="2"/>
  <c r="T80" i="2"/>
  <c r="T24" i="2"/>
  <c r="T247" i="2"/>
  <c r="T459" i="2"/>
  <c r="T272" i="2"/>
  <c r="T439" i="2"/>
  <c r="T146" i="2"/>
  <c r="T50" i="2"/>
  <c r="T500" i="2"/>
  <c r="T607" i="2"/>
  <c r="T12" i="2"/>
  <c r="T609" i="2"/>
  <c r="T28" i="2"/>
  <c r="T57" i="2"/>
  <c r="T470" i="2"/>
  <c r="T582" i="2"/>
  <c r="T134" i="2"/>
  <c r="T492" i="2"/>
  <c r="T482" i="2"/>
  <c r="T424" i="2"/>
  <c r="T531" i="2"/>
  <c r="T556" i="2"/>
  <c r="T43" i="2"/>
  <c r="T711" i="2"/>
  <c r="T396" i="2"/>
  <c r="T177" i="2"/>
  <c r="T528" i="2"/>
  <c r="T468" i="2"/>
  <c r="T437" i="2"/>
  <c r="T357" i="2"/>
  <c r="T598" i="2"/>
  <c r="T180" i="2"/>
  <c r="T726" i="2"/>
  <c r="T394" i="2"/>
  <c r="T463" i="2"/>
  <c r="T374" i="2"/>
  <c r="T720" i="2"/>
  <c r="T185" i="2"/>
  <c r="T611" i="2"/>
  <c r="T81" i="2"/>
  <c r="T172" i="2"/>
  <c r="T479" i="2"/>
  <c r="T645" i="2"/>
  <c r="T138" i="2"/>
  <c r="T640" i="2"/>
  <c r="T433" i="2"/>
  <c r="T637" i="2"/>
  <c r="T541" i="2"/>
  <c r="T615" i="2"/>
  <c r="T224" i="2"/>
  <c r="T312" i="2"/>
  <c r="T727" i="2"/>
  <c r="T277" i="2"/>
  <c r="T348" i="2"/>
  <c r="T82" i="2"/>
  <c r="T124" i="2"/>
  <c r="T35" i="2"/>
  <c r="T445" i="2"/>
  <c r="T642" i="2"/>
  <c r="T661" i="2"/>
  <c r="T352" i="2"/>
  <c r="T31" i="2"/>
  <c r="T469" i="2"/>
  <c r="T694" i="2"/>
  <c r="T660" i="2"/>
  <c r="T677" i="2"/>
  <c r="T403" i="2"/>
  <c r="T167" i="2"/>
  <c r="T304" i="2"/>
  <c r="T408" i="2"/>
  <c r="T121" i="2"/>
  <c r="T608" i="2"/>
  <c r="T288" i="2"/>
  <c r="T117" i="2"/>
  <c r="T593" i="2"/>
  <c r="T627" i="2"/>
  <c r="T399" i="2"/>
  <c r="T219" i="2"/>
  <c r="T139" i="2"/>
  <c r="T675" i="2"/>
  <c r="T511" i="2"/>
  <c r="T462" i="2"/>
  <c r="T413" i="2"/>
  <c r="T163" i="2"/>
  <c r="T193" i="2"/>
  <c r="T295" i="2"/>
  <c r="T728" i="2"/>
  <c r="T90" i="2"/>
  <c r="T704" i="2"/>
  <c r="T327" i="2"/>
  <c r="T610" i="2"/>
  <c r="T553" i="2"/>
  <c r="T40" i="2"/>
  <c r="T314" i="2"/>
  <c r="T285" i="2"/>
  <c r="T135" i="2"/>
  <c r="T155" i="2"/>
  <c r="T452" i="2"/>
  <c r="T131" i="2"/>
  <c r="T178" i="2"/>
  <c r="T68" i="2"/>
  <c r="T273" i="2"/>
  <c r="T364" i="2"/>
  <c r="T391" i="2"/>
  <c r="T662" i="2"/>
  <c r="T136" i="2"/>
  <c r="T173" i="2"/>
  <c r="T577" i="2"/>
  <c r="T672" i="2"/>
  <c r="T603" i="2"/>
  <c r="T457" i="2"/>
  <c r="T581" i="2"/>
  <c r="T355" i="2"/>
  <c r="T265" i="2"/>
  <c r="T420" i="2"/>
  <c r="T729" i="2"/>
  <c r="T651" i="2"/>
  <c r="T722" i="2"/>
  <c r="T588" i="2"/>
  <c r="T53" i="2"/>
  <c r="T716" i="2"/>
  <c r="T176" i="2"/>
  <c r="T306" i="2"/>
  <c r="T430" i="2"/>
  <c r="T673" i="2"/>
  <c r="T222" i="2"/>
  <c r="T286" i="2"/>
  <c r="T160" i="2"/>
  <c r="T372" i="2"/>
  <c r="T625" i="2"/>
  <c r="T450" i="2"/>
  <c r="T145" i="2"/>
  <c r="T140" i="2"/>
  <c r="T243" i="2"/>
  <c r="T326" i="2"/>
  <c r="T691" i="2"/>
  <c r="T443" i="2"/>
  <c r="T705" i="2"/>
  <c r="T271" i="2"/>
  <c r="T721" i="2"/>
  <c r="T32" i="2"/>
  <c r="T641" i="2"/>
  <c r="T631" i="2"/>
  <c r="T435" i="2"/>
  <c r="T732" i="2"/>
  <c r="T679" i="2"/>
  <c r="T630" i="2"/>
  <c r="T215" i="2"/>
  <c r="T590" i="2"/>
  <c r="T149" i="2"/>
  <c r="T417" i="2"/>
  <c r="T589" i="2"/>
  <c r="T397" i="2"/>
  <c r="T547" i="2"/>
  <c r="T358" i="2"/>
  <c r="T490" i="2"/>
  <c r="T520" i="2"/>
  <c r="T658" i="2"/>
  <c r="T649" i="2"/>
  <c r="T319" i="2"/>
  <c r="T103" i="2"/>
  <c r="T210" i="2"/>
  <c r="T453" i="2"/>
  <c r="T386" i="2"/>
  <c r="T199" i="2"/>
  <c r="T414" i="2"/>
  <c r="T687" i="2"/>
  <c r="T316" i="2"/>
  <c r="T554" i="2"/>
  <c r="T495" i="2"/>
  <c r="T93" i="2"/>
  <c r="T571" i="2"/>
  <c r="T529" i="2"/>
  <c r="T400" i="2"/>
  <c r="T580" i="2"/>
  <c r="T207" i="2"/>
  <c r="T220" i="2"/>
  <c r="T164" i="2"/>
  <c r="T389" i="2"/>
  <c r="T724" i="2"/>
  <c r="T714" i="2"/>
  <c r="T561" i="2"/>
  <c r="T248" i="2"/>
  <c r="T689" i="2"/>
  <c r="T622" i="2"/>
  <c r="T237" i="2"/>
  <c r="T409" i="2"/>
  <c r="T307" i="2"/>
  <c r="T635" i="2"/>
  <c r="T390" i="2"/>
  <c r="T362" i="2"/>
  <c r="T706" i="2"/>
  <c r="T565" i="2"/>
  <c r="T612" i="2"/>
  <c r="T692" i="2"/>
  <c r="T575" i="2"/>
  <c r="T368" i="2"/>
  <c r="T653" i="2"/>
  <c r="T595" i="2"/>
  <c r="T613" i="2"/>
  <c r="T695" i="2"/>
  <c r="T488" i="2"/>
  <c r="T379" i="2"/>
  <c r="T678" i="2"/>
  <c r="T429" i="2"/>
  <c r="T382" i="2"/>
  <c r="T522" i="2"/>
  <c r="T683" i="2"/>
  <c r="T671" i="2"/>
  <c r="T523" i="2"/>
  <c r="T698" i="2"/>
  <c r="T620" i="2"/>
  <c r="T707" i="2"/>
  <c r="T725" i="2"/>
  <c r="T699" i="2"/>
  <c r="T703" i="2"/>
  <c r="T650" i="2"/>
  <c r="T717" i="2"/>
  <c r="T693" i="2"/>
  <c r="T719" i="2"/>
  <c r="T731" i="2"/>
  <c r="T712" i="2"/>
  <c r="T676" i="2"/>
  <c r="S606" i="2"/>
  <c r="S605" i="2"/>
  <c r="S601" i="2"/>
  <c r="S94" i="2"/>
  <c r="S341" i="2"/>
  <c r="S451" i="2"/>
  <c r="S434" i="2"/>
  <c r="S515" i="2"/>
  <c r="S340" i="2"/>
  <c r="S562" i="2"/>
  <c r="S478" i="2"/>
  <c r="S401" i="2"/>
  <c r="S686" i="2"/>
  <c r="S209" i="2"/>
  <c r="S113" i="2"/>
  <c r="S480" i="2"/>
  <c r="S507" i="2"/>
  <c r="S36" i="2"/>
  <c r="S657" i="2"/>
  <c r="S377" i="2"/>
  <c r="S460" i="2"/>
  <c r="S384" i="2"/>
  <c r="S371" i="2"/>
  <c r="S58" i="2"/>
  <c r="S544" i="2"/>
  <c r="S188" i="2"/>
  <c r="S519" i="2"/>
  <c r="S360" i="2"/>
  <c r="S538" i="2"/>
  <c r="S646" i="2"/>
  <c r="S240" i="2"/>
  <c r="S376" i="2"/>
  <c r="S91" i="2"/>
  <c r="S586" i="2"/>
  <c r="S4" i="2"/>
  <c r="S70" i="2"/>
  <c r="S546" i="2"/>
  <c r="S324" i="2"/>
  <c r="S228" i="2"/>
  <c r="S392" i="2"/>
  <c r="S92" i="2"/>
  <c r="S356" i="2"/>
  <c r="S516" i="2"/>
  <c r="S194" i="2"/>
  <c r="S525" i="2"/>
  <c r="S83" i="2"/>
  <c r="S204" i="2"/>
  <c r="S104" i="2"/>
  <c r="S263" i="2"/>
  <c r="S110" i="2"/>
  <c r="S318" i="2"/>
  <c r="S504" i="2"/>
  <c r="S369" i="2"/>
  <c r="S95" i="2"/>
  <c r="S292" i="2"/>
  <c r="S473" i="2"/>
  <c r="S165" i="2"/>
  <c r="S287" i="2"/>
  <c r="S432" i="2"/>
  <c r="S158" i="2"/>
  <c r="S449" i="2"/>
  <c r="S303" i="2"/>
  <c r="S213" i="2"/>
  <c r="S604" i="2"/>
  <c r="S118" i="2"/>
  <c r="S129" i="2"/>
  <c r="S350" i="2"/>
  <c r="S448" i="2"/>
  <c r="S335" i="2"/>
  <c r="S85" i="2"/>
  <c r="S388" i="2"/>
  <c r="S101" i="2"/>
  <c r="S274" i="2"/>
  <c r="S472" i="2"/>
  <c r="S293" i="2"/>
  <c r="S354" i="2"/>
  <c r="S628" i="2"/>
  <c r="S381" i="2"/>
  <c r="S476" i="2"/>
  <c r="S484" i="2"/>
  <c r="S246" i="2"/>
  <c r="S238" i="2"/>
  <c r="S203" i="2"/>
  <c r="S74" i="2"/>
  <c r="S147" i="2"/>
  <c r="S510" i="2"/>
  <c r="S150" i="2"/>
  <c r="S458" i="2"/>
  <c r="S184" i="2"/>
  <c r="S602" i="2"/>
  <c r="S684" i="2"/>
  <c r="S7" i="2"/>
  <c r="S16" i="2"/>
  <c r="S535" i="2"/>
  <c r="S313" i="2"/>
  <c r="S61" i="2"/>
  <c r="S328" i="2"/>
  <c r="S216" i="2"/>
  <c r="S283" i="2"/>
  <c r="S71" i="2"/>
  <c r="S107" i="2"/>
  <c r="S493" i="2"/>
  <c r="S438" i="2"/>
  <c r="S269" i="2"/>
  <c r="S383" i="2"/>
  <c r="S127" i="2"/>
  <c r="S336" i="2"/>
  <c r="S125" i="2"/>
  <c r="S189" i="2"/>
  <c r="S225" i="2"/>
  <c r="S669" i="2"/>
  <c r="S281" i="2"/>
  <c r="S122" i="2"/>
  <c r="S262" i="2"/>
  <c r="S521" i="2"/>
  <c r="S347" i="2"/>
  <c r="S526" i="2"/>
  <c r="S97" i="2"/>
  <c r="S244" i="2"/>
  <c r="S423" i="2"/>
  <c r="S87" i="2"/>
  <c r="S638" i="2"/>
  <c r="S42" i="2"/>
  <c r="S33" i="2"/>
  <c r="S296" i="2"/>
  <c r="S120" i="2"/>
  <c r="S232" i="2"/>
  <c r="S398" i="2"/>
  <c r="S166" i="2"/>
  <c r="S54" i="2"/>
  <c r="S8" i="2"/>
  <c r="S648" i="2"/>
  <c r="S680" i="2"/>
  <c r="S290" i="2"/>
  <c r="S682" i="2"/>
  <c r="S647" i="2"/>
  <c r="S405" i="2"/>
  <c r="S298" i="2"/>
  <c r="S300" i="2"/>
  <c r="S251" i="2"/>
  <c r="S270" i="2"/>
  <c r="S412" i="2"/>
  <c r="S715" i="2"/>
  <c r="S542" i="2"/>
  <c r="S320" i="2"/>
  <c r="S255" i="2"/>
  <c r="S338" i="2"/>
  <c r="S266" i="2"/>
  <c r="S254" i="2"/>
  <c r="S102" i="2"/>
  <c r="S361" i="2"/>
  <c r="S162" i="2"/>
  <c r="S179" i="2"/>
  <c r="S108" i="2"/>
  <c r="S540" i="2"/>
  <c r="S549" i="2"/>
  <c r="S387" i="2"/>
  <c r="S343" i="2"/>
  <c r="S156" i="2"/>
  <c r="S9" i="2"/>
  <c r="S508" i="2"/>
  <c r="S475" i="2"/>
  <c r="S524" i="2"/>
  <c r="S241" i="2"/>
  <c r="S256" i="2"/>
  <c r="S550" i="2"/>
  <c r="S446" i="2"/>
  <c r="S551" i="2"/>
  <c r="S663" i="2"/>
  <c r="S539" i="2"/>
  <c r="S555" i="2"/>
  <c r="S639" i="2"/>
  <c r="S552" i="2"/>
  <c r="S667" i="2"/>
  <c r="S665" i="2"/>
  <c r="S37" i="2"/>
  <c r="S301" i="2"/>
  <c r="S242" i="2"/>
  <c r="S532" i="2"/>
  <c r="S191" i="2"/>
  <c r="S624" i="2"/>
  <c r="S644" i="2"/>
  <c r="S291" i="2"/>
  <c r="S568" i="2"/>
  <c r="S395" i="2"/>
  <c r="S239" i="2"/>
  <c r="S123" i="2"/>
  <c r="S632" i="2"/>
  <c r="S48" i="2"/>
  <c r="S393" i="2"/>
  <c r="S501" i="2"/>
  <c r="S587" i="2"/>
  <c r="S133" i="2"/>
  <c r="S195" i="2"/>
  <c r="S212" i="2"/>
  <c r="S576" i="2"/>
  <c r="S250" i="2"/>
  <c r="S654" i="2"/>
  <c r="S557" i="2"/>
  <c r="S21" i="2"/>
  <c r="S38" i="2"/>
  <c r="S427" i="2"/>
  <c r="S674" i="2"/>
  <c r="S527" i="2"/>
  <c r="S63" i="2"/>
  <c r="S218" i="2"/>
  <c r="S486" i="2"/>
  <c r="S6" i="2"/>
  <c r="S29" i="2"/>
  <c r="S229" i="2"/>
  <c r="S513" i="2"/>
  <c r="S466" i="2"/>
  <c r="S77" i="2"/>
  <c r="S130" i="2"/>
  <c r="S505" i="2"/>
  <c r="S506" i="2"/>
  <c r="S116" i="2"/>
  <c r="S416" i="2"/>
  <c r="S421" i="2"/>
  <c r="S142" i="2"/>
  <c r="S109" i="2"/>
  <c r="S67" i="2"/>
  <c r="S496" i="2"/>
  <c r="S137" i="2"/>
  <c r="S65" i="2"/>
  <c r="S517" i="2"/>
  <c r="S454" i="2"/>
  <c r="S407" i="2"/>
  <c r="S259" i="2"/>
  <c r="S308" i="2"/>
  <c r="S111" i="2"/>
  <c r="S702" i="2"/>
  <c r="S467" i="2"/>
  <c r="S502" i="2"/>
  <c r="S465" i="2"/>
  <c r="S670" i="2"/>
  <c r="S18" i="2"/>
  <c r="S143" i="2"/>
  <c r="S317" i="2"/>
  <c r="S47" i="2"/>
  <c r="S426" i="2"/>
  <c r="S261" i="2"/>
  <c r="S46" i="2"/>
  <c r="S548" i="2"/>
  <c r="S227" i="2"/>
  <c r="S367" i="2"/>
  <c r="S339" i="2"/>
  <c r="S431" i="2"/>
  <c r="S11" i="2"/>
  <c r="S289" i="2"/>
  <c r="S419" i="2"/>
  <c r="S64" i="2"/>
  <c r="S39" i="2"/>
  <c r="S365" i="2"/>
  <c r="S718" i="2"/>
  <c r="S10" i="2"/>
  <c r="S573" i="2"/>
  <c r="S708" i="2"/>
  <c r="S591" i="2"/>
  <c r="S78" i="2"/>
  <c r="S485" i="2"/>
  <c r="S186" i="2"/>
  <c r="S100" i="2"/>
  <c r="S41" i="2"/>
  <c r="S681" i="2"/>
  <c r="S514" i="2"/>
  <c r="S436" i="2"/>
  <c r="S363" i="2"/>
  <c r="S614" i="2"/>
  <c r="S440" i="2"/>
  <c r="S353" i="2"/>
  <c r="S477" i="2"/>
  <c r="S378" i="2"/>
  <c r="S331" i="2"/>
  <c r="S444" i="2"/>
  <c r="S187" i="2"/>
  <c r="S373" i="2"/>
  <c r="S233" i="2"/>
  <c r="S366" i="2"/>
  <c r="S455" i="2"/>
  <c r="S623" i="2"/>
  <c r="S51" i="2"/>
  <c r="S441" i="2"/>
  <c r="S84" i="2"/>
  <c r="S105" i="2"/>
  <c r="S279" i="2"/>
  <c r="S481" i="2"/>
  <c r="S464" i="2"/>
  <c r="S636" i="2"/>
  <c r="S349" i="2"/>
  <c r="S659" i="2"/>
  <c r="S88" i="2"/>
  <c r="S483" i="2"/>
  <c r="S280" i="2"/>
  <c r="S3" i="2"/>
  <c r="S599" i="2"/>
  <c r="S411" i="2"/>
  <c r="S337" i="2"/>
  <c r="S564" i="2"/>
  <c r="S380" i="2"/>
  <c r="S141" i="2"/>
  <c r="S208" i="2"/>
  <c r="S566" i="2"/>
  <c r="S543" i="2"/>
  <c r="S497" i="2"/>
  <c r="S329" i="2"/>
  <c r="S55" i="2"/>
  <c r="S253" i="2"/>
  <c r="S489" i="2"/>
  <c r="S258" i="2"/>
  <c r="S168" i="2"/>
  <c r="S230" i="2"/>
  <c r="S325" i="2"/>
  <c r="S214" i="2"/>
  <c r="S503" i="2"/>
  <c r="S217" i="2"/>
  <c r="S126" i="2"/>
  <c r="S132" i="2"/>
  <c r="S245" i="2"/>
  <c r="S315" i="2"/>
  <c r="S305" i="2"/>
  <c r="S404" i="2"/>
  <c r="S19" i="2"/>
  <c r="S170" i="2"/>
  <c r="S330" i="2"/>
  <c r="S157" i="2"/>
  <c r="S710" i="2"/>
  <c r="S169" i="2"/>
  <c r="S342" i="2"/>
  <c r="S569" i="2"/>
  <c r="S148" i="2"/>
  <c r="S422" i="2"/>
  <c r="S321" i="2"/>
  <c r="S685" i="2"/>
  <c r="S370" i="2"/>
  <c r="S234" i="2"/>
  <c r="S86" i="2"/>
  <c r="S69" i="2"/>
  <c r="S223" i="2"/>
  <c r="S558" i="2"/>
  <c r="S282" i="2"/>
  <c r="S442" i="2"/>
  <c r="S530" i="2"/>
  <c r="S34" i="2"/>
  <c r="S428" i="2"/>
  <c r="S151" i="2"/>
  <c r="S196" i="2"/>
  <c r="S96" i="2"/>
  <c r="S115" i="2"/>
  <c r="S302" i="2"/>
  <c r="S153" i="2"/>
  <c r="S633" i="2"/>
  <c r="S197" i="2"/>
  <c r="S309" i="2"/>
  <c r="S322" i="2"/>
  <c r="S666" i="2"/>
  <c r="S344" i="2"/>
  <c r="S79" i="2"/>
  <c r="S30" i="2"/>
  <c r="S709" i="2"/>
  <c r="S15" i="2"/>
  <c r="S119" i="2"/>
  <c r="S231" i="2"/>
  <c r="S643" i="2"/>
  <c r="S545" i="2"/>
  <c r="S655" i="2"/>
  <c r="S310" i="2"/>
  <c r="S570" i="2"/>
  <c r="S626" i="2"/>
  <c r="S56" i="2"/>
  <c r="S592" i="2"/>
  <c r="S59" i="2"/>
  <c r="S205" i="2"/>
  <c r="S559" i="2"/>
  <c r="S226" i="2"/>
  <c r="S621" i="2"/>
  <c r="S66" i="2"/>
  <c r="S461" i="2"/>
  <c r="S5" i="2"/>
  <c r="S600" i="2"/>
  <c r="S509" i="2"/>
  <c r="S578" i="2"/>
  <c r="S252" i="2"/>
  <c r="S2" i="2"/>
  <c r="S618" i="2"/>
  <c r="S200" i="2"/>
  <c r="S299" i="2"/>
  <c r="S323" i="2"/>
  <c r="S471" i="2"/>
  <c r="S634" i="2"/>
  <c r="S617" i="2"/>
  <c r="S112" i="2"/>
  <c r="S456" i="2"/>
  <c r="S17" i="2"/>
  <c r="S13" i="2"/>
  <c r="S201" i="2"/>
  <c r="S22" i="2"/>
  <c r="S664" i="2"/>
  <c r="S99" i="2"/>
  <c r="S275" i="2"/>
  <c r="S294" i="2"/>
  <c r="S72" i="2"/>
  <c r="S161" i="2"/>
  <c r="S174" i="2"/>
  <c r="S297" i="2"/>
  <c r="S487" i="2"/>
  <c r="S27" i="2"/>
  <c r="S284" i="2"/>
  <c r="S76" i="2"/>
  <c r="S512" i="2"/>
  <c r="S345" i="2"/>
  <c r="S154" i="2"/>
  <c r="S585" i="2"/>
  <c r="S206" i="2"/>
  <c r="S629" i="2"/>
  <c r="S45" i="2"/>
  <c r="S268" i="2"/>
  <c r="S73" i="2"/>
  <c r="S406" i="2"/>
  <c r="S264" i="2"/>
  <c r="S128" i="2"/>
  <c r="S359" i="2"/>
  <c r="S183" i="2"/>
  <c r="S567" i="2"/>
  <c r="S236" i="2"/>
  <c r="S98" i="2"/>
  <c r="S415" i="2"/>
  <c r="S249" i="2"/>
  <c r="S20" i="2"/>
  <c r="S202" i="2"/>
  <c r="S190" i="2"/>
  <c r="S25" i="2"/>
  <c r="S536" i="2"/>
  <c r="S560" i="2"/>
  <c r="S334" i="2"/>
  <c r="S730" i="2"/>
  <c r="S106" i="2"/>
  <c r="S278" i="2"/>
  <c r="S60" i="2"/>
  <c r="S235" i="2"/>
  <c r="S192" i="2"/>
  <c r="S44" i="2"/>
  <c r="S144" i="2"/>
  <c r="S332" i="2"/>
  <c r="S534" i="2"/>
  <c r="S52" i="2"/>
  <c r="S668" i="2"/>
  <c r="S596" i="2"/>
  <c r="S594" i="2"/>
  <c r="S49" i="2"/>
  <c r="S616" i="2"/>
  <c r="S518" i="2"/>
  <c r="S690" i="2"/>
  <c r="S619" i="2"/>
  <c r="S267" i="2"/>
  <c r="S563" i="2"/>
  <c r="S656" i="2"/>
  <c r="S276" i="2"/>
  <c r="S713" i="2"/>
  <c r="S537" i="2"/>
  <c r="S533" i="2"/>
  <c r="S221" i="2"/>
  <c r="S701" i="2"/>
  <c r="S425" i="2"/>
  <c r="S652" i="2"/>
  <c r="S375" i="2"/>
  <c r="S23" i="2"/>
  <c r="S574" i="2"/>
  <c r="S89" i="2"/>
  <c r="S410" i="2"/>
  <c r="S583" i="2"/>
  <c r="S171" i="2"/>
  <c r="S346" i="2"/>
  <c r="S447" i="2"/>
  <c r="S498" i="2"/>
  <c r="S494" i="2"/>
  <c r="S175" i="2"/>
  <c r="S182" i="2"/>
  <c r="S418" i="2"/>
  <c r="S697" i="2"/>
  <c r="S62" i="2"/>
  <c r="S75" i="2"/>
  <c r="S385" i="2"/>
  <c r="S26" i="2"/>
  <c r="S159" i="2"/>
  <c r="S311" i="2"/>
  <c r="S351" i="2"/>
  <c r="S499" i="2"/>
  <c r="S260" i="2"/>
  <c r="S579" i="2"/>
  <c r="S491" i="2"/>
  <c r="S572" i="2"/>
  <c r="S257" i="2"/>
  <c r="S181" i="2"/>
  <c r="S474" i="2"/>
  <c r="S211" i="2"/>
  <c r="S597" i="2"/>
  <c r="S723" i="2"/>
  <c r="S688" i="2"/>
  <c r="S700" i="2"/>
  <c r="S333" i="2"/>
  <c r="S696" i="2"/>
  <c r="S152" i="2"/>
  <c r="S402" i="2"/>
  <c r="S114" i="2"/>
  <c r="S584" i="2"/>
  <c r="S198" i="2"/>
  <c r="S14" i="2"/>
  <c r="S80" i="2"/>
  <c r="S24" i="2"/>
  <c r="S247" i="2"/>
  <c r="S459" i="2"/>
  <c r="S272" i="2"/>
  <c r="S439" i="2"/>
  <c r="S146" i="2"/>
  <c r="S50" i="2"/>
  <c r="S500" i="2"/>
  <c r="S607" i="2"/>
  <c r="S12" i="2"/>
  <c r="S609" i="2"/>
  <c r="S28" i="2"/>
  <c r="S57" i="2"/>
  <c r="S470" i="2"/>
  <c r="S582" i="2"/>
  <c r="S134" i="2"/>
  <c r="S492" i="2"/>
  <c r="S482" i="2"/>
  <c r="S424" i="2"/>
  <c r="S531" i="2"/>
  <c r="S556" i="2"/>
  <c r="S43" i="2"/>
  <c r="S711" i="2"/>
  <c r="S396" i="2"/>
  <c r="S177" i="2"/>
  <c r="S528" i="2"/>
  <c r="S468" i="2"/>
  <c r="S437" i="2"/>
  <c r="S357" i="2"/>
  <c r="S598" i="2"/>
  <c r="S180" i="2"/>
  <c r="S726" i="2"/>
  <c r="S394" i="2"/>
  <c r="S463" i="2"/>
  <c r="S374" i="2"/>
  <c r="S720" i="2"/>
  <c r="S185" i="2"/>
  <c r="S611" i="2"/>
  <c r="S81" i="2"/>
  <c r="S172" i="2"/>
  <c r="S479" i="2"/>
  <c r="S645" i="2"/>
  <c r="S138" i="2"/>
  <c r="S640" i="2"/>
  <c r="S433" i="2"/>
  <c r="S637" i="2"/>
  <c r="S541" i="2"/>
  <c r="S615" i="2"/>
  <c r="S224" i="2"/>
  <c r="S312" i="2"/>
  <c r="S727" i="2"/>
  <c r="S277" i="2"/>
  <c r="S348" i="2"/>
  <c r="S82" i="2"/>
  <c r="S124" i="2"/>
  <c r="S35" i="2"/>
  <c r="S445" i="2"/>
  <c r="S642" i="2"/>
  <c r="S661" i="2"/>
  <c r="S352" i="2"/>
  <c r="S31" i="2"/>
  <c r="S469" i="2"/>
  <c r="S694" i="2"/>
  <c r="S660" i="2"/>
  <c r="S677" i="2"/>
  <c r="S403" i="2"/>
  <c r="S167" i="2"/>
  <c r="S304" i="2"/>
  <c r="S408" i="2"/>
  <c r="S121" i="2"/>
  <c r="S608" i="2"/>
  <c r="S288" i="2"/>
  <c r="S117" i="2"/>
  <c r="S593" i="2"/>
  <c r="S627" i="2"/>
  <c r="S399" i="2"/>
  <c r="S219" i="2"/>
  <c r="S139" i="2"/>
  <c r="S675" i="2"/>
  <c r="S511" i="2"/>
  <c r="S462" i="2"/>
  <c r="S413" i="2"/>
  <c r="S163" i="2"/>
  <c r="S193" i="2"/>
  <c r="S295" i="2"/>
  <c r="S728" i="2"/>
  <c r="S90" i="2"/>
  <c r="S704" i="2"/>
  <c r="S327" i="2"/>
  <c r="S610" i="2"/>
  <c r="S553" i="2"/>
  <c r="S40" i="2"/>
  <c r="S314" i="2"/>
  <c r="S285" i="2"/>
  <c r="S135" i="2"/>
  <c r="S155" i="2"/>
  <c r="S452" i="2"/>
  <c r="S131" i="2"/>
  <c r="S178" i="2"/>
  <c r="S68" i="2"/>
  <c r="S273" i="2"/>
  <c r="S364" i="2"/>
  <c r="S391" i="2"/>
  <c r="S662" i="2"/>
  <c r="S136" i="2"/>
  <c r="S173" i="2"/>
  <c r="S577" i="2"/>
  <c r="S672" i="2"/>
  <c r="S603" i="2"/>
  <c r="S457" i="2"/>
  <c r="S581" i="2"/>
  <c r="S355" i="2"/>
  <c r="S265" i="2"/>
  <c r="S420" i="2"/>
  <c r="S729" i="2"/>
  <c r="S651" i="2"/>
  <c r="S722" i="2"/>
  <c r="S588" i="2"/>
  <c r="S53" i="2"/>
  <c r="S716" i="2"/>
  <c r="S176" i="2"/>
  <c r="S306" i="2"/>
  <c r="S430" i="2"/>
  <c r="S673" i="2"/>
  <c r="S222" i="2"/>
  <c r="S286" i="2"/>
  <c r="S160" i="2"/>
  <c r="S372" i="2"/>
  <c r="S625" i="2"/>
  <c r="S450" i="2"/>
  <c r="S145" i="2"/>
  <c r="S140" i="2"/>
  <c r="S243" i="2"/>
  <c r="S326" i="2"/>
  <c r="S691" i="2"/>
  <c r="S443" i="2"/>
  <c r="S705" i="2"/>
  <c r="S271" i="2"/>
  <c r="S721" i="2"/>
  <c r="S32" i="2"/>
  <c r="S641" i="2"/>
  <c r="S631" i="2"/>
  <c r="S435" i="2"/>
  <c r="S732" i="2"/>
  <c r="S679" i="2"/>
  <c r="S630" i="2"/>
  <c r="S215" i="2"/>
  <c r="S590" i="2"/>
  <c r="S149" i="2"/>
  <c r="S417" i="2"/>
  <c r="S589" i="2"/>
  <c r="S397" i="2"/>
  <c r="S547" i="2"/>
  <c r="S358" i="2"/>
  <c r="S490" i="2"/>
  <c r="S520" i="2"/>
  <c r="S658" i="2"/>
  <c r="S649" i="2"/>
  <c r="S319" i="2"/>
  <c r="S103" i="2"/>
  <c r="S210" i="2"/>
  <c r="S453" i="2"/>
  <c r="S386" i="2"/>
  <c r="S199" i="2"/>
  <c r="S414" i="2"/>
  <c r="S687" i="2"/>
  <c r="S316" i="2"/>
  <c r="S554" i="2"/>
  <c r="S495" i="2"/>
  <c r="S93" i="2"/>
  <c r="S571" i="2"/>
  <c r="S529" i="2"/>
  <c r="S400" i="2"/>
  <c r="S580" i="2"/>
  <c r="S207" i="2"/>
  <c r="S220" i="2"/>
  <c r="S164" i="2"/>
  <c r="S389" i="2"/>
  <c r="S724" i="2"/>
  <c r="S714" i="2"/>
  <c r="S561" i="2"/>
  <c r="S248" i="2"/>
  <c r="S689" i="2"/>
  <c r="S622" i="2"/>
  <c r="S237" i="2"/>
  <c r="S409" i="2"/>
  <c r="S307" i="2"/>
  <c r="S635" i="2"/>
  <c r="S390" i="2"/>
  <c r="S362" i="2"/>
  <c r="S706" i="2"/>
  <c r="S565" i="2"/>
  <c r="S612" i="2"/>
  <c r="S692" i="2"/>
  <c r="S575" i="2"/>
  <c r="S368" i="2"/>
  <c r="S653" i="2"/>
  <c r="S595" i="2"/>
  <c r="S613" i="2"/>
  <c r="S695" i="2"/>
  <c r="S488" i="2"/>
  <c r="S379" i="2"/>
  <c r="S678" i="2"/>
  <c r="S429" i="2"/>
  <c r="S382" i="2"/>
  <c r="S522" i="2"/>
  <c r="S683" i="2"/>
  <c r="S671" i="2"/>
  <c r="S523" i="2"/>
  <c r="S698" i="2"/>
  <c r="S620" i="2"/>
  <c r="S707" i="2"/>
  <c r="S725" i="2"/>
  <c r="S699" i="2"/>
  <c r="S703" i="2"/>
  <c r="S650" i="2"/>
  <c r="S717" i="2"/>
  <c r="S693" i="2"/>
  <c r="S719" i="2"/>
  <c r="S731" i="2"/>
  <c r="S712" i="2"/>
  <c r="S676" i="2"/>
  <c r="N606" i="2"/>
  <c r="N605" i="2"/>
  <c r="N601" i="2"/>
  <c r="N94" i="2"/>
  <c r="N341" i="2"/>
  <c r="N451" i="2"/>
  <c r="N434" i="2"/>
  <c r="N515" i="2"/>
  <c r="N340" i="2"/>
  <c r="N562" i="2"/>
  <c r="N478" i="2"/>
  <c r="N401" i="2"/>
  <c r="N686" i="2"/>
  <c r="N209" i="2"/>
  <c r="N113" i="2"/>
  <c r="N480" i="2"/>
  <c r="N507" i="2"/>
  <c r="N36" i="2"/>
  <c r="N657" i="2"/>
  <c r="N377" i="2"/>
  <c r="N460" i="2"/>
  <c r="N384" i="2"/>
  <c r="N371" i="2"/>
  <c r="N58" i="2"/>
  <c r="N544" i="2"/>
  <c r="N188" i="2"/>
  <c r="N519" i="2"/>
  <c r="N360" i="2"/>
  <c r="N538" i="2"/>
  <c r="N646" i="2"/>
  <c r="N240" i="2"/>
  <c r="N376" i="2"/>
  <c r="N91" i="2"/>
  <c r="N586" i="2"/>
  <c r="N4" i="2"/>
  <c r="N70" i="2"/>
  <c r="N546" i="2"/>
  <c r="N324" i="2"/>
  <c r="N228" i="2"/>
  <c r="N392" i="2"/>
  <c r="N92" i="2"/>
  <c r="N356" i="2"/>
  <c r="N516" i="2"/>
  <c r="N194" i="2"/>
  <c r="N525" i="2"/>
  <c r="N83" i="2"/>
  <c r="N204" i="2"/>
  <c r="N104" i="2"/>
  <c r="N263" i="2"/>
  <c r="N110" i="2"/>
  <c r="N318" i="2"/>
  <c r="N504" i="2"/>
  <c r="N369" i="2"/>
  <c r="N95" i="2"/>
  <c r="N292" i="2"/>
  <c r="N473" i="2"/>
  <c r="N165" i="2"/>
  <c r="N287" i="2"/>
  <c r="N432" i="2"/>
  <c r="N158" i="2"/>
  <c r="N449" i="2"/>
  <c r="N303" i="2"/>
  <c r="N213" i="2"/>
  <c r="N604" i="2"/>
  <c r="N118" i="2"/>
  <c r="N129" i="2"/>
  <c r="N350" i="2"/>
  <c r="N448" i="2"/>
  <c r="N335" i="2"/>
  <c r="N85" i="2"/>
  <c r="N388" i="2"/>
  <c r="N101" i="2"/>
  <c r="N274" i="2"/>
  <c r="N472" i="2"/>
  <c r="N293" i="2"/>
  <c r="N354" i="2"/>
  <c r="N628" i="2"/>
  <c r="N381" i="2"/>
  <c r="N476" i="2"/>
  <c r="N484" i="2"/>
  <c r="N246" i="2"/>
  <c r="N238" i="2"/>
  <c r="N203" i="2"/>
  <c r="N74" i="2"/>
  <c r="N147" i="2"/>
  <c r="N510" i="2"/>
  <c r="N150" i="2"/>
  <c r="N458" i="2"/>
  <c r="N184" i="2"/>
  <c r="N602" i="2"/>
  <c r="N684" i="2"/>
  <c r="N7" i="2"/>
  <c r="N16" i="2"/>
  <c r="N535" i="2"/>
  <c r="N313" i="2"/>
  <c r="N61" i="2"/>
  <c r="N328" i="2"/>
  <c r="N216" i="2"/>
  <c r="N283" i="2"/>
  <c r="N71" i="2"/>
  <c r="N107" i="2"/>
  <c r="N493" i="2"/>
  <c r="N438" i="2"/>
  <c r="N269" i="2"/>
  <c r="N383" i="2"/>
  <c r="N127" i="2"/>
  <c r="N336" i="2"/>
  <c r="N125" i="2"/>
  <c r="N189" i="2"/>
  <c r="N225" i="2"/>
  <c r="N669" i="2"/>
  <c r="N281" i="2"/>
  <c r="N122" i="2"/>
  <c r="N262" i="2"/>
  <c r="N521" i="2"/>
  <c r="N347" i="2"/>
  <c r="N526" i="2"/>
  <c r="N97" i="2"/>
  <c r="N244" i="2"/>
  <c r="N423" i="2"/>
  <c r="N87" i="2"/>
  <c r="N638" i="2"/>
  <c r="N42" i="2"/>
  <c r="N33" i="2"/>
  <c r="N296" i="2"/>
  <c r="N120" i="2"/>
  <c r="N232" i="2"/>
  <c r="N398" i="2"/>
  <c r="N166" i="2"/>
  <c r="N54" i="2"/>
  <c r="N8" i="2"/>
  <c r="N648" i="2"/>
  <c r="N680" i="2"/>
  <c r="N290" i="2"/>
  <c r="N682" i="2"/>
  <c r="N647" i="2"/>
  <c r="N405" i="2"/>
  <c r="N298" i="2"/>
  <c r="N300" i="2"/>
  <c r="N251" i="2"/>
  <c r="N270" i="2"/>
  <c r="N412" i="2"/>
  <c r="N715" i="2"/>
  <c r="N542" i="2"/>
  <c r="N320" i="2"/>
  <c r="N255" i="2"/>
  <c r="N338" i="2"/>
  <c r="N266" i="2"/>
  <c r="N254" i="2"/>
  <c r="N102" i="2"/>
  <c r="N361" i="2"/>
  <c r="N162" i="2"/>
  <c r="N179" i="2"/>
  <c r="N108" i="2"/>
  <c r="N540" i="2"/>
  <c r="N549" i="2"/>
  <c r="N387" i="2"/>
  <c r="N343" i="2"/>
  <c r="N156" i="2"/>
  <c r="N9" i="2"/>
  <c r="N508" i="2"/>
  <c r="N475" i="2"/>
  <c r="N524" i="2"/>
  <c r="N241" i="2"/>
  <c r="N256" i="2"/>
  <c r="N550" i="2"/>
  <c r="N446" i="2"/>
  <c r="N551" i="2"/>
  <c r="N663" i="2"/>
  <c r="N539" i="2"/>
  <c r="N555" i="2"/>
  <c r="N639" i="2"/>
  <c r="N552" i="2"/>
  <c r="N667" i="2"/>
  <c r="N665" i="2"/>
  <c r="N37" i="2"/>
  <c r="N301" i="2"/>
  <c r="N242" i="2"/>
  <c r="N532" i="2"/>
  <c r="N191" i="2"/>
  <c r="N624" i="2"/>
  <c r="N644" i="2"/>
  <c r="N291" i="2"/>
  <c r="N568" i="2"/>
  <c r="N395" i="2"/>
  <c r="N239" i="2"/>
  <c r="N123" i="2"/>
  <c r="N632" i="2"/>
  <c r="N48" i="2"/>
  <c r="N393" i="2"/>
  <c r="N501" i="2"/>
  <c r="N587" i="2"/>
  <c r="N133" i="2"/>
  <c r="N195" i="2"/>
  <c r="N212" i="2"/>
  <c r="N576" i="2"/>
  <c r="N250" i="2"/>
  <c r="N654" i="2"/>
  <c r="N557" i="2"/>
  <c r="N21" i="2"/>
  <c r="N38" i="2"/>
  <c r="N427" i="2"/>
  <c r="N674" i="2"/>
  <c r="N527" i="2"/>
  <c r="N63" i="2"/>
  <c r="N218" i="2"/>
  <c r="N486" i="2"/>
  <c r="N6" i="2"/>
  <c r="N29" i="2"/>
  <c r="N229" i="2"/>
  <c r="N513" i="2"/>
  <c r="N466" i="2"/>
  <c r="N77" i="2"/>
  <c r="N130" i="2"/>
  <c r="N505" i="2"/>
  <c r="N506" i="2"/>
  <c r="N116" i="2"/>
  <c r="N416" i="2"/>
  <c r="N421" i="2"/>
  <c r="N142" i="2"/>
  <c r="N109" i="2"/>
  <c r="N67" i="2"/>
  <c r="N496" i="2"/>
  <c r="N137" i="2"/>
  <c r="N65" i="2"/>
  <c r="N517" i="2"/>
  <c r="N454" i="2"/>
  <c r="N407" i="2"/>
  <c r="N259" i="2"/>
  <c r="N308" i="2"/>
  <c r="N111" i="2"/>
  <c r="N702" i="2"/>
  <c r="N467" i="2"/>
  <c r="N502" i="2"/>
  <c r="N465" i="2"/>
  <c r="N670" i="2"/>
  <c r="N18" i="2"/>
  <c r="N143" i="2"/>
  <c r="N317" i="2"/>
  <c r="N47" i="2"/>
  <c r="N426" i="2"/>
  <c r="N261" i="2"/>
  <c r="N46" i="2"/>
  <c r="N548" i="2"/>
  <c r="N227" i="2"/>
  <c r="N367" i="2"/>
  <c r="N339" i="2"/>
  <c r="N431" i="2"/>
  <c r="N11" i="2"/>
  <c r="N289" i="2"/>
  <c r="N419" i="2"/>
  <c r="N64" i="2"/>
  <c r="N39" i="2"/>
  <c r="N365" i="2"/>
  <c r="N718" i="2"/>
  <c r="N10" i="2"/>
  <c r="N573" i="2"/>
  <c r="N708" i="2"/>
  <c r="N591" i="2"/>
  <c r="N78" i="2"/>
  <c r="N485" i="2"/>
  <c r="N186" i="2"/>
  <c r="N100" i="2"/>
  <c r="N41" i="2"/>
  <c r="N681" i="2"/>
  <c r="N514" i="2"/>
  <c r="N436" i="2"/>
  <c r="N363" i="2"/>
  <c r="N614" i="2"/>
  <c r="N440" i="2"/>
  <c r="N353" i="2"/>
  <c r="N477" i="2"/>
  <c r="N378" i="2"/>
  <c r="N331" i="2"/>
  <c r="N444" i="2"/>
  <c r="N187" i="2"/>
  <c r="N373" i="2"/>
  <c r="N233" i="2"/>
  <c r="N366" i="2"/>
  <c r="N455" i="2"/>
  <c r="N623" i="2"/>
  <c r="N51" i="2"/>
  <c r="N441" i="2"/>
  <c r="N84" i="2"/>
  <c r="N105" i="2"/>
  <c r="N279" i="2"/>
  <c r="N481" i="2"/>
  <c r="N464" i="2"/>
  <c r="N636" i="2"/>
  <c r="N349" i="2"/>
  <c r="N659" i="2"/>
  <c r="N88" i="2"/>
  <c r="N483" i="2"/>
  <c r="N280" i="2"/>
  <c r="N3" i="2"/>
  <c r="N599" i="2"/>
  <c r="N411" i="2"/>
  <c r="N337" i="2"/>
  <c r="N564" i="2"/>
  <c r="N380" i="2"/>
  <c r="N141" i="2"/>
  <c r="N208" i="2"/>
  <c r="N566" i="2"/>
  <c r="N543" i="2"/>
  <c r="N497" i="2"/>
  <c r="N329" i="2"/>
  <c r="N55" i="2"/>
  <c r="N253" i="2"/>
  <c r="N489" i="2"/>
  <c r="N258" i="2"/>
  <c r="N168" i="2"/>
  <c r="N230" i="2"/>
  <c r="N325" i="2"/>
  <c r="N214" i="2"/>
  <c r="N503" i="2"/>
  <c r="N217" i="2"/>
  <c r="N126" i="2"/>
  <c r="N132" i="2"/>
  <c r="N245" i="2"/>
  <c r="N315" i="2"/>
  <c r="N305" i="2"/>
  <c r="N404" i="2"/>
  <c r="N19" i="2"/>
  <c r="N170" i="2"/>
  <c r="N330" i="2"/>
  <c r="N157" i="2"/>
  <c r="N710" i="2"/>
  <c r="N169" i="2"/>
  <c r="N342" i="2"/>
  <c r="N569" i="2"/>
  <c r="N148" i="2"/>
  <c r="N422" i="2"/>
  <c r="N321" i="2"/>
  <c r="N685" i="2"/>
  <c r="N370" i="2"/>
  <c r="N234" i="2"/>
  <c r="N86" i="2"/>
  <c r="N69" i="2"/>
  <c r="N223" i="2"/>
  <c r="N558" i="2"/>
  <c r="N282" i="2"/>
  <c r="N442" i="2"/>
  <c r="N530" i="2"/>
  <c r="N34" i="2"/>
  <c r="N428" i="2"/>
  <c r="N151" i="2"/>
  <c r="N196" i="2"/>
  <c r="N96" i="2"/>
  <c r="N115" i="2"/>
  <c r="N302" i="2"/>
  <c r="N153" i="2"/>
  <c r="N633" i="2"/>
  <c r="N197" i="2"/>
  <c r="N309" i="2"/>
  <c r="N322" i="2"/>
  <c r="N666" i="2"/>
  <c r="N344" i="2"/>
  <c r="N79" i="2"/>
  <c r="N30" i="2"/>
  <c r="N709" i="2"/>
  <c r="N15" i="2"/>
  <c r="N119" i="2"/>
  <c r="N231" i="2"/>
  <c r="N643" i="2"/>
  <c r="N545" i="2"/>
  <c r="N655" i="2"/>
  <c r="N310" i="2"/>
  <c r="N570" i="2"/>
  <c r="N626" i="2"/>
  <c r="N56" i="2"/>
  <c r="N592" i="2"/>
  <c r="N59" i="2"/>
  <c r="N205" i="2"/>
  <c r="N559" i="2"/>
  <c r="N226" i="2"/>
  <c r="N621" i="2"/>
  <c r="N66" i="2"/>
  <c r="N461" i="2"/>
  <c r="N5" i="2"/>
  <c r="N600" i="2"/>
  <c r="N509" i="2"/>
  <c r="N578" i="2"/>
  <c r="N252" i="2"/>
  <c r="N2" i="2"/>
  <c r="N618" i="2"/>
  <c r="N200" i="2"/>
  <c r="N299" i="2"/>
  <c r="N323" i="2"/>
  <c r="N471" i="2"/>
  <c r="N634" i="2"/>
  <c r="N617" i="2"/>
  <c r="N112" i="2"/>
  <c r="N456" i="2"/>
  <c r="N17" i="2"/>
  <c r="N13" i="2"/>
  <c r="N201" i="2"/>
  <c r="N22" i="2"/>
  <c r="N664" i="2"/>
  <c r="N99" i="2"/>
  <c r="N275" i="2"/>
  <c r="N294" i="2"/>
  <c r="N72" i="2"/>
  <c r="N161" i="2"/>
  <c r="N174" i="2"/>
  <c r="N297" i="2"/>
  <c r="N487" i="2"/>
  <c r="N27" i="2"/>
  <c r="N284" i="2"/>
  <c r="N76" i="2"/>
  <c r="N512" i="2"/>
  <c r="N345" i="2"/>
  <c r="N154" i="2"/>
  <c r="N585" i="2"/>
  <c r="N206" i="2"/>
  <c r="N629" i="2"/>
  <c r="N45" i="2"/>
  <c r="N268" i="2"/>
  <c r="N73" i="2"/>
  <c r="N406" i="2"/>
  <c r="N264" i="2"/>
  <c r="N128" i="2"/>
  <c r="N359" i="2"/>
  <c r="N183" i="2"/>
  <c r="N567" i="2"/>
  <c r="N236" i="2"/>
  <c r="N98" i="2"/>
  <c r="N415" i="2"/>
  <c r="N249" i="2"/>
  <c r="N20" i="2"/>
  <c r="N202" i="2"/>
  <c r="N190" i="2"/>
  <c r="N25" i="2"/>
  <c r="N536" i="2"/>
  <c r="N560" i="2"/>
  <c r="N334" i="2"/>
  <c r="N730" i="2"/>
  <c r="N106" i="2"/>
  <c r="N278" i="2"/>
  <c r="N60" i="2"/>
  <c r="N235" i="2"/>
  <c r="N192" i="2"/>
  <c r="N44" i="2"/>
  <c r="N144" i="2"/>
  <c r="N332" i="2"/>
  <c r="N534" i="2"/>
  <c r="N52" i="2"/>
  <c r="N668" i="2"/>
  <c r="N596" i="2"/>
  <c r="N594" i="2"/>
  <c r="N49" i="2"/>
  <c r="N616" i="2"/>
  <c r="N518" i="2"/>
  <c r="N690" i="2"/>
  <c r="N619" i="2"/>
  <c r="N267" i="2"/>
  <c r="N563" i="2"/>
  <c r="N656" i="2"/>
  <c r="N276" i="2"/>
  <c r="N713" i="2"/>
  <c r="N537" i="2"/>
  <c r="N533" i="2"/>
  <c r="N221" i="2"/>
  <c r="N701" i="2"/>
  <c r="N425" i="2"/>
  <c r="N652" i="2"/>
  <c r="N375" i="2"/>
  <c r="N23" i="2"/>
  <c r="N574" i="2"/>
  <c r="N89" i="2"/>
  <c r="N410" i="2"/>
  <c r="N583" i="2"/>
  <c r="N171" i="2"/>
  <c r="N346" i="2"/>
  <c r="N447" i="2"/>
  <c r="N498" i="2"/>
  <c r="N494" i="2"/>
  <c r="N175" i="2"/>
  <c r="N182" i="2"/>
  <c r="N418" i="2"/>
  <c r="N697" i="2"/>
  <c r="N62" i="2"/>
  <c r="N75" i="2"/>
  <c r="N385" i="2"/>
  <c r="N26" i="2"/>
  <c r="N159" i="2"/>
  <c r="N311" i="2"/>
  <c r="N351" i="2"/>
  <c r="N499" i="2"/>
  <c r="N260" i="2"/>
  <c r="N579" i="2"/>
  <c r="N491" i="2"/>
  <c r="N572" i="2"/>
  <c r="N257" i="2"/>
  <c r="N181" i="2"/>
  <c r="N474" i="2"/>
  <c r="N211" i="2"/>
  <c r="N597" i="2"/>
  <c r="N723" i="2"/>
  <c r="N688" i="2"/>
  <c r="N700" i="2"/>
  <c r="N333" i="2"/>
  <c r="N696" i="2"/>
  <c r="N152" i="2"/>
  <c r="N402" i="2"/>
  <c r="N114" i="2"/>
  <c r="N584" i="2"/>
  <c r="N198" i="2"/>
  <c r="N14" i="2"/>
  <c r="N80" i="2"/>
  <c r="N24" i="2"/>
  <c r="N247" i="2"/>
  <c r="N459" i="2"/>
  <c r="N272" i="2"/>
  <c r="N439" i="2"/>
  <c r="N146" i="2"/>
  <c r="N50" i="2"/>
  <c r="N500" i="2"/>
  <c r="N607" i="2"/>
  <c r="N12" i="2"/>
  <c r="N609" i="2"/>
  <c r="N28" i="2"/>
  <c r="N57" i="2"/>
  <c r="N470" i="2"/>
  <c r="N582" i="2"/>
  <c r="N134" i="2"/>
  <c r="N492" i="2"/>
  <c r="N482" i="2"/>
  <c r="N424" i="2"/>
  <c r="N531" i="2"/>
  <c r="N556" i="2"/>
  <c r="N43" i="2"/>
  <c r="N711" i="2"/>
  <c r="N396" i="2"/>
  <c r="N177" i="2"/>
  <c r="N528" i="2"/>
  <c r="N468" i="2"/>
  <c r="N437" i="2"/>
  <c r="N357" i="2"/>
  <c r="N598" i="2"/>
  <c r="N180" i="2"/>
  <c r="N726" i="2"/>
  <c r="N394" i="2"/>
  <c r="N463" i="2"/>
  <c r="N374" i="2"/>
  <c r="N720" i="2"/>
  <c r="N185" i="2"/>
  <c r="N611" i="2"/>
  <c r="N81" i="2"/>
  <c r="N172" i="2"/>
  <c r="N479" i="2"/>
  <c r="N645" i="2"/>
  <c r="N138" i="2"/>
  <c r="N640" i="2"/>
  <c r="N433" i="2"/>
  <c r="N637" i="2"/>
  <c r="N541" i="2"/>
  <c r="N615" i="2"/>
  <c r="N224" i="2"/>
  <c r="N312" i="2"/>
  <c r="N727" i="2"/>
  <c r="N277" i="2"/>
  <c r="N348" i="2"/>
  <c r="N82" i="2"/>
  <c r="N124" i="2"/>
  <c r="N35" i="2"/>
  <c r="N445" i="2"/>
  <c r="N642" i="2"/>
  <c r="N661" i="2"/>
  <c r="N352" i="2"/>
  <c r="N31" i="2"/>
  <c r="N469" i="2"/>
  <c r="N694" i="2"/>
  <c r="N660" i="2"/>
  <c r="N677" i="2"/>
  <c r="N403" i="2"/>
  <c r="N167" i="2"/>
  <c r="N304" i="2"/>
  <c r="N408" i="2"/>
  <c r="N121" i="2"/>
  <c r="N608" i="2"/>
  <c r="N288" i="2"/>
  <c r="N117" i="2"/>
  <c r="N593" i="2"/>
  <c r="N627" i="2"/>
  <c r="N399" i="2"/>
  <c r="N219" i="2"/>
  <c r="N139" i="2"/>
  <c r="N675" i="2"/>
  <c r="N511" i="2"/>
  <c r="N462" i="2"/>
  <c r="N413" i="2"/>
  <c r="N163" i="2"/>
  <c r="N193" i="2"/>
  <c r="N295" i="2"/>
  <c r="N728" i="2"/>
  <c r="N90" i="2"/>
  <c r="N704" i="2"/>
  <c r="N327" i="2"/>
  <c r="N610" i="2"/>
  <c r="N553" i="2"/>
  <c r="N40" i="2"/>
  <c r="N314" i="2"/>
  <c r="N285" i="2"/>
  <c r="N135" i="2"/>
  <c r="N155" i="2"/>
  <c r="N452" i="2"/>
  <c r="N131" i="2"/>
  <c r="N178" i="2"/>
  <c r="N68" i="2"/>
  <c r="N273" i="2"/>
  <c r="N364" i="2"/>
  <c r="N391" i="2"/>
  <c r="N662" i="2"/>
  <c r="N136" i="2"/>
  <c r="N173" i="2"/>
  <c r="N577" i="2"/>
  <c r="N672" i="2"/>
  <c r="N603" i="2"/>
  <c r="N457" i="2"/>
  <c r="N581" i="2"/>
  <c r="N355" i="2"/>
  <c r="N265" i="2"/>
  <c r="N420" i="2"/>
  <c r="N729" i="2"/>
  <c r="N651" i="2"/>
  <c r="N722" i="2"/>
  <c r="N588" i="2"/>
  <c r="N53" i="2"/>
  <c r="N716" i="2"/>
  <c r="N176" i="2"/>
  <c r="N306" i="2"/>
  <c r="N430" i="2"/>
  <c r="N673" i="2"/>
  <c r="N222" i="2"/>
  <c r="N286" i="2"/>
  <c r="N160" i="2"/>
  <c r="N372" i="2"/>
  <c r="N625" i="2"/>
  <c r="N450" i="2"/>
  <c r="N145" i="2"/>
  <c r="N140" i="2"/>
  <c r="N243" i="2"/>
  <c r="N326" i="2"/>
  <c r="N691" i="2"/>
  <c r="N443" i="2"/>
  <c r="N705" i="2"/>
  <c r="N271" i="2"/>
  <c r="N721" i="2"/>
  <c r="N32" i="2"/>
  <c r="N641" i="2"/>
  <c r="N631" i="2"/>
  <c r="N435" i="2"/>
  <c r="N732" i="2"/>
  <c r="N679" i="2"/>
  <c r="N630" i="2"/>
  <c r="N215" i="2"/>
  <c r="N590" i="2"/>
  <c r="N149" i="2"/>
  <c r="N417" i="2"/>
  <c r="N589" i="2"/>
  <c r="N397" i="2"/>
  <c r="N547" i="2"/>
  <c r="N358" i="2"/>
  <c r="N490" i="2"/>
  <c r="N520" i="2"/>
  <c r="N658" i="2"/>
  <c r="N649" i="2"/>
  <c r="N319" i="2"/>
  <c r="N103" i="2"/>
  <c r="N210" i="2"/>
  <c r="N453" i="2"/>
  <c r="N386" i="2"/>
  <c r="N199" i="2"/>
  <c r="N414" i="2"/>
  <c r="N687" i="2"/>
  <c r="N316" i="2"/>
  <c r="N554" i="2"/>
  <c r="N495" i="2"/>
  <c r="N93" i="2"/>
  <c r="N571" i="2"/>
  <c r="N529" i="2"/>
  <c r="N400" i="2"/>
  <c r="N580" i="2"/>
  <c r="N207" i="2"/>
  <c r="N220" i="2"/>
  <c r="N164" i="2"/>
  <c r="N389" i="2"/>
  <c r="N724" i="2"/>
  <c r="N714" i="2"/>
  <c r="N561" i="2"/>
  <c r="N248" i="2"/>
  <c r="N689" i="2"/>
  <c r="N622" i="2"/>
  <c r="N237" i="2"/>
  <c r="N409" i="2"/>
  <c r="N307" i="2"/>
  <c r="N635" i="2"/>
  <c r="N390" i="2"/>
  <c r="N362" i="2"/>
  <c r="N706" i="2"/>
  <c r="N565" i="2"/>
  <c r="N612" i="2"/>
  <c r="N692" i="2"/>
  <c r="N575" i="2"/>
  <c r="N368" i="2"/>
  <c r="N653" i="2"/>
  <c r="N595" i="2"/>
  <c r="N613" i="2"/>
  <c r="N695" i="2"/>
  <c r="N488" i="2"/>
  <c r="N379" i="2"/>
  <c r="N678" i="2"/>
  <c r="N429" i="2"/>
  <c r="N382" i="2"/>
  <c r="N522" i="2"/>
  <c r="N683" i="2"/>
  <c r="N671" i="2"/>
  <c r="N523" i="2"/>
  <c r="N698" i="2"/>
  <c r="N620" i="2"/>
  <c r="N707" i="2"/>
  <c r="N725" i="2"/>
  <c r="N699" i="2"/>
  <c r="N703" i="2"/>
  <c r="N650" i="2"/>
  <c r="N717" i="2"/>
  <c r="N693" i="2"/>
  <c r="N719" i="2"/>
  <c r="N731" i="2"/>
  <c r="N712" i="2"/>
  <c r="N676" i="2"/>
  <c r="L606" i="2"/>
  <c r="L605" i="2"/>
  <c r="L601" i="2"/>
  <c r="L94" i="2"/>
  <c r="L341" i="2"/>
  <c r="L451" i="2"/>
  <c r="L434" i="2"/>
  <c r="L515" i="2"/>
  <c r="L340" i="2"/>
  <c r="L562" i="2"/>
  <c r="L478" i="2"/>
  <c r="L401" i="2"/>
  <c r="L686" i="2"/>
  <c r="L209" i="2"/>
  <c r="L113" i="2"/>
  <c r="L480" i="2"/>
  <c r="L507" i="2"/>
  <c r="L36" i="2"/>
  <c r="L657" i="2"/>
  <c r="L377" i="2"/>
  <c r="L460" i="2"/>
  <c r="L384" i="2"/>
  <c r="L371" i="2"/>
  <c r="L58" i="2"/>
  <c r="L544" i="2"/>
  <c r="L188" i="2"/>
  <c r="L519" i="2"/>
  <c r="L360" i="2"/>
  <c r="L538" i="2"/>
  <c r="L646" i="2"/>
  <c r="L240" i="2"/>
  <c r="L376" i="2"/>
  <c r="L91" i="2"/>
  <c r="L586" i="2"/>
  <c r="L4" i="2"/>
  <c r="L70" i="2"/>
  <c r="L546" i="2"/>
  <c r="L324" i="2"/>
  <c r="L228" i="2"/>
  <c r="L392" i="2"/>
  <c r="L92" i="2"/>
  <c r="L356" i="2"/>
  <c r="L516" i="2"/>
  <c r="L194" i="2"/>
  <c r="L525" i="2"/>
  <c r="L83" i="2"/>
  <c r="L204" i="2"/>
  <c r="L104" i="2"/>
  <c r="L263" i="2"/>
  <c r="L110" i="2"/>
  <c r="L318" i="2"/>
  <c r="L504" i="2"/>
  <c r="L369" i="2"/>
  <c r="L95" i="2"/>
  <c r="L292" i="2"/>
  <c r="L473" i="2"/>
  <c r="L165" i="2"/>
  <c r="L287" i="2"/>
  <c r="L432" i="2"/>
  <c r="L158" i="2"/>
  <c r="L449" i="2"/>
  <c r="L303" i="2"/>
  <c r="L213" i="2"/>
  <c r="L604" i="2"/>
  <c r="L118" i="2"/>
  <c r="L129" i="2"/>
  <c r="L350" i="2"/>
  <c r="L448" i="2"/>
  <c r="L335" i="2"/>
  <c r="L85" i="2"/>
  <c r="L388" i="2"/>
  <c r="L101" i="2"/>
  <c r="L274" i="2"/>
  <c r="L472" i="2"/>
  <c r="L293" i="2"/>
  <c r="L354" i="2"/>
  <c r="L628" i="2"/>
  <c r="L381" i="2"/>
  <c r="L476" i="2"/>
  <c r="L484" i="2"/>
  <c r="L246" i="2"/>
  <c r="L238" i="2"/>
  <c r="L203" i="2"/>
  <c r="L74" i="2"/>
  <c r="L147" i="2"/>
  <c r="L510" i="2"/>
  <c r="L150" i="2"/>
  <c r="L458" i="2"/>
  <c r="L184" i="2"/>
  <c r="L602" i="2"/>
  <c r="L684" i="2"/>
  <c r="L7" i="2"/>
  <c r="L16" i="2"/>
  <c r="L535" i="2"/>
  <c r="L313" i="2"/>
  <c r="L61" i="2"/>
  <c r="L328" i="2"/>
  <c r="L216" i="2"/>
  <c r="L283" i="2"/>
  <c r="L71" i="2"/>
  <c r="L107" i="2"/>
  <c r="L493" i="2"/>
  <c r="L438" i="2"/>
  <c r="L269" i="2"/>
  <c r="L383" i="2"/>
  <c r="L127" i="2"/>
  <c r="L336" i="2"/>
  <c r="L125" i="2"/>
  <c r="L189" i="2"/>
  <c r="L225" i="2"/>
  <c r="L669" i="2"/>
  <c r="L281" i="2"/>
  <c r="L122" i="2"/>
  <c r="L262" i="2"/>
  <c r="L521" i="2"/>
  <c r="L347" i="2"/>
  <c r="L526" i="2"/>
  <c r="L97" i="2"/>
  <c r="L244" i="2"/>
  <c r="L423" i="2"/>
  <c r="L87" i="2"/>
  <c r="L638" i="2"/>
  <c r="L42" i="2"/>
  <c r="L33" i="2"/>
  <c r="L296" i="2"/>
  <c r="L120" i="2"/>
  <c r="L232" i="2"/>
  <c r="L398" i="2"/>
  <c r="L166" i="2"/>
  <c r="L54" i="2"/>
  <c r="L8" i="2"/>
  <c r="L648" i="2"/>
  <c r="L680" i="2"/>
  <c r="L290" i="2"/>
  <c r="L682" i="2"/>
  <c r="L647" i="2"/>
  <c r="L405" i="2"/>
  <c r="L298" i="2"/>
  <c r="L300" i="2"/>
  <c r="L251" i="2"/>
  <c r="L270" i="2"/>
  <c r="L412" i="2"/>
  <c r="L715" i="2"/>
  <c r="L542" i="2"/>
  <c r="L320" i="2"/>
  <c r="L255" i="2"/>
  <c r="L338" i="2"/>
  <c r="L266" i="2"/>
  <c r="L254" i="2"/>
  <c r="L102" i="2"/>
  <c r="L361" i="2"/>
  <c r="L162" i="2"/>
  <c r="L179" i="2"/>
  <c r="L108" i="2"/>
  <c r="L540" i="2"/>
  <c r="L549" i="2"/>
  <c r="L387" i="2"/>
  <c r="L343" i="2"/>
  <c r="L156" i="2"/>
  <c r="L9" i="2"/>
  <c r="L508" i="2"/>
  <c r="L475" i="2"/>
  <c r="L524" i="2"/>
  <c r="L241" i="2"/>
  <c r="L256" i="2"/>
  <c r="L550" i="2"/>
  <c r="L446" i="2"/>
  <c r="L551" i="2"/>
  <c r="L663" i="2"/>
  <c r="L539" i="2"/>
  <c r="L555" i="2"/>
  <c r="L639" i="2"/>
  <c r="L552" i="2"/>
  <c r="L667" i="2"/>
  <c r="L665" i="2"/>
  <c r="L37" i="2"/>
  <c r="L301" i="2"/>
  <c r="L242" i="2"/>
  <c r="L532" i="2"/>
  <c r="L191" i="2"/>
  <c r="L624" i="2"/>
  <c r="L644" i="2"/>
  <c r="L291" i="2"/>
  <c r="L568" i="2"/>
  <c r="L395" i="2"/>
  <c r="L239" i="2"/>
  <c r="L123" i="2"/>
  <c r="L632" i="2"/>
  <c r="L48" i="2"/>
  <c r="L393" i="2"/>
  <c r="L501" i="2"/>
  <c r="L587" i="2"/>
  <c r="L133" i="2"/>
  <c r="L195" i="2"/>
  <c r="L212" i="2"/>
  <c r="L576" i="2"/>
  <c r="L250" i="2"/>
  <c r="L654" i="2"/>
  <c r="L557" i="2"/>
  <c r="L21" i="2"/>
  <c r="L38" i="2"/>
  <c r="L427" i="2"/>
  <c r="L674" i="2"/>
  <c r="L527" i="2"/>
  <c r="L63" i="2"/>
  <c r="L218" i="2"/>
  <c r="L486" i="2"/>
  <c r="L6" i="2"/>
  <c r="L29" i="2"/>
  <c r="L229" i="2"/>
  <c r="L513" i="2"/>
  <c r="L466" i="2"/>
  <c r="L77" i="2"/>
  <c r="L130" i="2"/>
  <c r="L505" i="2"/>
  <c r="L506" i="2"/>
  <c r="L116" i="2"/>
  <c r="L416" i="2"/>
  <c r="L421" i="2"/>
  <c r="L142" i="2"/>
  <c r="L109" i="2"/>
  <c r="L67" i="2"/>
  <c r="L496" i="2"/>
  <c r="L137" i="2"/>
  <c r="L65" i="2"/>
  <c r="L517" i="2"/>
  <c r="L454" i="2"/>
  <c r="L407" i="2"/>
  <c r="L259" i="2"/>
  <c r="L308" i="2"/>
  <c r="L111" i="2"/>
  <c r="L702" i="2"/>
  <c r="L467" i="2"/>
  <c r="L502" i="2"/>
  <c r="L465" i="2"/>
  <c r="L670" i="2"/>
  <c r="L18" i="2"/>
  <c r="L143" i="2"/>
  <c r="L317" i="2"/>
  <c r="L47" i="2"/>
  <c r="L426" i="2"/>
  <c r="L261" i="2"/>
  <c r="L46" i="2"/>
  <c r="L548" i="2"/>
  <c r="L227" i="2"/>
  <c r="L367" i="2"/>
  <c r="L339" i="2"/>
  <c r="L431" i="2"/>
  <c r="L11" i="2"/>
  <c r="L289" i="2"/>
  <c r="L419" i="2"/>
  <c r="L64" i="2"/>
  <c r="L39" i="2"/>
  <c r="L365" i="2"/>
  <c r="L718" i="2"/>
  <c r="L10" i="2"/>
  <c r="L573" i="2"/>
  <c r="L708" i="2"/>
  <c r="L591" i="2"/>
  <c r="L78" i="2"/>
  <c r="L485" i="2"/>
  <c r="L186" i="2"/>
  <c r="L100" i="2"/>
  <c r="L41" i="2"/>
  <c r="L681" i="2"/>
  <c r="L514" i="2"/>
  <c r="L436" i="2"/>
  <c r="L363" i="2"/>
  <c r="L614" i="2"/>
  <c r="L440" i="2"/>
  <c r="L353" i="2"/>
  <c r="L477" i="2"/>
  <c r="L378" i="2"/>
  <c r="L331" i="2"/>
  <c r="L444" i="2"/>
  <c r="L187" i="2"/>
  <c r="L373" i="2"/>
  <c r="L233" i="2"/>
  <c r="L366" i="2"/>
  <c r="L455" i="2"/>
  <c r="L623" i="2"/>
  <c r="L51" i="2"/>
  <c r="L441" i="2"/>
  <c r="L84" i="2"/>
  <c r="L105" i="2"/>
  <c r="L279" i="2"/>
  <c r="L481" i="2"/>
  <c r="L464" i="2"/>
  <c r="L636" i="2"/>
  <c r="L349" i="2"/>
  <c r="L659" i="2"/>
  <c r="L88" i="2"/>
  <c r="L483" i="2"/>
  <c r="L280" i="2"/>
  <c r="L3" i="2"/>
  <c r="L599" i="2"/>
  <c r="L411" i="2"/>
  <c r="L337" i="2"/>
  <c r="L564" i="2"/>
  <c r="L380" i="2"/>
  <c r="L141" i="2"/>
  <c r="L208" i="2"/>
  <c r="L566" i="2"/>
  <c r="L543" i="2"/>
  <c r="L497" i="2"/>
  <c r="L329" i="2"/>
  <c r="L55" i="2"/>
  <c r="L253" i="2"/>
  <c r="L489" i="2"/>
  <c r="L258" i="2"/>
  <c r="L168" i="2"/>
  <c r="L230" i="2"/>
  <c r="L325" i="2"/>
  <c r="L214" i="2"/>
  <c r="L503" i="2"/>
  <c r="L217" i="2"/>
  <c r="L126" i="2"/>
  <c r="L132" i="2"/>
  <c r="L245" i="2"/>
  <c r="L315" i="2"/>
  <c r="L305" i="2"/>
  <c r="L404" i="2"/>
  <c r="L19" i="2"/>
  <c r="L170" i="2"/>
  <c r="L330" i="2"/>
  <c r="L157" i="2"/>
  <c r="L710" i="2"/>
  <c r="L169" i="2"/>
  <c r="L342" i="2"/>
  <c r="L569" i="2"/>
  <c r="L148" i="2"/>
  <c r="L422" i="2"/>
  <c r="L321" i="2"/>
  <c r="L685" i="2"/>
  <c r="L370" i="2"/>
  <c r="L234" i="2"/>
  <c r="L86" i="2"/>
  <c r="L69" i="2"/>
  <c r="L223" i="2"/>
  <c r="L558" i="2"/>
  <c r="L282" i="2"/>
  <c r="L442" i="2"/>
  <c r="L530" i="2"/>
  <c r="L34" i="2"/>
  <c r="L428" i="2"/>
  <c r="L151" i="2"/>
  <c r="L196" i="2"/>
  <c r="L96" i="2"/>
  <c r="L115" i="2"/>
  <c r="L302" i="2"/>
  <c r="L153" i="2"/>
  <c r="L633" i="2"/>
  <c r="L197" i="2"/>
  <c r="L309" i="2"/>
  <c r="L322" i="2"/>
  <c r="L666" i="2"/>
  <c r="L344" i="2"/>
  <c r="L79" i="2"/>
  <c r="L30" i="2"/>
  <c r="L709" i="2"/>
  <c r="L15" i="2"/>
  <c r="L119" i="2"/>
  <c r="L231" i="2"/>
  <c r="L643" i="2"/>
  <c r="L545" i="2"/>
  <c r="L655" i="2"/>
  <c r="L310" i="2"/>
  <c r="L570" i="2"/>
  <c r="L626" i="2"/>
  <c r="L56" i="2"/>
  <c r="L592" i="2"/>
  <c r="L59" i="2"/>
  <c r="L205" i="2"/>
  <c r="L559" i="2"/>
  <c r="L226" i="2"/>
  <c r="L621" i="2"/>
  <c r="L66" i="2"/>
  <c r="L461" i="2"/>
  <c r="L5" i="2"/>
  <c r="L600" i="2"/>
  <c r="L509" i="2"/>
  <c r="L578" i="2"/>
  <c r="L252" i="2"/>
  <c r="L2" i="2"/>
  <c r="L618" i="2"/>
  <c r="L200" i="2"/>
  <c r="L299" i="2"/>
  <c r="L323" i="2"/>
  <c r="L471" i="2"/>
  <c r="L634" i="2"/>
  <c r="L617" i="2"/>
  <c r="L112" i="2"/>
  <c r="L456" i="2"/>
  <c r="L17" i="2"/>
  <c r="L13" i="2"/>
  <c r="L201" i="2"/>
  <c r="L22" i="2"/>
  <c r="L664" i="2"/>
  <c r="L99" i="2"/>
  <c r="L275" i="2"/>
  <c r="L294" i="2"/>
  <c r="L72" i="2"/>
  <c r="L161" i="2"/>
  <c r="L174" i="2"/>
  <c r="L297" i="2"/>
  <c r="L487" i="2"/>
  <c r="L27" i="2"/>
  <c r="L284" i="2"/>
  <c r="L76" i="2"/>
  <c r="L512" i="2"/>
  <c r="L345" i="2"/>
  <c r="L154" i="2"/>
  <c r="L585" i="2"/>
  <c r="L206" i="2"/>
  <c r="L629" i="2"/>
  <c r="L45" i="2"/>
  <c r="L268" i="2"/>
  <c r="L73" i="2"/>
  <c r="L406" i="2"/>
  <c r="L264" i="2"/>
  <c r="L128" i="2"/>
  <c r="L359" i="2"/>
  <c r="L183" i="2"/>
  <c r="L567" i="2"/>
  <c r="L236" i="2"/>
  <c r="L98" i="2"/>
  <c r="L415" i="2"/>
  <c r="L249" i="2"/>
  <c r="L20" i="2"/>
  <c r="L202" i="2"/>
  <c r="L190" i="2"/>
  <c r="L25" i="2"/>
  <c r="L536" i="2"/>
  <c r="L560" i="2"/>
  <c r="L334" i="2"/>
  <c r="L730" i="2"/>
  <c r="L106" i="2"/>
  <c r="L278" i="2"/>
  <c r="L60" i="2"/>
  <c r="L235" i="2"/>
  <c r="L192" i="2"/>
  <c r="L44" i="2"/>
  <c r="L144" i="2"/>
  <c r="L332" i="2"/>
  <c r="L534" i="2"/>
  <c r="L52" i="2"/>
  <c r="L668" i="2"/>
  <c r="L596" i="2"/>
  <c r="L594" i="2"/>
  <c r="L49" i="2"/>
  <c r="L616" i="2"/>
  <c r="L518" i="2"/>
  <c r="L690" i="2"/>
  <c r="L619" i="2"/>
  <c r="L267" i="2"/>
  <c r="L563" i="2"/>
  <c r="L656" i="2"/>
  <c r="L276" i="2"/>
  <c r="L713" i="2"/>
  <c r="L537" i="2"/>
  <c r="L533" i="2"/>
  <c r="L221" i="2"/>
  <c r="L701" i="2"/>
  <c r="L425" i="2"/>
  <c r="L652" i="2"/>
  <c r="L375" i="2"/>
  <c r="L23" i="2"/>
  <c r="L574" i="2"/>
  <c r="L89" i="2"/>
  <c r="L410" i="2"/>
  <c r="L583" i="2"/>
  <c r="L171" i="2"/>
  <c r="L346" i="2"/>
  <c r="L447" i="2"/>
  <c r="L498" i="2"/>
  <c r="L494" i="2"/>
  <c r="L175" i="2"/>
  <c r="L182" i="2"/>
  <c r="L418" i="2"/>
  <c r="L697" i="2"/>
  <c r="L62" i="2"/>
  <c r="L75" i="2"/>
  <c r="L385" i="2"/>
  <c r="L26" i="2"/>
  <c r="L159" i="2"/>
  <c r="L311" i="2"/>
  <c r="L351" i="2"/>
  <c r="L499" i="2"/>
  <c r="L260" i="2"/>
  <c r="L579" i="2"/>
  <c r="L491" i="2"/>
  <c r="L572" i="2"/>
  <c r="L257" i="2"/>
  <c r="L181" i="2"/>
  <c r="L474" i="2"/>
  <c r="L211" i="2"/>
  <c r="L597" i="2"/>
  <c r="L723" i="2"/>
  <c r="L688" i="2"/>
  <c r="L700" i="2"/>
  <c r="L333" i="2"/>
  <c r="L696" i="2"/>
  <c r="L152" i="2"/>
  <c r="L402" i="2"/>
  <c r="L114" i="2"/>
  <c r="L584" i="2"/>
  <c r="L198" i="2"/>
  <c r="L14" i="2"/>
  <c r="L80" i="2"/>
  <c r="L24" i="2"/>
  <c r="L247" i="2"/>
  <c r="L459" i="2"/>
  <c r="L272" i="2"/>
  <c r="L439" i="2"/>
  <c r="L146" i="2"/>
  <c r="L50" i="2"/>
  <c r="L500" i="2"/>
  <c r="L607" i="2"/>
  <c r="L12" i="2"/>
  <c r="L609" i="2"/>
  <c r="L28" i="2"/>
  <c r="L57" i="2"/>
  <c r="L470" i="2"/>
  <c r="L582" i="2"/>
  <c r="L134" i="2"/>
  <c r="L492" i="2"/>
  <c r="L482" i="2"/>
  <c r="L424" i="2"/>
  <c r="L531" i="2"/>
  <c r="L556" i="2"/>
  <c r="L43" i="2"/>
  <c r="L711" i="2"/>
  <c r="L396" i="2"/>
  <c r="L177" i="2"/>
  <c r="L528" i="2"/>
  <c r="L468" i="2"/>
  <c r="L437" i="2"/>
  <c r="L357" i="2"/>
  <c r="L598" i="2"/>
  <c r="L180" i="2"/>
  <c r="L726" i="2"/>
  <c r="L394" i="2"/>
  <c r="L463" i="2"/>
  <c r="L374" i="2"/>
  <c r="L720" i="2"/>
  <c r="L185" i="2"/>
  <c r="L611" i="2"/>
  <c r="L81" i="2"/>
  <c r="L172" i="2"/>
  <c r="L479" i="2"/>
  <c r="L645" i="2"/>
  <c r="L138" i="2"/>
  <c r="L640" i="2"/>
  <c r="L433" i="2"/>
  <c r="L637" i="2"/>
  <c r="L541" i="2"/>
  <c r="L615" i="2"/>
  <c r="L224" i="2"/>
  <c r="L312" i="2"/>
  <c r="L727" i="2"/>
  <c r="L277" i="2"/>
  <c r="L348" i="2"/>
  <c r="L82" i="2"/>
  <c r="L124" i="2"/>
  <c r="L35" i="2"/>
  <c r="L445" i="2"/>
  <c r="L642" i="2"/>
  <c r="L661" i="2"/>
  <c r="L352" i="2"/>
  <c r="L31" i="2"/>
  <c r="L469" i="2"/>
  <c r="L694" i="2"/>
  <c r="L660" i="2"/>
  <c r="L677" i="2"/>
  <c r="L403" i="2"/>
  <c r="L167" i="2"/>
  <c r="L304" i="2"/>
  <c r="L408" i="2"/>
  <c r="L121" i="2"/>
  <c r="L608" i="2"/>
  <c r="L288" i="2"/>
  <c r="L117" i="2"/>
  <c r="L593" i="2"/>
  <c r="L627" i="2"/>
  <c r="L399" i="2"/>
  <c r="L219" i="2"/>
  <c r="L139" i="2"/>
  <c r="L675" i="2"/>
  <c r="L511" i="2"/>
  <c r="L462" i="2"/>
  <c r="L413" i="2"/>
  <c r="L163" i="2"/>
  <c r="L193" i="2"/>
  <c r="L295" i="2"/>
  <c r="L728" i="2"/>
  <c r="L90" i="2"/>
  <c r="L704" i="2"/>
  <c r="L327" i="2"/>
  <c r="L610" i="2"/>
  <c r="L553" i="2"/>
  <c r="L40" i="2"/>
  <c r="L314" i="2"/>
  <c r="L285" i="2"/>
  <c r="L135" i="2"/>
  <c r="L155" i="2"/>
  <c r="L452" i="2"/>
  <c r="L131" i="2"/>
  <c r="L178" i="2"/>
  <c r="L68" i="2"/>
  <c r="L273" i="2"/>
  <c r="L364" i="2"/>
  <c r="L391" i="2"/>
  <c r="L662" i="2"/>
  <c r="L136" i="2"/>
  <c r="L173" i="2"/>
  <c r="L577" i="2"/>
  <c r="L672" i="2"/>
  <c r="L603" i="2"/>
  <c r="L457" i="2"/>
  <c r="L581" i="2"/>
  <c r="L355" i="2"/>
  <c r="L265" i="2"/>
  <c r="L420" i="2"/>
  <c r="L729" i="2"/>
  <c r="L651" i="2"/>
  <c r="L722" i="2"/>
  <c r="L588" i="2"/>
  <c r="L53" i="2"/>
  <c r="L716" i="2"/>
  <c r="L176" i="2"/>
  <c r="L306" i="2"/>
  <c r="L430" i="2"/>
  <c r="L673" i="2"/>
  <c r="L222" i="2"/>
  <c r="L286" i="2"/>
  <c r="L160" i="2"/>
  <c r="L372" i="2"/>
  <c r="L625" i="2"/>
  <c r="L450" i="2"/>
  <c r="L145" i="2"/>
  <c r="L140" i="2"/>
  <c r="L243" i="2"/>
  <c r="L326" i="2"/>
  <c r="L691" i="2"/>
  <c r="L443" i="2"/>
  <c r="L705" i="2"/>
  <c r="L271" i="2"/>
  <c r="L721" i="2"/>
  <c r="L32" i="2"/>
  <c r="L641" i="2"/>
  <c r="L631" i="2"/>
  <c r="L435" i="2"/>
  <c r="L732" i="2"/>
  <c r="L679" i="2"/>
  <c r="L630" i="2"/>
  <c r="L215" i="2"/>
  <c r="L590" i="2"/>
  <c r="L149" i="2"/>
  <c r="L417" i="2"/>
  <c r="L589" i="2"/>
  <c r="L397" i="2"/>
  <c r="L547" i="2"/>
  <c r="L358" i="2"/>
  <c r="L490" i="2"/>
  <c r="L520" i="2"/>
  <c r="L658" i="2"/>
  <c r="L649" i="2"/>
  <c r="L319" i="2"/>
  <c r="L103" i="2"/>
  <c r="L210" i="2"/>
  <c r="L453" i="2"/>
  <c r="L386" i="2"/>
  <c r="L199" i="2"/>
  <c r="L414" i="2"/>
  <c r="L687" i="2"/>
  <c r="L316" i="2"/>
  <c r="L554" i="2"/>
  <c r="L495" i="2"/>
  <c r="L93" i="2"/>
  <c r="L571" i="2"/>
  <c r="L529" i="2"/>
  <c r="L400" i="2"/>
  <c r="L580" i="2"/>
  <c r="L207" i="2"/>
  <c r="L220" i="2"/>
  <c r="L164" i="2"/>
  <c r="L389" i="2"/>
  <c r="L724" i="2"/>
  <c r="L714" i="2"/>
  <c r="L561" i="2"/>
  <c r="L248" i="2"/>
  <c r="L689" i="2"/>
  <c r="L622" i="2"/>
  <c r="L237" i="2"/>
  <c r="L409" i="2"/>
  <c r="L307" i="2"/>
  <c r="L635" i="2"/>
  <c r="L390" i="2"/>
  <c r="L362" i="2"/>
  <c r="L706" i="2"/>
  <c r="L565" i="2"/>
  <c r="L612" i="2"/>
  <c r="L692" i="2"/>
  <c r="L575" i="2"/>
  <c r="L368" i="2"/>
  <c r="L653" i="2"/>
  <c r="L595" i="2"/>
  <c r="L613" i="2"/>
  <c r="L695" i="2"/>
  <c r="L488" i="2"/>
  <c r="L379" i="2"/>
  <c r="L678" i="2"/>
  <c r="L429" i="2"/>
  <c r="L382" i="2"/>
  <c r="L522" i="2"/>
  <c r="L683" i="2"/>
  <c r="L671" i="2"/>
  <c r="L523" i="2"/>
  <c r="L698" i="2"/>
  <c r="L620" i="2"/>
  <c r="L707" i="2"/>
  <c r="L725" i="2"/>
  <c r="L699" i="2"/>
  <c r="L703" i="2"/>
  <c r="L650" i="2"/>
  <c r="L717" i="2"/>
  <c r="L693" i="2"/>
  <c r="L719" i="2"/>
  <c r="L731" i="2"/>
  <c r="L712" i="2"/>
  <c r="L676" i="2"/>
  <c r="J606" i="2"/>
  <c r="J605" i="2"/>
  <c r="J601" i="2"/>
  <c r="J94" i="2"/>
  <c r="J341" i="2"/>
  <c r="J451" i="2"/>
  <c r="J434" i="2"/>
  <c r="J515" i="2"/>
  <c r="J340" i="2"/>
  <c r="J562" i="2"/>
  <c r="J478" i="2"/>
  <c r="J401" i="2"/>
  <c r="J686" i="2"/>
  <c r="J209" i="2"/>
  <c r="J113" i="2"/>
  <c r="J480" i="2"/>
  <c r="J507" i="2"/>
  <c r="J36" i="2"/>
  <c r="J657" i="2"/>
  <c r="J377" i="2"/>
  <c r="J460" i="2"/>
  <c r="J384" i="2"/>
  <c r="J371" i="2"/>
  <c r="J58" i="2"/>
  <c r="J544" i="2"/>
  <c r="J188" i="2"/>
  <c r="J519" i="2"/>
  <c r="J360" i="2"/>
  <c r="J538" i="2"/>
  <c r="J646" i="2"/>
  <c r="J240" i="2"/>
  <c r="J376" i="2"/>
  <c r="J91" i="2"/>
  <c r="J586" i="2"/>
  <c r="J4" i="2"/>
  <c r="J70" i="2"/>
  <c r="J546" i="2"/>
  <c r="J324" i="2"/>
  <c r="J228" i="2"/>
  <c r="J392" i="2"/>
  <c r="J92" i="2"/>
  <c r="J356" i="2"/>
  <c r="J516" i="2"/>
  <c r="J194" i="2"/>
  <c r="J525" i="2"/>
  <c r="J83" i="2"/>
  <c r="J204" i="2"/>
  <c r="J104" i="2"/>
  <c r="J263" i="2"/>
  <c r="J110" i="2"/>
  <c r="J318" i="2"/>
  <c r="J504" i="2"/>
  <c r="J369" i="2"/>
  <c r="J95" i="2"/>
  <c r="J292" i="2"/>
  <c r="J473" i="2"/>
  <c r="J165" i="2"/>
  <c r="J287" i="2"/>
  <c r="J432" i="2"/>
  <c r="J158" i="2"/>
  <c r="J449" i="2"/>
  <c r="J303" i="2"/>
  <c r="J213" i="2"/>
  <c r="J604" i="2"/>
  <c r="J118" i="2"/>
  <c r="J129" i="2"/>
  <c r="J350" i="2"/>
  <c r="J448" i="2"/>
  <c r="J335" i="2"/>
  <c r="J85" i="2"/>
  <c r="J388" i="2"/>
  <c r="J101" i="2"/>
  <c r="J274" i="2"/>
  <c r="J472" i="2"/>
  <c r="J293" i="2"/>
  <c r="J354" i="2"/>
  <c r="J628" i="2"/>
  <c r="J381" i="2"/>
  <c r="J476" i="2"/>
  <c r="J484" i="2"/>
  <c r="J246" i="2"/>
  <c r="J238" i="2"/>
  <c r="J203" i="2"/>
  <c r="J74" i="2"/>
  <c r="J147" i="2"/>
  <c r="J510" i="2"/>
  <c r="J150" i="2"/>
  <c r="J458" i="2"/>
  <c r="J184" i="2"/>
  <c r="J602" i="2"/>
  <c r="J684" i="2"/>
  <c r="J7" i="2"/>
  <c r="J16" i="2"/>
  <c r="J535" i="2"/>
  <c r="J313" i="2"/>
  <c r="J61" i="2"/>
  <c r="J328" i="2"/>
  <c r="J216" i="2"/>
  <c r="J283" i="2"/>
  <c r="J71" i="2"/>
  <c r="J107" i="2"/>
  <c r="J493" i="2"/>
  <c r="J438" i="2"/>
  <c r="J269" i="2"/>
  <c r="J383" i="2"/>
  <c r="J127" i="2"/>
  <c r="J336" i="2"/>
  <c r="J125" i="2"/>
  <c r="J189" i="2"/>
  <c r="J225" i="2"/>
  <c r="J669" i="2"/>
  <c r="J281" i="2"/>
  <c r="J122" i="2"/>
  <c r="J262" i="2"/>
  <c r="J521" i="2"/>
  <c r="J347" i="2"/>
  <c r="J526" i="2"/>
  <c r="J97" i="2"/>
  <c r="J244" i="2"/>
  <c r="J423" i="2"/>
  <c r="J87" i="2"/>
  <c r="J638" i="2"/>
  <c r="J42" i="2"/>
  <c r="J33" i="2"/>
  <c r="J296" i="2"/>
  <c r="J120" i="2"/>
  <c r="J232" i="2"/>
  <c r="J398" i="2"/>
  <c r="J166" i="2"/>
  <c r="J54" i="2"/>
  <c r="J8" i="2"/>
  <c r="J648" i="2"/>
  <c r="J680" i="2"/>
  <c r="J290" i="2"/>
  <c r="J682" i="2"/>
  <c r="J647" i="2"/>
  <c r="J405" i="2"/>
  <c r="J298" i="2"/>
  <c r="J300" i="2"/>
  <c r="J251" i="2"/>
  <c r="J270" i="2"/>
  <c r="J412" i="2"/>
  <c r="J715" i="2"/>
  <c r="J542" i="2"/>
  <c r="J320" i="2"/>
  <c r="J255" i="2"/>
  <c r="J338" i="2"/>
  <c r="J266" i="2"/>
  <c r="J254" i="2"/>
  <c r="J102" i="2"/>
  <c r="J361" i="2"/>
  <c r="J162" i="2"/>
  <c r="J179" i="2"/>
  <c r="J108" i="2"/>
  <c r="J540" i="2"/>
  <c r="J549" i="2"/>
  <c r="J387" i="2"/>
  <c r="J343" i="2"/>
  <c r="J156" i="2"/>
  <c r="J9" i="2"/>
  <c r="J508" i="2"/>
  <c r="J475" i="2"/>
  <c r="J524" i="2"/>
  <c r="J241" i="2"/>
  <c r="J256" i="2"/>
  <c r="J550" i="2"/>
  <c r="J446" i="2"/>
  <c r="J551" i="2"/>
  <c r="J663" i="2"/>
  <c r="J539" i="2"/>
  <c r="J555" i="2"/>
  <c r="J639" i="2"/>
  <c r="J552" i="2"/>
  <c r="J667" i="2"/>
  <c r="J665" i="2"/>
  <c r="J37" i="2"/>
  <c r="J301" i="2"/>
  <c r="J242" i="2"/>
  <c r="J532" i="2"/>
  <c r="J191" i="2"/>
  <c r="J624" i="2"/>
  <c r="J644" i="2"/>
  <c r="J291" i="2"/>
  <c r="J568" i="2"/>
  <c r="J395" i="2"/>
  <c r="J239" i="2"/>
  <c r="J123" i="2"/>
  <c r="J632" i="2"/>
  <c r="J48" i="2"/>
  <c r="J393" i="2"/>
  <c r="J501" i="2"/>
  <c r="J587" i="2"/>
  <c r="J133" i="2"/>
  <c r="J195" i="2"/>
  <c r="J212" i="2"/>
  <c r="J576" i="2"/>
  <c r="J250" i="2"/>
  <c r="J654" i="2"/>
  <c r="J557" i="2"/>
  <c r="J21" i="2"/>
  <c r="J38" i="2"/>
  <c r="J427" i="2"/>
  <c r="J674" i="2"/>
  <c r="J527" i="2"/>
  <c r="J63" i="2"/>
  <c r="J218" i="2"/>
  <c r="J486" i="2"/>
  <c r="J6" i="2"/>
  <c r="J29" i="2"/>
  <c r="J229" i="2"/>
  <c r="J513" i="2"/>
  <c r="J466" i="2"/>
  <c r="J77" i="2"/>
  <c r="J130" i="2"/>
  <c r="J505" i="2"/>
  <c r="J506" i="2"/>
  <c r="J116" i="2"/>
  <c r="J416" i="2"/>
  <c r="J421" i="2"/>
  <c r="J142" i="2"/>
  <c r="J109" i="2"/>
  <c r="J67" i="2"/>
  <c r="J496" i="2"/>
  <c r="J137" i="2"/>
  <c r="J65" i="2"/>
  <c r="J517" i="2"/>
  <c r="J454" i="2"/>
  <c r="J407" i="2"/>
  <c r="J259" i="2"/>
  <c r="J308" i="2"/>
  <c r="J111" i="2"/>
  <c r="J702" i="2"/>
  <c r="J467" i="2"/>
  <c r="J502" i="2"/>
  <c r="J465" i="2"/>
  <c r="J670" i="2"/>
  <c r="J18" i="2"/>
  <c r="J143" i="2"/>
  <c r="J317" i="2"/>
  <c r="J47" i="2"/>
  <c r="J426" i="2"/>
  <c r="J261" i="2"/>
  <c r="J46" i="2"/>
  <c r="J548" i="2"/>
  <c r="J227" i="2"/>
  <c r="J367" i="2"/>
  <c r="J339" i="2"/>
  <c r="J431" i="2"/>
  <c r="J11" i="2"/>
  <c r="J289" i="2"/>
  <c r="J419" i="2"/>
  <c r="J64" i="2"/>
  <c r="J39" i="2"/>
  <c r="J365" i="2"/>
  <c r="J718" i="2"/>
  <c r="J10" i="2"/>
  <c r="J573" i="2"/>
  <c r="J708" i="2"/>
  <c r="J591" i="2"/>
  <c r="J78" i="2"/>
  <c r="J485" i="2"/>
  <c r="J186" i="2"/>
  <c r="J100" i="2"/>
  <c r="J41" i="2"/>
  <c r="J681" i="2"/>
  <c r="J514" i="2"/>
  <c r="J436" i="2"/>
  <c r="J363" i="2"/>
  <c r="J614" i="2"/>
  <c r="J440" i="2"/>
  <c r="J353" i="2"/>
  <c r="J477" i="2"/>
  <c r="J378" i="2"/>
  <c r="J331" i="2"/>
  <c r="J444" i="2"/>
  <c r="J187" i="2"/>
  <c r="J373" i="2"/>
  <c r="J233" i="2"/>
  <c r="J366" i="2"/>
  <c r="J455" i="2"/>
  <c r="J623" i="2"/>
  <c r="J51" i="2"/>
  <c r="J441" i="2"/>
  <c r="J84" i="2"/>
  <c r="J105" i="2"/>
  <c r="J279" i="2"/>
  <c r="J481" i="2"/>
  <c r="J464" i="2"/>
  <c r="J636" i="2"/>
  <c r="J349" i="2"/>
  <c r="J659" i="2"/>
  <c r="J88" i="2"/>
  <c r="J483" i="2"/>
  <c r="J280" i="2"/>
  <c r="J3" i="2"/>
  <c r="J599" i="2"/>
  <c r="J411" i="2"/>
  <c r="J337" i="2"/>
  <c r="J564" i="2"/>
  <c r="J380" i="2"/>
  <c r="J141" i="2"/>
  <c r="J208" i="2"/>
  <c r="J566" i="2"/>
  <c r="J543" i="2"/>
  <c r="J497" i="2"/>
  <c r="J329" i="2"/>
  <c r="J55" i="2"/>
  <c r="J253" i="2"/>
  <c r="J489" i="2"/>
  <c r="J258" i="2"/>
  <c r="J168" i="2"/>
  <c r="J230" i="2"/>
  <c r="J325" i="2"/>
  <c r="J214" i="2"/>
  <c r="J503" i="2"/>
  <c r="J217" i="2"/>
  <c r="J126" i="2"/>
  <c r="J132" i="2"/>
  <c r="J245" i="2"/>
  <c r="J315" i="2"/>
  <c r="J305" i="2"/>
  <c r="J404" i="2"/>
  <c r="J19" i="2"/>
  <c r="J170" i="2"/>
  <c r="J330" i="2"/>
  <c r="J157" i="2"/>
  <c r="J710" i="2"/>
  <c r="J169" i="2"/>
  <c r="J342" i="2"/>
  <c r="J569" i="2"/>
  <c r="J148" i="2"/>
  <c r="J422" i="2"/>
  <c r="J321" i="2"/>
  <c r="J685" i="2"/>
  <c r="J370" i="2"/>
  <c r="J234" i="2"/>
  <c r="J86" i="2"/>
  <c r="J69" i="2"/>
  <c r="J223" i="2"/>
  <c r="J558" i="2"/>
  <c r="J282" i="2"/>
  <c r="J442" i="2"/>
  <c r="J530" i="2"/>
  <c r="J34" i="2"/>
  <c r="J428" i="2"/>
  <c r="J151" i="2"/>
  <c r="J196" i="2"/>
  <c r="J96" i="2"/>
  <c r="J115" i="2"/>
  <c r="J302" i="2"/>
  <c r="J153" i="2"/>
  <c r="J633" i="2"/>
  <c r="J197" i="2"/>
  <c r="J309" i="2"/>
  <c r="J322" i="2"/>
  <c r="J666" i="2"/>
  <c r="J344" i="2"/>
  <c r="J79" i="2"/>
  <c r="J30" i="2"/>
  <c r="J709" i="2"/>
  <c r="J15" i="2"/>
  <c r="J119" i="2"/>
  <c r="J231" i="2"/>
  <c r="J643" i="2"/>
  <c r="J545" i="2"/>
  <c r="J655" i="2"/>
  <c r="J310" i="2"/>
  <c r="J570" i="2"/>
  <c r="J626" i="2"/>
  <c r="J56" i="2"/>
  <c r="J592" i="2"/>
  <c r="J59" i="2"/>
  <c r="J205" i="2"/>
  <c r="J559" i="2"/>
  <c r="J226" i="2"/>
  <c r="J621" i="2"/>
  <c r="J66" i="2"/>
  <c r="J461" i="2"/>
  <c r="J5" i="2"/>
  <c r="J600" i="2"/>
  <c r="J509" i="2"/>
  <c r="J578" i="2"/>
  <c r="J252" i="2"/>
  <c r="J2" i="2"/>
  <c r="J618" i="2"/>
  <c r="J200" i="2"/>
  <c r="J299" i="2"/>
  <c r="J323" i="2"/>
  <c r="J471" i="2"/>
  <c r="J634" i="2"/>
  <c r="J617" i="2"/>
  <c r="J112" i="2"/>
  <c r="J456" i="2"/>
  <c r="J17" i="2"/>
  <c r="J13" i="2"/>
  <c r="J201" i="2"/>
  <c r="J22" i="2"/>
  <c r="J664" i="2"/>
  <c r="J99" i="2"/>
  <c r="J275" i="2"/>
  <c r="J294" i="2"/>
  <c r="J72" i="2"/>
  <c r="J161" i="2"/>
  <c r="J174" i="2"/>
  <c r="J297" i="2"/>
  <c r="J487" i="2"/>
  <c r="J27" i="2"/>
  <c r="J284" i="2"/>
  <c r="J76" i="2"/>
  <c r="J512" i="2"/>
  <c r="J345" i="2"/>
  <c r="J154" i="2"/>
  <c r="J585" i="2"/>
  <c r="J206" i="2"/>
  <c r="J629" i="2"/>
  <c r="J45" i="2"/>
  <c r="J268" i="2"/>
  <c r="J73" i="2"/>
  <c r="J406" i="2"/>
  <c r="J264" i="2"/>
  <c r="J128" i="2"/>
  <c r="J359" i="2"/>
  <c r="J183" i="2"/>
  <c r="J567" i="2"/>
  <c r="J236" i="2"/>
  <c r="J98" i="2"/>
  <c r="J415" i="2"/>
  <c r="J249" i="2"/>
  <c r="J20" i="2"/>
  <c r="J202" i="2"/>
  <c r="J190" i="2"/>
  <c r="J25" i="2"/>
  <c r="J536" i="2"/>
  <c r="J560" i="2"/>
  <c r="J334" i="2"/>
  <c r="J730" i="2"/>
  <c r="J106" i="2"/>
  <c r="J278" i="2"/>
  <c r="J60" i="2"/>
  <c r="J235" i="2"/>
  <c r="J192" i="2"/>
  <c r="J44" i="2"/>
  <c r="J144" i="2"/>
  <c r="J332" i="2"/>
  <c r="J534" i="2"/>
  <c r="J52" i="2"/>
  <c r="J668" i="2"/>
  <c r="J596" i="2"/>
  <c r="J594" i="2"/>
  <c r="J49" i="2"/>
  <c r="J616" i="2"/>
  <c r="J518" i="2"/>
  <c r="J690" i="2"/>
  <c r="J619" i="2"/>
  <c r="J267" i="2"/>
  <c r="J563" i="2"/>
  <c r="J656" i="2"/>
  <c r="J276" i="2"/>
  <c r="J713" i="2"/>
  <c r="J537" i="2"/>
  <c r="J533" i="2"/>
  <c r="J221" i="2"/>
  <c r="J701" i="2"/>
  <c r="J425" i="2"/>
  <c r="J652" i="2"/>
  <c r="J375" i="2"/>
  <c r="J23" i="2"/>
  <c r="J574" i="2"/>
  <c r="J89" i="2"/>
  <c r="J410" i="2"/>
  <c r="J583" i="2"/>
  <c r="J171" i="2"/>
  <c r="J346" i="2"/>
  <c r="J447" i="2"/>
  <c r="J498" i="2"/>
  <c r="J494" i="2"/>
  <c r="J175" i="2"/>
  <c r="J182" i="2"/>
  <c r="J418" i="2"/>
  <c r="J697" i="2"/>
  <c r="J62" i="2"/>
  <c r="J75" i="2"/>
  <c r="J385" i="2"/>
  <c r="J26" i="2"/>
  <c r="J159" i="2"/>
  <c r="J311" i="2"/>
  <c r="J351" i="2"/>
  <c r="J499" i="2"/>
  <c r="J260" i="2"/>
  <c r="J579" i="2"/>
  <c r="J491" i="2"/>
  <c r="J572" i="2"/>
  <c r="J257" i="2"/>
  <c r="J181" i="2"/>
  <c r="J474" i="2"/>
  <c r="J211" i="2"/>
  <c r="J597" i="2"/>
  <c r="J723" i="2"/>
  <c r="J688" i="2"/>
  <c r="J700" i="2"/>
  <c r="J333" i="2"/>
  <c r="J696" i="2"/>
  <c r="J152" i="2"/>
  <c r="J402" i="2"/>
  <c r="J114" i="2"/>
  <c r="J584" i="2"/>
  <c r="J198" i="2"/>
  <c r="J14" i="2"/>
  <c r="J80" i="2"/>
  <c r="J24" i="2"/>
  <c r="J247" i="2"/>
  <c r="J459" i="2"/>
  <c r="J272" i="2"/>
  <c r="J439" i="2"/>
  <c r="J146" i="2"/>
  <c r="J50" i="2"/>
  <c r="J500" i="2"/>
  <c r="J607" i="2"/>
  <c r="J12" i="2"/>
  <c r="J609" i="2"/>
  <c r="J28" i="2"/>
  <c r="J57" i="2"/>
  <c r="J470" i="2"/>
  <c r="J582" i="2"/>
  <c r="J134" i="2"/>
  <c r="J492" i="2"/>
  <c r="J482" i="2"/>
  <c r="J424" i="2"/>
  <c r="J531" i="2"/>
  <c r="J556" i="2"/>
  <c r="J43" i="2"/>
  <c r="J711" i="2"/>
  <c r="J396" i="2"/>
  <c r="J177" i="2"/>
  <c r="J528" i="2"/>
  <c r="J468" i="2"/>
  <c r="J437" i="2"/>
  <c r="J357" i="2"/>
  <c r="J598" i="2"/>
  <c r="J180" i="2"/>
  <c r="J726" i="2"/>
  <c r="J394" i="2"/>
  <c r="J463" i="2"/>
  <c r="J374" i="2"/>
  <c r="J720" i="2"/>
  <c r="J185" i="2"/>
  <c r="J611" i="2"/>
  <c r="J81" i="2"/>
  <c r="J172" i="2"/>
  <c r="J479" i="2"/>
  <c r="J645" i="2"/>
  <c r="J138" i="2"/>
  <c r="J640" i="2"/>
  <c r="J433" i="2"/>
  <c r="J637" i="2"/>
  <c r="J541" i="2"/>
  <c r="J615" i="2"/>
  <c r="J224" i="2"/>
  <c r="J312" i="2"/>
  <c r="J727" i="2"/>
  <c r="J277" i="2"/>
  <c r="J348" i="2"/>
  <c r="J82" i="2"/>
  <c r="J124" i="2"/>
  <c r="J35" i="2"/>
  <c r="J445" i="2"/>
  <c r="J642" i="2"/>
  <c r="J661" i="2"/>
  <c r="J352" i="2"/>
  <c r="J31" i="2"/>
  <c r="J469" i="2"/>
  <c r="J694" i="2"/>
  <c r="J660" i="2"/>
  <c r="J677" i="2"/>
  <c r="J403" i="2"/>
  <c r="J167" i="2"/>
  <c r="J304" i="2"/>
  <c r="J408" i="2"/>
  <c r="J121" i="2"/>
  <c r="J608" i="2"/>
  <c r="J288" i="2"/>
  <c r="J117" i="2"/>
  <c r="J593" i="2"/>
  <c r="J627" i="2"/>
  <c r="J399" i="2"/>
  <c r="J219" i="2"/>
  <c r="J139" i="2"/>
  <c r="J675" i="2"/>
  <c r="J511" i="2"/>
  <c r="J462" i="2"/>
  <c r="J413" i="2"/>
  <c r="J163" i="2"/>
  <c r="J193" i="2"/>
  <c r="J295" i="2"/>
  <c r="J728" i="2"/>
  <c r="J90" i="2"/>
  <c r="J704" i="2"/>
  <c r="J327" i="2"/>
  <c r="J610" i="2"/>
  <c r="J553" i="2"/>
  <c r="J40" i="2"/>
  <c r="J314" i="2"/>
  <c r="J285" i="2"/>
  <c r="J135" i="2"/>
  <c r="J155" i="2"/>
  <c r="J452" i="2"/>
  <c r="J131" i="2"/>
  <c r="J178" i="2"/>
  <c r="J68" i="2"/>
  <c r="J273" i="2"/>
  <c r="J364" i="2"/>
  <c r="J391" i="2"/>
  <c r="J662" i="2"/>
  <c r="J136" i="2"/>
  <c r="J173" i="2"/>
  <c r="J577" i="2"/>
  <c r="J672" i="2"/>
  <c r="J603" i="2"/>
  <c r="J457" i="2"/>
  <c r="J581" i="2"/>
  <c r="J355" i="2"/>
  <c r="J265" i="2"/>
  <c r="J420" i="2"/>
  <c r="J729" i="2"/>
  <c r="J651" i="2"/>
  <c r="J722" i="2"/>
  <c r="J588" i="2"/>
  <c r="J53" i="2"/>
  <c r="J716" i="2"/>
  <c r="J176" i="2"/>
  <c r="J306" i="2"/>
  <c r="J430" i="2"/>
  <c r="J673" i="2"/>
  <c r="J222" i="2"/>
  <c r="J286" i="2"/>
  <c r="J160" i="2"/>
  <c r="J372" i="2"/>
  <c r="J625" i="2"/>
  <c r="J450" i="2"/>
  <c r="J145" i="2"/>
  <c r="J140" i="2"/>
  <c r="J243" i="2"/>
  <c r="J326" i="2"/>
  <c r="J691" i="2"/>
  <c r="J443" i="2"/>
  <c r="J705" i="2"/>
  <c r="J271" i="2"/>
  <c r="J721" i="2"/>
  <c r="J32" i="2"/>
  <c r="J641" i="2"/>
  <c r="J631" i="2"/>
  <c r="J435" i="2"/>
  <c r="J732" i="2"/>
  <c r="J679" i="2"/>
  <c r="J630" i="2"/>
  <c r="J215" i="2"/>
  <c r="J590" i="2"/>
  <c r="J149" i="2"/>
  <c r="J417" i="2"/>
  <c r="J589" i="2"/>
  <c r="J397" i="2"/>
  <c r="J547" i="2"/>
  <c r="J358" i="2"/>
  <c r="J490" i="2"/>
  <c r="J520" i="2"/>
  <c r="J658" i="2"/>
  <c r="J649" i="2"/>
  <c r="J319" i="2"/>
  <c r="J103" i="2"/>
  <c r="J210" i="2"/>
  <c r="J453" i="2"/>
  <c r="J386" i="2"/>
  <c r="J199" i="2"/>
  <c r="J414" i="2"/>
  <c r="J687" i="2"/>
  <c r="J316" i="2"/>
  <c r="J554" i="2"/>
  <c r="J495" i="2"/>
  <c r="J93" i="2"/>
  <c r="J571" i="2"/>
  <c r="J529" i="2"/>
  <c r="J400" i="2"/>
  <c r="J580" i="2"/>
  <c r="J207" i="2"/>
  <c r="J220" i="2"/>
  <c r="J164" i="2"/>
  <c r="J389" i="2"/>
  <c r="J724" i="2"/>
  <c r="J714" i="2"/>
  <c r="J561" i="2"/>
  <c r="J248" i="2"/>
  <c r="J689" i="2"/>
  <c r="J622" i="2"/>
  <c r="J237" i="2"/>
  <c r="J409" i="2"/>
  <c r="J307" i="2"/>
  <c r="J635" i="2"/>
  <c r="J390" i="2"/>
  <c r="J362" i="2"/>
  <c r="J706" i="2"/>
  <c r="J565" i="2"/>
  <c r="J612" i="2"/>
  <c r="J692" i="2"/>
  <c r="J575" i="2"/>
  <c r="J368" i="2"/>
  <c r="J653" i="2"/>
  <c r="J595" i="2"/>
  <c r="J613" i="2"/>
  <c r="J695" i="2"/>
  <c r="J488" i="2"/>
  <c r="J379" i="2"/>
  <c r="J678" i="2"/>
  <c r="J429" i="2"/>
  <c r="J382" i="2"/>
  <c r="J522" i="2"/>
  <c r="J683" i="2"/>
  <c r="J671" i="2"/>
  <c r="J523" i="2"/>
  <c r="J698" i="2"/>
  <c r="J620" i="2"/>
  <c r="J707" i="2"/>
  <c r="J725" i="2"/>
  <c r="J699" i="2"/>
  <c r="J703" i="2"/>
  <c r="J650" i="2"/>
  <c r="J717" i="2"/>
  <c r="J693" i="2"/>
  <c r="J719" i="2"/>
  <c r="J731" i="2"/>
  <c r="J712" i="2"/>
  <c r="J676" i="2"/>
  <c r="H606" i="2"/>
  <c r="H605" i="2"/>
  <c r="H601" i="2"/>
  <c r="H94" i="2"/>
  <c r="H341" i="2"/>
  <c r="H451" i="2"/>
  <c r="H434" i="2"/>
  <c r="H515" i="2"/>
  <c r="H340" i="2"/>
  <c r="H562" i="2"/>
  <c r="H478" i="2"/>
  <c r="H401" i="2"/>
  <c r="H686" i="2"/>
  <c r="H209" i="2"/>
  <c r="H113" i="2"/>
  <c r="H480" i="2"/>
  <c r="H507" i="2"/>
  <c r="H36" i="2"/>
  <c r="H657" i="2"/>
  <c r="H377" i="2"/>
  <c r="H460" i="2"/>
  <c r="H384" i="2"/>
  <c r="H371" i="2"/>
  <c r="H58" i="2"/>
  <c r="H544" i="2"/>
  <c r="H188" i="2"/>
  <c r="H519" i="2"/>
  <c r="H360" i="2"/>
  <c r="H538" i="2"/>
  <c r="H646" i="2"/>
  <c r="H240" i="2"/>
  <c r="H376" i="2"/>
  <c r="H91" i="2"/>
  <c r="H586" i="2"/>
  <c r="H4" i="2"/>
  <c r="H70" i="2"/>
  <c r="H546" i="2"/>
  <c r="H324" i="2"/>
  <c r="H228" i="2"/>
  <c r="H392" i="2"/>
  <c r="H92" i="2"/>
  <c r="H356" i="2"/>
  <c r="H516" i="2"/>
  <c r="H194" i="2"/>
  <c r="H525" i="2"/>
  <c r="H83" i="2"/>
  <c r="H204" i="2"/>
  <c r="H104" i="2"/>
  <c r="H263" i="2"/>
  <c r="H110" i="2"/>
  <c r="H318" i="2"/>
  <c r="H504" i="2"/>
  <c r="H369" i="2"/>
  <c r="H95" i="2"/>
  <c r="H292" i="2"/>
  <c r="H473" i="2"/>
  <c r="H165" i="2"/>
  <c r="H287" i="2"/>
  <c r="H432" i="2"/>
  <c r="H158" i="2"/>
  <c r="H449" i="2"/>
  <c r="H303" i="2"/>
  <c r="H213" i="2"/>
  <c r="H604" i="2"/>
  <c r="H118" i="2"/>
  <c r="H129" i="2"/>
  <c r="H350" i="2"/>
  <c r="H448" i="2"/>
  <c r="H335" i="2"/>
  <c r="H85" i="2"/>
  <c r="H388" i="2"/>
  <c r="H101" i="2"/>
  <c r="H274" i="2"/>
  <c r="H472" i="2"/>
  <c r="H293" i="2"/>
  <c r="H354" i="2"/>
  <c r="H628" i="2"/>
  <c r="H381" i="2"/>
  <c r="H476" i="2"/>
  <c r="H484" i="2"/>
  <c r="H246" i="2"/>
  <c r="H238" i="2"/>
  <c r="H203" i="2"/>
  <c r="H74" i="2"/>
  <c r="H147" i="2"/>
  <c r="H510" i="2"/>
  <c r="H150" i="2"/>
  <c r="H458" i="2"/>
  <c r="H184" i="2"/>
  <c r="H602" i="2"/>
  <c r="H684" i="2"/>
  <c r="H7" i="2"/>
  <c r="H16" i="2"/>
  <c r="H535" i="2"/>
  <c r="H313" i="2"/>
  <c r="H61" i="2"/>
  <c r="H328" i="2"/>
  <c r="H216" i="2"/>
  <c r="H283" i="2"/>
  <c r="H71" i="2"/>
  <c r="H107" i="2"/>
  <c r="H493" i="2"/>
  <c r="H438" i="2"/>
  <c r="H269" i="2"/>
  <c r="H383" i="2"/>
  <c r="H127" i="2"/>
  <c r="H336" i="2"/>
  <c r="H125" i="2"/>
  <c r="H189" i="2"/>
  <c r="H225" i="2"/>
  <c r="H669" i="2"/>
  <c r="H281" i="2"/>
  <c r="H122" i="2"/>
  <c r="H262" i="2"/>
  <c r="H521" i="2"/>
  <c r="H347" i="2"/>
  <c r="H526" i="2"/>
  <c r="H97" i="2"/>
  <c r="H244" i="2"/>
  <c r="H423" i="2"/>
  <c r="H87" i="2"/>
  <c r="H638" i="2"/>
  <c r="H42" i="2"/>
  <c r="H33" i="2"/>
  <c r="H296" i="2"/>
  <c r="H120" i="2"/>
  <c r="H232" i="2"/>
  <c r="H398" i="2"/>
  <c r="H166" i="2"/>
  <c r="H54" i="2"/>
  <c r="H8" i="2"/>
  <c r="H648" i="2"/>
  <c r="H680" i="2"/>
  <c r="H290" i="2"/>
  <c r="H682" i="2"/>
  <c r="H647" i="2"/>
  <c r="H405" i="2"/>
  <c r="H298" i="2"/>
  <c r="H300" i="2"/>
  <c r="H251" i="2"/>
  <c r="H270" i="2"/>
  <c r="H412" i="2"/>
  <c r="H715" i="2"/>
  <c r="H542" i="2"/>
  <c r="H320" i="2"/>
  <c r="H255" i="2"/>
  <c r="H338" i="2"/>
  <c r="H266" i="2"/>
  <c r="H254" i="2"/>
  <c r="H102" i="2"/>
  <c r="H361" i="2"/>
  <c r="H162" i="2"/>
  <c r="H179" i="2"/>
  <c r="H108" i="2"/>
  <c r="H540" i="2"/>
  <c r="H549" i="2"/>
  <c r="H387" i="2"/>
  <c r="H343" i="2"/>
  <c r="H156" i="2"/>
  <c r="H9" i="2"/>
  <c r="H508" i="2"/>
  <c r="H475" i="2"/>
  <c r="H524" i="2"/>
  <c r="H241" i="2"/>
  <c r="H256" i="2"/>
  <c r="H550" i="2"/>
  <c r="H446" i="2"/>
  <c r="H551" i="2"/>
  <c r="H663" i="2"/>
  <c r="H539" i="2"/>
  <c r="H555" i="2"/>
  <c r="H639" i="2"/>
  <c r="H552" i="2"/>
  <c r="H667" i="2"/>
  <c r="H665" i="2"/>
  <c r="H37" i="2"/>
  <c r="H301" i="2"/>
  <c r="H242" i="2"/>
  <c r="H532" i="2"/>
  <c r="H191" i="2"/>
  <c r="H624" i="2"/>
  <c r="H644" i="2"/>
  <c r="H291" i="2"/>
  <c r="H568" i="2"/>
  <c r="H395" i="2"/>
  <c r="H239" i="2"/>
  <c r="H123" i="2"/>
  <c r="H632" i="2"/>
  <c r="H48" i="2"/>
  <c r="H393" i="2"/>
  <c r="H501" i="2"/>
  <c r="H587" i="2"/>
  <c r="H133" i="2"/>
  <c r="H195" i="2"/>
  <c r="H212" i="2"/>
  <c r="H576" i="2"/>
  <c r="H250" i="2"/>
  <c r="H654" i="2"/>
  <c r="H557" i="2"/>
  <c r="H21" i="2"/>
  <c r="H38" i="2"/>
  <c r="H427" i="2"/>
  <c r="H674" i="2"/>
  <c r="H527" i="2"/>
  <c r="H63" i="2"/>
  <c r="H218" i="2"/>
  <c r="H486" i="2"/>
  <c r="H6" i="2"/>
  <c r="H29" i="2"/>
  <c r="H229" i="2"/>
  <c r="H513" i="2"/>
  <c r="H466" i="2"/>
  <c r="H77" i="2"/>
  <c r="H130" i="2"/>
  <c r="H505" i="2"/>
  <c r="H506" i="2"/>
  <c r="H116" i="2"/>
  <c r="H416" i="2"/>
  <c r="H421" i="2"/>
  <c r="H142" i="2"/>
  <c r="H109" i="2"/>
  <c r="H67" i="2"/>
  <c r="H496" i="2"/>
  <c r="H137" i="2"/>
  <c r="H65" i="2"/>
  <c r="H517" i="2"/>
  <c r="H454" i="2"/>
  <c r="H407" i="2"/>
  <c r="H259" i="2"/>
  <c r="H308" i="2"/>
  <c r="H111" i="2"/>
  <c r="H702" i="2"/>
  <c r="H467" i="2"/>
  <c r="H502" i="2"/>
  <c r="H465" i="2"/>
  <c r="H670" i="2"/>
  <c r="H18" i="2"/>
  <c r="H143" i="2"/>
  <c r="H317" i="2"/>
  <c r="H47" i="2"/>
  <c r="H426" i="2"/>
  <c r="H261" i="2"/>
  <c r="H46" i="2"/>
  <c r="H548" i="2"/>
  <c r="H227" i="2"/>
  <c r="H367" i="2"/>
  <c r="H339" i="2"/>
  <c r="H431" i="2"/>
  <c r="H11" i="2"/>
  <c r="H289" i="2"/>
  <c r="H419" i="2"/>
  <c r="H64" i="2"/>
  <c r="H39" i="2"/>
  <c r="H365" i="2"/>
  <c r="H718" i="2"/>
  <c r="H10" i="2"/>
  <c r="H573" i="2"/>
  <c r="H708" i="2"/>
  <c r="H591" i="2"/>
  <c r="H78" i="2"/>
  <c r="H485" i="2"/>
  <c r="H186" i="2"/>
  <c r="H100" i="2"/>
  <c r="H41" i="2"/>
  <c r="H681" i="2"/>
  <c r="H514" i="2"/>
  <c r="H436" i="2"/>
  <c r="H363" i="2"/>
  <c r="H614" i="2"/>
  <c r="H440" i="2"/>
  <c r="H353" i="2"/>
  <c r="H477" i="2"/>
  <c r="H378" i="2"/>
  <c r="H331" i="2"/>
  <c r="H444" i="2"/>
  <c r="H187" i="2"/>
  <c r="H373" i="2"/>
  <c r="H233" i="2"/>
  <c r="H366" i="2"/>
  <c r="H455" i="2"/>
  <c r="H623" i="2"/>
  <c r="H51" i="2"/>
  <c r="H441" i="2"/>
  <c r="H84" i="2"/>
  <c r="H105" i="2"/>
  <c r="H279" i="2"/>
  <c r="H481" i="2"/>
  <c r="H464" i="2"/>
  <c r="H636" i="2"/>
  <c r="H349" i="2"/>
  <c r="H659" i="2"/>
  <c r="H88" i="2"/>
  <c r="H483" i="2"/>
  <c r="H280" i="2"/>
  <c r="H3" i="2"/>
  <c r="H599" i="2"/>
  <c r="H411" i="2"/>
  <c r="H337" i="2"/>
  <c r="H564" i="2"/>
  <c r="H380" i="2"/>
  <c r="H141" i="2"/>
  <c r="H208" i="2"/>
  <c r="H566" i="2"/>
  <c r="H543" i="2"/>
  <c r="H497" i="2"/>
  <c r="H329" i="2"/>
  <c r="H55" i="2"/>
  <c r="H253" i="2"/>
  <c r="H489" i="2"/>
  <c r="H258" i="2"/>
  <c r="H168" i="2"/>
  <c r="H230" i="2"/>
  <c r="H325" i="2"/>
  <c r="H214" i="2"/>
  <c r="H503" i="2"/>
  <c r="H217" i="2"/>
  <c r="H126" i="2"/>
  <c r="H132" i="2"/>
  <c r="H245" i="2"/>
  <c r="H315" i="2"/>
  <c r="H305" i="2"/>
  <c r="H404" i="2"/>
  <c r="H19" i="2"/>
  <c r="H170" i="2"/>
  <c r="H330" i="2"/>
  <c r="H157" i="2"/>
  <c r="H710" i="2"/>
  <c r="H169" i="2"/>
  <c r="H342" i="2"/>
  <c r="H569" i="2"/>
  <c r="H148" i="2"/>
  <c r="H422" i="2"/>
  <c r="H321" i="2"/>
  <c r="H685" i="2"/>
  <c r="H370" i="2"/>
  <c r="H234" i="2"/>
  <c r="H86" i="2"/>
  <c r="H69" i="2"/>
  <c r="H223" i="2"/>
  <c r="H558" i="2"/>
  <c r="H282" i="2"/>
  <c r="H442" i="2"/>
  <c r="H530" i="2"/>
  <c r="H34" i="2"/>
  <c r="H428" i="2"/>
  <c r="H151" i="2"/>
  <c r="H196" i="2"/>
  <c r="H96" i="2"/>
  <c r="H115" i="2"/>
  <c r="H302" i="2"/>
  <c r="H153" i="2"/>
  <c r="H633" i="2"/>
  <c r="H197" i="2"/>
  <c r="H309" i="2"/>
  <c r="H322" i="2"/>
  <c r="H666" i="2"/>
  <c r="H344" i="2"/>
  <c r="H79" i="2"/>
  <c r="H30" i="2"/>
  <c r="H709" i="2"/>
  <c r="H15" i="2"/>
  <c r="H119" i="2"/>
  <c r="H231" i="2"/>
  <c r="H643" i="2"/>
  <c r="H545" i="2"/>
  <c r="H655" i="2"/>
  <c r="H310" i="2"/>
  <c r="H570" i="2"/>
  <c r="H626" i="2"/>
  <c r="H56" i="2"/>
  <c r="H592" i="2"/>
  <c r="H59" i="2"/>
  <c r="H205" i="2"/>
  <c r="H559" i="2"/>
  <c r="H226" i="2"/>
  <c r="H621" i="2"/>
  <c r="H66" i="2"/>
  <c r="H461" i="2"/>
  <c r="H5" i="2"/>
  <c r="H600" i="2"/>
  <c r="H509" i="2"/>
  <c r="H578" i="2"/>
  <c r="H252" i="2"/>
  <c r="H2" i="2"/>
  <c r="H618" i="2"/>
  <c r="H200" i="2"/>
  <c r="H299" i="2"/>
  <c r="H323" i="2"/>
  <c r="H471" i="2"/>
  <c r="H634" i="2"/>
  <c r="H617" i="2"/>
  <c r="H112" i="2"/>
  <c r="H456" i="2"/>
  <c r="H17" i="2"/>
  <c r="H13" i="2"/>
  <c r="H201" i="2"/>
  <c r="H22" i="2"/>
  <c r="H664" i="2"/>
  <c r="H99" i="2"/>
  <c r="H275" i="2"/>
  <c r="H294" i="2"/>
  <c r="H72" i="2"/>
  <c r="H161" i="2"/>
  <c r="H174" i="2"/>
  <c r="H297" i="2"/>
  <c r="H487" i="2"/>
  <c r="H27" i="2"/>
  <c r="H284" i="2"/>
  <c r="H76" i="2"/>
  <c r="H512" i="2"/>
  <c r="H345" i="2"/>
  <c r="H154" i="2"/>
  <c r="H585" i="2"/>
  <c r="H206" i="2"/>
  <c r="H629" i="2"/>
  <c r="H45" i="2"/>
  <c r="H268" i="2"/>
  <c r="H73" i="2"/>
  <c r="H406" i="2"/>
  <c r="H264" i="2"/>
  <c r="H128" i="2"/>
  <c r="H359" i="2"/>
  <c r="H183" i="2"/>
  <c r="H567" i="2"/>
  <c r="H236" i="2"/>
  <c r="H98" i="2"/>
  <c r="H415" i="2"/>
  <c r="H249" i="2"/>
  <c r="H20" i="2"/>
  <c r="H202" i="2"/>
  <c r="H190" i="2"/>
  <c r="H25" i="2"/>
  <c r="H536" i="2"/>
  <c r="H560" i="2"/>
  <c r="H334" i="2"/>
  <c r="H730" i="2"/>
  <c r="H106" i="2"/>
  <c r="H278" i="2"/>
  <c r="H60" i="2"/>
  <c r="H235" i="2"/>
  <c r="H192" i="2"/>
  <c r="H44" i="2"/>
  <c r="H144" i="2"/>
  <c r="H332" i="2"/>
  <c r="H534" i="2"/>
  <c r="H52" i="2"/>
  <c r="H668" i="2"/>
  <c r="H596" i="2"/>
  <c r="H594" i="2"/>
  <c r="H49" i="2"/>
  <c r="H616" i="2"/>
  <c r="H518" i="2"/>
  <c r="H690" i="2"/>
  <c r="H619" i="2"/>
  <c r="H267" i="2"/>
  <c r="H563" i="2"/>
  <c r="H656" i="2"/>
  <c r="H276" i="2"/>
  <c r="H713" i="2"/>
  <c r="H537" i="2"/>
  <c r="H533" i="2"/>
  <c r="H221" i="2"/>
  <c r="H701" i="2"/>
  <c r="H425" i="2"/>
  <c r="H652" i="2"/>
  <c r="H375" i="2"/>
  <c r="H23" i="2"/>
  <c r="H574" i="2"/>
  <c r="H89" i="2"/>
  <c r="H410" i="2"/>
  <c r="H583" i="2"/>
  <c r="H171" i="2"/>
  <c r="H346" i="2"/>
  <c r="H447" i="2"/>
  <c r="H498" i="2"/>
  <c r="H494" i="2"/>
  <c r="H175" i="2"/>
  <c r="H182" i="2"/>
  <c r="H418" i="2"/>
  <c r="H697" i="2"/>
  <c r="H62" i="2"/>
  <c r="H75" i="2"/>
  <c r="H385" i="2"/>
  <c r="H26" i="2"/>
  <c r="H159" i="2"/>
  <c r="H311" i="2"/>
  <c r="H351" i="2"/>
  <c r="H499" i="2"/>
  <c r="H260" i="2"/>
  <c r="H579" i="2"/>
  <c r="H491" i="2"/>
  <c r="H572" i="2"/>
  <c r="H257" i="2"/>
  <c r="H181" i="2"/>
  <c r="H474" i="2"/>
  <c r="H211" i="2"/>
  <c r="H597" i="2"/>
  <c r="H723" i="2"/>
  <c r="H688" i="2"/>
  <c r="H700" i="2"/>
  <c r="H333" i="2"/>
  <c r="H696" i="2"/>
  <c r="H152" i="2"/>
  <c r="H402" i="2"/>
  <c r="H114" i="2"/>
  <c r="H584" i="2"/>
  <c r="H198" i="2"/>
  <c r="H14" i="2"/>
  <c r="H80" i="2"/>
  <c r="H24" i="2"/>
  <c r="H247" i="2"/>
  <c r="H459" i="2"/>
  <c r="H272" i="2"/>
  <c r="H439" i="2"/>
  <c r="H146" i="2"/>
  <c r="H50" i="2"/>
  <c r="H500" i="2"/>
  <c r="H607" i="2"/>
  <c r="H12" i="2"/>
  <c r="H609" i="2"/>
  <c r="H28" i="2"/>
  <c r="H57" i="2"/>
  <c r="H470" i="2"/>
  <c r="H582" i="2"/>
  <c r="H134" i="2"/>
  <c r="H492" i="2"/>
  <c r="H482" i="2"/>
  <c r="H424" i="2"/>
  <c r="H531" i="2"/>
  <c r="H556" i="2"/>
  <c r="H43" i="2"/>
  <c r="H711" i="2"/>
  <c r="H396" i="2"/>
  <c r="H177" i="2"/>
  <c r="H528" i="2"/>
  <c r="H468" i="2"/>
  <c r="H437" i="2"/>
  <c r="H357" i="2"/>
  <c r="H598" i="2"/>
  <c r="H180" i="2"/>
  <c r="H726" i="2"/>
  <c r="H394" i="2"/>
  <c r="H463" i="2"/>
  <c r="H374" i="2"/>
  <c r="H720" i="2"/>
  <c r="H185" i="2"/>
  <c r="H611" i="2"/>
  <c r="H81" i="2"/>
  <c r="H172" i="2"/>
  <c r="H479" i="2"/>
  <c r="H645" i="2"/>
  <c r="H138" i="2"/>
  <c r="H640" i="2"/>
  <c r="H433" i="2"/>
  <c r="H637" i="2"/>
  <c r="H541" i="2"/>
  <c r="H615" i="2"/>
  <c r="H224" i="2"/>
  <c r="H312" i="2"/>
  <c r="H727" i="2"/>
  <c r="H277" i="2"/>
  <c r="H348" i="2"/>
  <c r="H82" i="2"/>
  <c r="H124" i="2"/>
  <c r="H35" i="2"/>
  <c r="H445" i="2"/>
  <c r="H642" i="2"/>
  <c r="H661" i="2"/>
  <c r="H352" i="2"/>
  <c r="H31" i="2"/>
  <c r="H469" i="2"/>
  <c r="H694" i="2"/>
  <c r="H660" i="2"/>
  <c r="H677" i="2"/>
  <c r="H403" i="2"/>
  <c r="H167" i="2"/>
  <c r="H304" i="2"/>
  <c r="H408" i="2"/>
  <c r="H121" i="2"/>
  <c r="H608" i="2"/>
  <c r="H288" i="2"/>
  <c r="H117" i="2"/>
  <c r="H593" i="2"/>
  <c r="H627" i="2"/>
  <c r="H399" i="2"/>
  <c r="H219" i="2"/>
  <c r="H139" i="2"/>
  <c r="H675" i="2"/>
  <c r="H511" i="2"/>
  <c r="H462" i="2"/>
  <c r="H413" i="2"/>
  <c r="H163" i="2"/>
  <c r="H193" i="2"/>
  <c r="H295" i="2"/>
  <c r="H728" i="2"/>
  <c r="H90" i="2"/>
  <c r="H704" i="2"/>
  <c r="H327" i="2"/>
  <c r="H610" i="2"/>
  <c r="H553" i="2"/>
  <c r="H40" i="2"/>
  <c r="H314" i="2"/>
  <c r="H285" i="2"/>
  <c r="H135" i="2"/>
  <c r="H155" i="2"/>
  <c r="H452" i="2"/>
  <c r="H131" i="2"/>
  <c r="H178" i="2"/>
  <c r="H68" i="2"/>
  <c r="H273" i="2"/>
  <c r="H364" i="2"/>
  <c r="H391" i="2"/>
  <c r="H662" i="2"/>
  <c r="H136" i="2"/>
  <c r="H173" i="2"/>
  <c r="H577" i="2"/>
  <c r="H672" i="2"/>
  <c r="H603" i="2"/>
  <c r="H457" i="2"/>
  <c r="H581" i="2"/>
  <c r="H355" i="2"/>
  <c r="H265" i="2"/>
  <c r="H420" i="2"/>
  <c r="H729" i="2"/>
  <c r="H651" i="2"/>
  <c r="H722" i="2"/>
  <c r="H588" i="2"/>
  <c r="H53" i="2"/>
  <c r="H716" i="2"/>
  <c r="H176" i="2"/>
  <c r="H306" i="2"/>
  <c r="H430" i="2"/>
  <c r="H673" i="2"/>
  <c r="H222" i="2"/>
  <c r="H286" i="2"/>
  <c r="H160" i="2"/>
  <c r="H372" i="2"/>
  <c r="H625" i="2"/>
  <c r="H450" i="2"/>
  <c r="H145" i="2"/>
  <c r="H140" i="2"/>
  <c r="H243" i="2"/>
  <c r="H326" i="2"/>
  <c r="H691" i="2"/>
  <c r="H443" i="2"/>
  <c r="H705" i="2"/>
  <c r="H271" i="2"/>
  <c r="H721" i="2"/>
  <c r="H32" i="2"/>
  <c r="H641" i="2"/>
  <c r="H631" i="2"/>
  <c r="H435" i="2"/>
  <c r="H732" i="2"/>
  <c r="H679" i="2"/>
  <c r="H630" i="2"/>
  <c r="H215" i="2"/>
  <c r="H590" i="2"/>
  <c r="H149" i="2"/>
  <c r="H417" i="2"/>
  <c r="H589" i="2"/>
  <c r="H397" i="2"/>
  <c r="H547" i="2"/>
  <c r="H358" i="2"/>
  <c r="H490" i="2"/>
  <c r="H520" i="2"/>
  <c r="H658" i="2"/>
  <c r="H649" i="2"/>
  <c r="H319" i="2"/>
  <c r="H103" i="2"/>
  <c r="H210" i="2"/>
  <c r="H453" i="2"/>
  <c r="H386" i="2"/>
  <c r="H199" i="2"/>
  <c r="H414" i="2"/>
  <c r="H687" i="2"/>
  <c r="H316" i="2"/>
  <c r="H554" i="2"/>
  <c r="H495" i="2"/>
  <c r="H93" i="2"/>
  <c r="H571" i="2"/>
  <c r="H529" i="2"/>
  <c r="H400" i="2"/>
  <c r="H580" i="2"/>
  <c r="H207" i="2"/>
  <c r="H220" i="2"/>
  <c r="H164" i="2"/>
  <c r="H389" i="2"/>
  <c r="H724" i="2"/>
  <c r="H714" i="2"/>
  <c r="H561" i="2"/>
  <c r="H248" i="2"/>
  <c r="H689" i="2"/>
  <c r="H622" i="2"/>
  <c r="H237" i="2"/>
  <c r="H409" i="2"/>
  <c r="H307" i="2"/>
  <c r="H635" i="2"/>
  <c r="H390" i="2"/>
  <c r="H362" i="2"/>
  <c r="H706" i="2"/>
  <c r="H565" i="2"/>
  <c r="H612" i="2"/>
  <c r="H692" i="2"/>
  <c r="H575" i="2"/>
  <c r="H368" i="2"/>
  <c r="H653" i="2"/>
  <c r="H595" i="2"/>
  <c r="H613" i="2"/>
  <c r="H695" i="2"/>
  <c r="H488" i="2"/>
  <c r="H379" i="2"/>
  <c r="H678" i="2"/>
  <c r="H429" i="2"/>
  <c r="H382" i="2"/>
  <c r="H522" i="2"/>
  <c r="H683" i="2"/>
  <c r="H671" i="2"/>
  <c r="H523" i="2"/>
  <c r="H698" i="2"/>
  <c r="H620" i="2"/>
  <c r="H707" i="2"/>
  <c r="H725" i="2"/>
  <c r="H699" i="2"/>
  <c r="H703" i="2"/>
  <c r="H650" i="2"/>
  <c r="H717" i="2"/>
  <c r="H693" i="2"/>
  <c r="H719" i="2"/>
  <c r="H731" i="2"/>
  <c r="H712" i="2"/>
  <c r="H676" i="2"/>
  <c r="C2" i="3" l="1"/>
  <c r="C40" i="3"/>
  <c r="L14" i="3"/>
  <c r="F42" i="3"/>
  <c r="AR605" i="2"/>
  <c r="AR547" i="2"/>
  <c r="AR136" i="2"/>
  <c r="AR119" i="2"/>
  <c r="AR349" i="2"/>
  <c r="J26" i="3"/>
  <c r="O56" i="3"/>
  <c r="K49" i="3"/>
  <c r="C73" i="3"/>
  <c r="F75" i="3"/>
  <c r="G72" i="3"/>
  <c r="M41" i="3"/>
  <c r="H42" i="3"/>
  <c r="C70" i="3"/>
  <c r="H39" i="3"/>
  <c r="N107" i="3"/>
  <c r="I80" i="3"/>
  <c r="O14" i="3"/>
  <c r="C111" i="3"/>
  <c r="G75" i="3"/>
  <c r="I83" i="3"/>
  <c r="AS202" i="2"/>
  <c r="C62" i="3"/>
  <c r="C89" i="3"/>
  <c r="C95" i="3"/>
  <c r="C30" i="3"/>
  <c r="F31" i="3"/>
  <c r="G42" i="3"/>
  <c r="H80" i="3"/>
  <c r="I37" i="3"/>
  <c r="K104" i="3"/>
  <c r="K101" i="3"/>
  <c r="J58" i="3"/>
  <c r="K60" i="3"/>
  <c r="K7" i="3"/>
  <c r="J65" i="3"/>
  <c r="K19" i="3"/>
  <c r="J18" i="3"/>
  <c r="J28" i="3"/>
  <c r="H83" i="3"/>
  <c r="I26" i="3"/>
  <c r="AS719" i="2"/>
  <c r="AS575" i="2"/>
  <c r="AT717" i="2"/>
  <c r="AT382" i="2"/>
  <c r="AT612" i="2"/>
  <c r="AT561" i="2"/>
  <c r="AT495" i="2"/>
  <c r="AT658" i="2"/>
  <c r="AT447" i="2"/>
  <c r="AU717" i="2"/>
  <c r="AU382" i="2"/>
  <c r="C108" i="3"/>
  <c r="C45" i="3"/>
  <c r="C67" i="3"/>
  <c r="F65" i="3"/>
  <c r="H37" i="3"/>
  <c r="AS683" i="2"/>
  <c r="AS689" i="2"/>
  <c r="AT346" i="2"/>
  <c r="F19" i="3"/>
  <c r="G83" i="3"/>
  <c r="H26" i="3"/>
  <c r="AS98" i="2"/>
  <c r="AS239" i="2"/>
  <c r="M61" i="3"/>
  <c r="G37" i="3"/>
  <c r="I121" i="3"/>
  <c r="AS395" i="2"/>
  <c r="F58" i="3"/>
  <c r="G26" i="3"/>
  <c r="I96" i="3"/>
  <c r="AS435" i="2"/>
  <c r="AS541" i="2"/>
  <c r="C5" i="3"/>
  <c r="C10" i="3"/>
  <c r="E112" i="3"/>
  <c r="F28" i="3"/>
  <c r="H121" i="3"/>
  <c r="I72" i="3"/>
  <c r="AS631" i="2"/>
  <c r="AS637" i="2"/>
  <c r="C51" i="3"/>
  <c r="E28" i="3"/>
  <c r="H96" i="3"/>
  <c r="K118" i="3"/>
  <c r="L102" i="3"/>
  <c r="L13" i="3"/>
  <c r="J78" i="3"/>
  <c r="J47" i="3"/>
  <c r="M76" i="3"/>
  <c r="J71" i="3"/>
  <c r="F60" i="3"/>
  <c r="AR707" i="2"/>
  <c r="AR397" i="2"/>
  <c r="AR372" i="2"/>
  <c r="AR15" i="2"/>
  <c r="AR636" i="2"/>
  <c r="K117" i="3"/>
  <c r="K106" i="3"/>
  <c r="J75" i="3"/>
  <c r="J39" i="3"/>
  <c r="M83" i="3"/>
  <c r="F78" i="3"/>
  <c r="G96" i="3"/>
  <c r="H75" i="3"/>
  <c r="I39" i="3"/>
  <c r="V99" i="3"/>
  <c r="U99" i="3"/>
  <c r="R99" i="3"/>
  <c r="Q99" i="3"/>
  <c r="P99" i="3"/>
  <c r="O99" i="3"/>
  <c r="N99" i="3"/>
  <c r="M99" i="3"/>
  <c r="L99" i="3"/>
  <c r="S99" i="3"/>
  <c r="T99" i="3"/>
  <c r="E99" i="3"/>
  <c r="D99" i="3"/>
  <c r="I99" i="3"/>
  <c r="H99" i="3"/>
  <c r="G99" i="3"/>
  <c r="F99" i="3"/>
  <c r="K99" i="3"/>
  <c r="J99" i="3"/>
  <c r="V2" i="3"/>
  <c r="Q2" i="3"/>
  <c r="P2" i="3"/>
  <c r="O2" i="3"/>
  <c r="N2" i="3"/>
  <c r="M2" i="3"/>
  <c r="L2" i="3"/>
  <c r="T2" i="3"/>
  <c r="U2" i="3"/>
  <c r="R2" i="3"/>
  <c r="S2" i="3"/>
  <c r="D2" i="3"/>
  <c r="E2" i="3"/>
  <c r="J2" i="3"/>
  <c r="K2" i="3"/>
  <c r="I2" i="3"/>
  <c r="H2" i="3"/>
  <c r="G2" i="3"/>
  <c r="F2" i="3"/>
  <c r="U111" i="3"/>
  <c r="R111" i="3"/>
  <c r="Q111" i="3"/>
  <c r="P111" i="3"/>
  <c r="O111" i="3"/>
  <c r="N111" i="3"/>
  <c r="M111" i="3"/>
  <c r="L111" i="3"/>
  <c r="V111" i="3"/>
  <c r="T111" i="3"/>
  <c r="S111" i="3"/>
  <c r="K111" i="3"/>
  <c r="J111" i="3"/>
  <c r="I111" i="3"/>
  <c r="H111" i="3"/>
  <c r="G111" i="3"/>
  <c r="F111" i="3"/>
  <c r="Q77" i="3"/>
  <c r="P77" i="3"/>
  <c r="O77" i="3"/>
  <c r="N77" i="3"/>
  <c r="M77" i="3"/>
  <c r="L77" i="3"/>
  <c r="R77" i="3"/>
  <c r="V77" i="3"/>
  <c r="S77" i="3"/>
  <c r="U77" i="3"/>
  <c r="T77" i="3"/>
  <c r="K77" i="3"/>
  <c r="J77" i="3"/>
  <c r="I77" i="3"/>
  <c r="H77" i="3"/>
  <c r="G77" i="3"/>
  <c r="F77" i="3"/>
  <c r="E77" i="3"/>
  <c r="R105" i="3"/>
  <c r="Q105" i="3"/>
  <c r="P105" i="3"/>
  <c r="O105" i="3"/>
  <c r="N105" i="3"/>
  <c r="M105" i="3"/>
  <c r="V105" i="3"/>
  <c r="T105" i="3"/>
  <c r="S105" i="3"/>
  <c r="U105" i="3"/>
  <c r="L105" i="3"/>
  <c r="H105" i="3"/>
  <c r="D105" i="3"/>
  <c r="J105" i="3"/>
  <c r="I105" i="3"/>
  <c r="G105" i="3"/>
  <c r="E105" i="3"/>
  <c r="F105" i="3"/>
  <c r="K105" i="3"/>
  <c r="C16" i="3"/>
  <c r="R88" i="3"/>
  <c r="Q88" i="3"/>
  <c r="P88" i="3"/>
  <c r="O88" i="3"/>
  <c r="N88" i="3"/>
  <c r="M88" i="3"/>
  <c r="L88" i="3"/>
  <c r="U88" i="3"/>
  <c r="T88" i="3"/>
  <c r="S88" i="3"/>
  <c r="V88" i="3"/>
  <c r="K88" i="3"/>
  <c r="J88" i="3"/>
  <c r="I88" i="3"/>
  <c r="H88" i="3"/>
  <c r="G88" i="3"/>
  <c r="F88" i="3"/>
  <c r="Q73" i="3"/>
  <c r="P73" i="3"/>
  <c r="O73" i="3"/>
  <c r="N73" i="3"/>
  <c r="M73" i="3"/>
  <c r="L73" i="3"/>
  <c r="T73" i="3"/>
  <c r="R73" i="3"/>
  <c r="V73" i="3"/>
  <c r="U73" i="3"/>
  <c r="K73" i="3"/>
  <c r="J73" i="3"/>
  <c r="I73" i="3"/>
  <c r="H73" i="3"/>
  <c r="G73" i="3"/>
  <c r="F73" i="3"/>
  <c r="S73" i="3"/>
  <c r="E73" i="3"/>
  <c r="V22" i="3"/>
  <c r="R22" i="3"/>
  <c r="Q22" i="3"/>
  <c r="P22" i="3"/>
  <c r="O22" i="3"/>
  <c r="N22" i="3"/>
  <c r="M22" i="3"/>
  <c r="L22" i="3"/>
  <c r="U22" i="3"/>
  <c r="S22" i="3"/>
  <c r="T22" i="3"/>
  <c r="D22" i="3"/>
  <c r="I22" i="3"/>
  <c r="H22" i="3"/>
  <c r="G22" i="3"/>
  <c r="E22" i="3"/>
  <c r="K22" i="3"/>
  <c r="J22" i="3"/>
  <c r="F22" i="3"/>
  <c r="V25" i="3"/>
  <c r="S25" i="3"/>
  <c r="Q25" i="3"/>
  <c r="P25" i="3"/>
  <c r="O25" i="3"/>
  <c r="N25" i="3"/>
  <c r="M25" i="3"/>
  <c r="L25" i="3"/>
  <c r="R25" i="3"/>
  <c r="U25" i="3"/>
  <c r="T25" i="3"/>
  <c r="F25" i="3"/>
  <c r="E25" i="3"/>
  <c r="I25" i="3"/>
  <c r="H25" i="3"/>
  <c r="G25" i="3"/>
  <c r="D25" i="3"/>
  <c r="J25" i="3"/>
  <c r="K25" i="3"/>
  <c r="V108" i="3"/>
  <c r="U108" i="3"/>
  <c r="T108" i="3"/>
  <c r="S108" i="3"/>
  <c r="Q108" i="3"/>
  <c r="R108" i="3"/>
  <c r="O108" i="3"/>
  <c r="K108" i="3"/>
  <c r="J108" i="3"/>
  <c r="I108" i="3"/>
  <c r="H108" i="3"/>
  <c r="G108" i="3"/>
  <c r="P108" i="3"/>
  <c r="F108" i="3"/>
  <c r="L108" i="3"/>
  <c r="N108" i="3"/>
  <c r="M108" i="3"/>
  <c r="E108" i="3"/>
  <c r="V115" i="3"/>
  <c r="U115" i="3"/>
  <c r="T115" i="3"/>
  <c r="S115" i="3"/>
  <c r="Q115" i="3"/>
  <c r="O115" i="3"/>
  <c r="R115" i="3"/>
  <c r="N115" i="3"/>
  <c r="P115" i="3"/>
  <c r="K115" i="3"/>
  <c r="J115" i="3"/>
  <c r="I115" i="3"/>
  <c r="H115" i="3"/>
  <c r="G115" i="3"/>
  <c r="L115" i="3"/>
  <c r="F115" i="3"/>
  <c r="M115" i="3"/>
  <c r="E115" i="3"/>
  <c r="V16" i="3"/>
  <c r="U16" i="3"/>
  <c r="T16" i="3"/>
  <c r="S16" i="3"/>
  <c r="P16" i="3"/>
  <c r="O16" i="3"/>
  <c r="N16" i="3"/>
  <c r="Q16" i="3"/>
  <c r="K16" i="3"/>
  <c r="J16" i="3"/>
  <c r="I16" i="3"/>
  <c r="H16" i="3"/>
  <c r="G16" i="3"/>
  <c r="R16" i="3"/>
  <c r="M16" i="3"/>
  <c r="L16" i="3"/>
  <c r="F16" i="3"/>
  <c r="E16" i="3"/>
  <c r="V66" i="3"/>
  <c r="U66" i="3"/>
  <c r="T66" i="3"/>
  <c r="S66" i="3"/>
  <c r="Q66" i="3"/>
  <c r="K66" i="3"/>
  <c r="J66" i="3"/>
  <c r="I66" i="3"/>
  <c r="H66" i="3"/>
  <c r="G66" i="3"/>
  <c r="R66" i="3"/>
  <c r="P66" i="3"/>
  <c r="O66" i="3"/>
  <c r="M66" i="3"/>
  <c r="N66" i="3"/>
  <c r="F66" i="3"/>
  <c r="L66" i="3"/>
  <c r="E66" i="3"/>
  <c r="V29" i="3"/>
  <c r="U29" i="3"/>
  <c r="T29" i="3"/>
  <c r="S29" i="3"/>
  <c r="Q29" i="3"/>
  <c r="R29" i="3"/>
  <c r="P29" i="3"/>
  <c r="O29" i="3"/>
  <c r="N29" i="3"/>
  <c r="K29" i="3"/>
  <c r="J29" i="3"/>
  <c r="I29" i="3"/>
  <c r="H29" i="3"/>
  <c r="G29" i="3"/>
  <c r="M29" i="3"/>
  <c r="L29" i="3"/>
  <c r="F29" i="3"/>
  <c r="E29" i="3"/>
  <c r="V45" i="3"/>
  <c r="U45" i="3"/>
  <c r="T45" i="3"/>
  <c r="S45" i="3"/>
  <c r="R45" i="3"/>
  <c r="Q45" i="3"/>
  <c r="N45" i="3"/>
  <c r="O45" i="3"/>
  <c r="P45" i="3"/>
  <c r="M45" i="3"/>
  <c r="K45" i="3"/>
  <c r="J45" i="3"/>
  <c r="I45" i="3"/>
  <c r="H45" i="3"/>
  <c r="G45" i="3"/>
  <c r="L45" i="3"/>
  <c r="F45" i="3"/>
  <c r="E45" i="3"/>
  <c r="V6" i="3"/>
  <c r="U6" i="3"/>
  <c r="T6" i="3"/>
  <c r="S6" i="3"/>
  <c r="R6" i="3"/>
  <c r="P6" i="3"/>
  <c r="K6" i="3"/>
  <c r="J6" i="3"/>
  <c r="I6" i="3"/>
  <c r="H6" i="3"/>
  <c r="G6" i="3"/>
  <c r="N6" i="3"/>
  <c r="Q6" i="3"/>
  <c r="O6" i="3"/>
  <c r="M6" i="3"/>
  <c r="F6" i="3"/>
  <c r="E6" i="3"/>
  <c r="L6" i="3"/>
  <c r="V82" i="3"/>
  <c r="U82" i="3"/>
  <c r="T82" i="3"/>
  <c r="S82" i="3"/>
  <c r="R82" i="3"/>
  <c r="N82" i="3"/>
  <c r="M82" i="3"/>
  <c r="O82" i="3"/>
  <c r="K82" i="3"/>
  <c r="J82" i="3"/>
  <c r="I82" i="3"/>
  <c r="H82" i="3"/>
  <c r="G82" i="3"/>
  <c r="F82" i="3"/>
  <c r="Q82" i="3"/>
  <c r="P82" i="3"/>
  <c r="E82" i="3"/>
  <c r="L82" i="3"/>
  <c r="V67" i="3"/>
  <c r="U67" i="3"/>
  <c r="T67" i="3"/>
  <c r="S67" i="3"/>
  <c r="R67" i="3"/>
  <c r="M67" i="3"/>
  <c r="O67" i="3"/>
  <c r="Q67" i="3"/>
  <c r="P67" i="3"/>
  <c r="K67" i="3"/>
  <c r="J67" i="3"/>
  <c r="I67" i="3"/>
  <c r="H67" i="3"/>
  <c r="G67" i="3"/>
  <c r="F67" i="3"/>
  <c r="N67" i="3"/>
  <c r="E67" i="3"/>
  <c r="L67" i="3"/>
  <c r="C119" i="3"/>
  <c r="C12" i="3"/>
  <c r="D82" i="3"/>
  <c r="R43" i="3"/>
  <c r="Q43" i="3"/>
  <c r="P43" i="3"/>
  <c r="O43" i="3"/>
  <c r="N43" i="3"/>
  <c r="M43" i="3"/>
  <c r="L43" i="3"/>
  <c r="T43" i="3"/>
  <c r="S43" i="3"/>
  <c r="U43" i="3"/>
  <c r="V43" i="3"/>
  <c r="K43" i="3"/>
  <c r="J43" i="3"/>
  <c r="I43" i="3"/>
  <c r="H43" i="3"/>
  <c r="G43" i="3"/>
  <c r="F43" i="3"/>
  <c r="E43" i="3"/>
  <c r="S93" i="3"/>
  <c r="Q93" i="3"/>
  <c r="P93" i="3"/>
  <c r="O93" i="3"/>
  <c r="N93" i="3"/>
  <c r="M93" i="3"/>
  <c r="L93" i="3"/>
  <c r="V93" i="3"/>
  <c r="R93" i="3"/>
  <c r="U93" i="3"/>
  <c r="T93" i="3"/>
  <c r="K93" i="3"/>
  <c r="J93" i="3"/>
  <c r="I93" i="3"/>
  <c r="H93" i="3"/>
  <c r="G93" i="3"/>
  <c r="F93" i="3"/>
  <c r="E93" i="3"/>
  <c r="V70" i="3"/>
  <c r="Q70" i="3"/>
  <c r="P70" i="3"/>
  <c r="O70" i="3"/>
  <c r="N70" i="3"/>
  <c r="M70" i="3"/>
  <c r="L70" i="3"/>
  <c r="T70" i="3"/>
  <c r="R70" i="3"/>
  <c r="U70" i="3"/>
  <c r="S70" i="3"/>
  <c r="I70" i="3"/>
  <c r="H70" i="3"/>
  <c r="G70" i="3"/>
  <c r="E70" i="3"/>
  <c r="D70" i="3"/>
  <c r="F70" i="3"/>
  <c r="J70" i="3"/>
  <c r="K70" i="3"/>
  <c r="V68" i="3"/>
  <c r="U68" i="3"/>
  <c r="T68" i="3"/>
  <c r="S68" i="3"/>
  <c r="R68" i="3"/>
  <c r="P68" i="3"/>
  <c r="L68" i="3"/>
  <c r="K68" i="3"/>
  <c r="J68" i="3"/>
  <c r="I68" i="3"/>
  <c r="H68" i="3"/>
  <c r="G68" i="3"/>
  <c r="O68" i="3"/>
  <c r="Q68" i="3"/>
  <c r="N68" i="3"/>
  <c r="M68" i="3"/>
  <c r="F68" i="3"/>
  <c r="E68" i="3"/>
  <c r="C103" i="3"/>
  <c r="C15" i="3"/>
  <c r="C77" i="3"/>
  <c r="D111" i="3"/>
  <c r="C22" i="3"/>
  <c r="D108" i="3"/>
  <c r="D66" i="3"/>
  <c r="D67" i="3"/>
  <c r="C115" i="3"/>
  <c r="C66" i="3"/>
  <c r="C6" i="3"/>
  <c r="E111" i="3"/>
  <c r="U8" i="3"/>
  <c r="R8" i="3"/>
  <c r="Q8" i="3"/>
  <c r="P8" i="3"/>
  <c r="O8" i="3"/>
  <c r="N8" i="3"/>
  <c r="M8" i="3"/>
  <c r="L8" i="3"/>
  <c r="S8" i="3"/>
  <c r="T8" i="3"/>
  <c r="V8" i="3"/>
  <c r="K8" i="3"/>
  <c r="J8" i="3"/>
  <c r="I8" i="3"/>
  <c r="H8" i="3"/>
  <c r="G8" i="3"/>
  <c r="F8" i="3"/>
  <c r="E8" i="3"/>
  <c r="V119" i="3"/>
  <c r="U119" i="3"/>
  <c r="T119" i="3"/>
  <c r="S119" i="3"/>
  <c r="R119" i="3"/>
  <c r="Q119" i="3"/>
  <c r="P119" i="3"/>
  <c r="O119" i="3"/>
  <c r="N119" i="3"/>
  <c r="M119" i="3"/>
  <c r="K119" i="3"/>
  <c r="J119" i="3"/>
  <c r="I119" i="3"/>
  <c r="H119" i="3"/>
  <c r="G119" i="3"/>
  <c r="F119" i="3"/>
  <c r="L119" i="3"/>
  <c r="E119" i="3"/>
  <c r="V50" i="3"/>
  <c r="U50" i="3"/>
  <c r="T50" i="3"/>
  <c r="S50" i="3"/>
  <c r="R50" i="3"/>
  <c r="Q50" i="3"/>
  <c r="P50" i="3"/>
  <c r="O50" i="3"/>
  <c r="N50" i="3"/>
  <c r="M50" i="3"/>
  <c r="K50" i="3"/>
  <c r="J50" i="3"/>
  <c r="I50" i="3"/>
  <c r="H50" i="3"/>
  <c r="G50" i="3"/>
  <c r="F50" i="3"/>
  <c r="E50" i="3"/>
  <c r="L50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V12" i="3"/>
  <c r="U12" i="3"/>
  <c r="T12" i="3"/>
  <c r="S12" i="3"/>
  <c r="R12" i="3"/>
  <c r="Q12" i="3"/>
  <c r="P12" i="3"/>
  <c r="O12" i="3"/>
  <c r="N12" i="3"/>
  <c r="M12" i="3"/>
  <c r="K12" i="3"/>
  <c r="J12" i="3"/>
  <c r="I12" i="3"/>
  <c r="H12" i="3"/>
  <c r="G12" i="3"/>
  <c r="F12" i="3"/>
  <c r="L12" i="3"/>
  <c r="E12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V10" i="3"/>
  <c r="U10" i="3"/>
  <c r="T10" i="3"/>
  <c r="S10" i="3"/>
  <c r="R10" i="3"/>
  <c r="Q10" i="3"/>
  <c r="P10" i="3"/>
  <c r="O10" i="3"/>
  <c r="N10" i="3"/>
  <c r="M10" i="3"/>
  <c r="L10" i="3"/>
  <c r="J10" i="3"/>
  <c r="I10" i="3"/>
  <c r="H10" i="3"/>
  <c r="G10" i="3"/>
  <c r="F10" i="3"/>
  <c r="E10" i="3"/>
  <c r="K10" i="3"/>
  <c r="D10" i="3"/>
  <c r="C50" i="3"/>
  <c r="C20" i="3"/>
  <c r="C48" i="3"/>
  <c r="D103" i="3"/>
  <c r="D8" i="3"/>
  <c r="R15" i="3"/>
  <c r="Q15" i="3"/>
  <c r="P15" i="3"/>
  <c r="O15" i="3"/>
  <c r="N15" i="3"/>
  <c r="M15" i="3"/>
  <c r="L15" i="3"/>
  <c r="U15" i="3"/>
  <c r="V15" i="3"/>
  <c r="S15" i="3"/>
  <c r="T15" i="3"/>
  <c r="K15" i="3"/>
  <c r="J15" i="3"/>
  <c r="I15" i="3"/>
  <c r="H15" i="3"/>
  <c r="G15" i="3"/>
  <c r="F15" i="3"/>
  <c r="E15" i="3"/>
  <c r="Q40" i="3"/>
  <c r="P40" i="3"/>
  <c r="O40" i="3"/>
  <c r="N40" i="3"/>
  <c r="M40" i="3"/>
  <c r="L40" i="3"/>
  <c r="T40" i="3"/>
  <c r="V40" i="3"/>
  <c r="U40" i="3"/>
  <c r="R40" i="3"/>
  <c r="S40" i="3"/>
  <c r="K40" i="3"/>
  <c r="J40" i="3"/>
  <c r="I40" i="3"/>
  <c r="H40" i="3"/>
  <c r="G40" i="3"/>
  <c r="F40" i="3"/>
  <c r="E40" i="3"/>
  <c r="V62" i="3"/>
  <c r="R62" i="3"/>
  <c r="Q62" i="3"/>
  <c r="P62" i="3"/>
  <c r="O62" i="3"/>
  <c r="N62" i="3"/>
  <c r="M62" i="3"/>
  <c r="L62" i="3"/>
  <c r="S62" i="3"/>
  <c r="U62" i="3"/>
  <c r="T62" i="3"/>
  <c r="E62" i="3"/>
  <c r="D62" i="3"/>
  <c r="K62" i="3"/>
  <c r="F62" i="3"/>
  <c r="J62" i="3"/>
  <c r="I62" i="3"/>
  <c r="H62" i="3"/>
  <c r="G62" i="3"/>
  <c r="V87" i="3"/>
  <c r="U87" i="3"/>
  <c r="T87" i="3"/>
  <c r="S87" i="3"/>
  <c r="R87" i="3"/>
  <c r="Q87" i="3"/>
  <c r="P87" i="3"/>
  <c r="O87" i="3"/>
  <c r="N87" i="3"/>
  <c r="M87" i="3"/>
  <c r="L87" i="3"/>
  <c r="D87" i="3"/>
  <c r="E87" i="3"/>
  <c r="C87" i="3"/>
  <c r="K87" i="3"/>
  <c r="J87" i="3"/>
  <c r="I87" i="3"/>
  <c r="H87" i="3"/>
  <c r="G87" i="3"/>
  <c r="F87" i="3"/>
  <c r="V86" i="3"/>
  <c r="U86" i="3"/>
  <c r="T86" i="3"/>
  <c r="S86" i="3"/>
  <c r="R86" i="3"/>
  <c r="Q86" i="3"/>
  <c r="P86" i="3"/>
  <c r="O86" i="3"/>
  <c r="N86" i="3"/>
  <c r="M86" i="3"/>
  <c r="L86" i="3"/>
  <c r="F86" i="3"/>
  <c r="K86" i="3"/>
  <c r="I86" i="3"/>
  <c r="H86" i="3"/>
  <c r="G86" i="3"/>
  <c r="J86" i="3"/>
  <c r="D86" i="3"/>
  <c r="C86" i="3"/>
  <c r="E86" i="3"/>
  <c r="V92" i="3"/>
  <c r="U92" i="3"/>
  <c r="T92" i="3"/>
  <c r="S92" i="3"/>
  <c r="R92" i="3"/>
  <c r="Q92" i="3"/>
  <c r="P92" i="3"/>
  <c r="O92" i="3"/>
  <c r="N92" i="3"/>
  <c r="M92" i="3"/>
  <c r="L92" i="3"/>
  <c r="J92" i="3"/>
  <c r="F92" i="3"/>
  <c r="E92" i="3"/>
  <c r="D92" i="3"/>
  <c r="C92" i="3"/>
  <c r="K92" i="3"/>
  <c r="I92" i="3"/>
  <c r="H92" i="3"/>
  <c r="G92" i="3"/>
  <c r="V100" i="3"/>
  <c r="U100" i="3"/>
  <c r="T100" i="3"/>
  <c r="S100" i="3"/>
  <c r="R100" i="3"/>
  <c r="Q100" i="3"/>
  <c r="P100" i="3"/>
  <c r="O100" i="3"/>
  <c r="N100" i="3"/>
  <c r="M100" i="3"/>
  <c r="L100" i="3"/>
  <c r="D100" i="3"/>
  <c r="C100" i="3"/>
  <c r="I100" i="3"/>
  <c r="H100" i="3"/>
  <c r="G100" i="3"/>
  <c r="K100" i="3"/>
  <c r="E100" i="3"/>
  <c r="J100" i="3"/>
  <c r="F100" i="3"/>
  <c r="V109" i="3"/>
  <c r="U109" i="3"/>
  <c r="T109" i="3"/>
  <c r="S109" i="3"/>
  <c r="R109" i="3"/>
  <c r="Q109" i="3"/>
  <c r="P109" i="3"/>
  <c r="O109" i="3"/>
  <c r="N109" i="3"/>
  <c r="M109" i="3"/>
  <c r="L109" i="3"/>
  <c r="F109" i="3"/>
  <c r="K109" i="3"/>
  <c r="J109" i="3"/>
  <c r="D109" i="3"/>
  <c r="E109" i="3"/>
  <c r="C109" i="3"/>
  <c r="I109" i="3"/>
  <c r="H109" i="3"/>
  <c r="G109" i="3"/>
  <c r="V53" i="3"/>
  <c r="U53" i="3"/>
  <c r="T53" i="3"/>
  <c r="S53" i="3"/>
  <c r="Q53" i="3"/>
  <c r="P53" i="3"/>
  <c r="O53" i="3"/>
  <c r="N53" i="3"/>
  <c r="M53" i="3"/>
  <c r="L53" i="3"/>
  <c r="R53" i="3"/>
  <c r="E53" i="3"/>
  <c r="I53" i="3"/>
  <c r="H53" i="3"/>
  <c r="G53" i="3"/>
  <c r="F53" i="3"/>
  <c r="C53" i="3"/>
  <c r="D53" i="3"/>
  <c r="K53" i="3"/>
  <c r="J53" i="3"/>
  <c r="V27" i="3"/>
  <c r="U27" i="3"/>
  <c r="T27" i="3"/>
  <c r="S27" i="3"/>
  <c r="Q27" i="3"/>
  <c r="P27" i="3"/>
  <c r="O27" i="3"/>
  <c r="N27" i="3"/>
  <c r="M27" i="3"/>
  <c r="L27" i="3"/>
  <c r="R27" i="3"/>
  <c r="J27" i="3"/>
  <c r="K27" i="3"/>
  <c r="E27" i="3"/>
  <c r="D27" i="3"/>
  <c r="C27" i="3"/>
  <c r="F27" i="3"/>
  <c r="I27" i="3"/>
  <c r="H27" i="3"/>
  <c r="G27" i="3"/>
  <c r="V38" i="3"/>
  <c r="U38" i="3"/>
  <c r="T38" i="3"/>
  <c r="S38" i="3"/>
  <c r="Q38" i="3"/>
  <c r="P38" i="3"/>
  <c r="O38" i="3"/>
  <c r="N38" i="3"/>
  <c r="M38" i="3"/>
  <c r="L38" i="3"/>
  <c r="R38" i="3"/>
  <c r="K38" i="3"/>
  <c r="D38" i="3"/>
  <c r="C38" i="3"/>
  <c r="I38" i="3"/>
  <c r="H38" i="3"/>
  <c r="G38" i="3"/>
  <c r="F38" i="3"/>
  <c r="E38" i="3"/>
  <c r="J38" i="3"/>
  <c r="V52" i="3"/>
  <c r="U52" i="3"/>
  <c r="T52" i="3"/>
  <c r="S52" i="3"/>
  <c r="Q52" i="3"/>
  <c r="P52" i="3"/>
  <c r="O52" i="3"/>
  <c r="N52" i="3"/>
  <c r="M52" i="3"/>
  <c r="L52" i="3"/>
  <c r="R52" i="3"/>
  <c r="C52" i="3"/>
  <c r="J52" i="3"/>
  <c r="D52" i="3"/>
  <c r="E52" i="3"/>
  <c r="K52" i="3"/>
  <c r="I52" i="3"/>
  <c r="H52" i="3"/>
  <c r="G52" i="3"/>
  <c r="F52" i="3"/>
  <c r="C88" i="3"/>
  <c r="C8" i="3"/>
  <c r="C93" i="3"/>
  <c r="D115" i="3"/>
  <c r="D29" i="3"/>
  <c r="E88" i="3"/>
  <c r="V103" i="3"/>
  <c r="R103" i="3"/>
  <c r="Q103" i="3"/>
  <c r="P103" i="3"/>
  <c r="O103" i="3"/>
  <c r="N103" i="3"/>
  <c r="M103" i="3"/>
  <c r="L103" i="3"/>
  <c r="S103" i="3"/>
  <c r="U103" i="3"/>
  <c r="T103" i="3"/>
  <c r="K103" i="3"/>
  <c r="J103" i="3"/>
  <c r="I103" i="3"/>
  <c r="H103" i="3"/>
  <c r="G103" i="3"/>
  <c r="F103" i="3"/>
  <c r="D77" i="3"/>
  <c r="V95" i="3"/>
  <c r="R95" i="3"/>
  <c r="Q95" i="3"/>
  <c r="P95" i="3"/>
  <c r="O95" i="3"/>
  <c r="N95" i="3"/>
  <c r="M95" i="3"/>
  <c r="L95" i="3"/>
  <c r="T95" i="3"/>
  <c r="S95" i="3"/>
  <c r="U95" i="3"/>
  <c r="F95" i="3"/>
  <c r="E95" i="3"/>
  <c r="D95" i="3"/>
  <c r="K95" i="3"/>
  <c r="I95" i="3"/>
  <c r="H95" i="3"/>
  <c r="G95" i="3"/>
  <c r="J95" i="3"/>
  <c r="C105" i="3"/>
  <c r="C99" i="3"/>
  <c r="C25" i="3"/>
  <c r="D50" i="3"/>
  <c r="D85" i="3"/>
  <c r="C43" i="3"/>
  <c r="V89" i="3"/>
  <c r="R89" i="3"/>
  <c r="Q89" i="3"/>
  <c r="P89" i="3"/>
  <c r="O89" i="3"/>
  <c r="N89" i="3"/>
  <c r="M89" i="3"/>
  <c r="L89" i="3"/>
  <c r="U89" i="3"/>
  <c r="T89" i="3"/>
  <c r="S89" i="3"/>
  <c r="K89" i="3"/>
  <c r="D89" i="3"/>
  <c r="I89" i="3"/>
  <c r="H89" i="3"/>
  <c r="G89" i="3"/>
  <c r="E89" i="3"/>
  <c r="J89" i="3"/>
  <c r="F89" i="3"/>
  <c r="V30" i="3"/>
  <c r="Q30" i="3"/>
  <c r="P30" i="3"/>
  <c r="O30" i="3"/>
  <c r="N30" i="3"/>
  <c r="M30" i="3"/>
  <c r="L30" i="3"/>
  <c r="R30" i="3"/>
  <c r="S30" i="3"/>
  <c r="U30" i="3"/>
  <c r="T30" i="3"/>
  <c r="E30" i="3"/>
  <c r="D30" i="3"/>
  <c r="J30" i="3"/>
  <c r="K30" i="3"/>
  <c r="I30" i="3"/>
  <c r="H30" i="3"/>
  <c r="G30" i="3"/>
  <c r="F30" i="3"/>
  <c r="C68" i="3"/>
  <c r="C29" i="3"/>
  <c r="C82" i="3"/>
  <c r="D88" i="3"/>
  <c r="D73" i="3"/>
  <c r="D43" i="3"/>
  <c r="C59" i="3"/>
  <c r="C85" i="3"/>
  <c r="C23" i="3"/>
  <c r="D68" i="3"/>
  <c r="D45" i="3"/>
  <c r="V113" i="3"/>
  <c r="U113" i="3"/>
  <c r="T113" i="3"/>
  <c r="S113" i="3"/>
  <c r="R113" i="3"/>
  <c r="Q113" i="3"/>
  <c r="P113" i="3"/>
  <c r="O113" i="3"/>
  <c r="N113" i="3"/>
  <c r="M113" i="3"/>
  <c r="K113" i="3"/>
  <c r="J113" i="3"/>
  <c r="I113" i="3"/>
  <c r="H113" i="3"/>
  <c r="G113" i="3"/>
  <c r="F113" i="3"/>
  <c r="V114" i="3"/>
  <c r="U114" i="3"/>
  <c r="T114" i="3"/>
  <c r="S114" i="3"/>
  <c r="R114" i="3"/>
  <c r="Q114" i="3"/>
  <c r="P114" i="3"/>
  <c r="O114" i="3"/>
  <c r="N114" i="3"/>
  <c r="K114" i="3"/>
  <c r="J114" i="3"/>
  <c r="I114" i="3"/>
  <c r="H114" i="3"/>
  <c r="G114" i="3"/>
  <c r="F114" i="3"/>
  <c r="M114" i="3"/>
  <c r="L11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V110" i="3"/>
  <c r="U110" i="3"/>
  <c r="T110" i="3"/>
  <c r="S110" i="3"/>
  <c r="R110" i="3"/>
  <c r="Q110" i="3"/>
  <c r="P110" i="3"/>
  <c r="O110" i="3"/>
  <c r="N110" i="3"/>
  <c r="K110" i="3"/>
  <c r="J110" i="3"/>
  <c r="I110" i="3"/>
  <c r="H110" i="3"/>
  <c r="G110" i="3"/>
  <c r="F110" i="3"/>
  <c r="M110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V3" i="3"/>
  <c r="U3" i="3"/>
  <c r="T3" i="3"/>
  <c r="S3" i="3"/>
  <c r="R3" i="3"/>
  <c r="Q3" i="3"/>
  <c r="P3" i="3"/>
  <c r="O3" i="3"/>
  <c r="N3" i="3"/>
  <c r="M3" i="3"/>
  <c r="K3" i="3"/>
  <c r="J3" i="3"/>
  <c r="I3" i="3"/>
  <c r="H3" i="3"/>
  <c r="G3" i="3"/>
  <c r="F3" i="3"/>
  <c r="L3" i="3"/>
  <c r="V34" i="3"/>
  <c r="U34" i="3"/>
  <c r="T34" i="3"/>
  <c r="S34" i="3"/>
  <c r="Q34" i="3"/>
  <c r="P34" i="3"/>
  <c r="O34" i="3"/>
  <c r="N34" i="3"/>
  <c r="M34" i="3"/>
  <c r="L34" i="3"/>
  <c r="R34" i="3"/>
  <c r="K34" i="3"/>
  <c r="J34" i="3"/>
  <c r="I34" i="3"/>
  <c r="H34" i="3"/>
  <c r="G34" i="3"/>
  <c r="F34" i="3"/>
  <c r="V35" i="3"/>
  <c r="U35" i="3"/>
  <c r="T35" i="3"/>
  <c r="S35" i="3"/>
  <c r="R35" i="3"/>
  <c r="Q35" i="3"/>
  <c r="P35" i="3"/>
  <c r="O35" i="3"/>
  <c r="N35" i="3"/>
  <c r="M35" i="3"/>
  <c r="K35" i="3"/>
  <c r="J35" i="3"/>
  <c r="I35" i="3"/>
  <c r="H35" i="3"/>
  <c r="G35" i="3"/>
  <c r="F35" i="3"/>
  <c r="L35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V44" i="3"/>
  <c r="U44" i="3"/>
  <c r="T44" i="3"/>
  <c r="S44" i="3"/>
  <c r="R44" i="3"/>
  <c r="Q44" i="3"/>
  <c r="P44" i="3"/>
  <c r="O44" i="3"/>
  <c r="N44" i="3"/>
  <c r="M44" i="3"/>
  <c r="K44" i="3"/>
  <c r="J44" i="3"/>
  <c r="I44" i="3"/>
  <c r="H44" i="3"/>
  <c r="G44" i="3"/>
  <c r="F44" i="3"/>
  <c r="L44" i="3"/>
  <c r="C113" i="3"/>
  <c r="C114" i="3"/>
  <c r="C94" i="3"/>
  <c r="C110" i="3"/>
  <c r="C55" i="3"/>
  <c r="C3" i="3"/>
  <c r="C34" i="3"/>
  <c r="C35" i="3"/>
  <c r="C11" i="3"/>
  <c r="C44" i="3"/>
  <c r="D113" i="3"/>
  <c r="D114" i="3"/>
  <c r="D94" i="3"/>
  <c r="D110" i="3"/>
  <c r="D55" i="3"/>
  <c r="D3" i="3"/>
  <c r="D34" i="3"/>
  <c r="D35" i="3"/>
  <c r="D11" i="3"/>
  <c r="D44" i="3"/>
  <c r="E113" i="3"/>
  <c r="E114" i="3"/>
  <c r="E94" i="3"/>
  <c r="E110" i="3"/>
  <c r="E55" i="3"/>
  <c r="E3" i="3"/>
  <c r="E34" i="3"/>
  <c r="E35" i="3"/>
  <c r="E11" i="3"/>
  <c r="F76" i="3"/>
  <c r="J106" i="3"/>
  <c r="J64" i="3"/>
  <c r="K64" i="3"/>
  <c r="K18" i="3"/>
  <c r="N21" i="3"/>
  <c r="V121" i="3"/>
  <c r="U121" i="3"/>
  <c r="T121" i="3"/>
  <c r="S121" i="3"/>
  <c r="R121" i="3"/>
  <c r="Q121" i="3"/>
  <c r="O121" i="3"/>
  <c r="K121" i="3"/>
  <c r="N121" i="3"/>
  <c r="L121" i="3"/>
  <c r="P121" i="3"/>
  <c r="V97" i="3"/>
  <c r="U97" i="3"/>
  <c r="T97" i="3"/>
  <c r="S97" i="3"/>
  <c r="R97" i="3"/>
  <c r="Q97" i="3"/>
  <c r="P97" i="3"/>
  <c r="N97" i="3"/>
  <c r="K97" i="3"/>
  <c r="J97" i="3"/>
  <c r="M97" i="3"/>
  <c r="L97" i="3"/>
  <c r="V72" i="3"/>
  <c r="U72" i="3"/>
  <c r="T72" i="3"/>
  <c r="S72" i="3"/>
  <c r="R72" i="3"/>
  <c r="Q72" i="3"/>
  <c r="P72" i="3"/>
  <c r="K72" i="3"/>
  <c r="J72" i="3"/>
  <c r="O72" i="3"/>
  <c r="N72" i="3"/>
  <c r="V91" i="3"/>
  <c r="U91" i="3"/>
  <c r="T91" i="3"/>
  <c r="S91" i="3"/>
  <c r="R91" i="3"/>
  <c r="Q91" i="3"/>
  <c r="P91" i="3"/>
  <c r="O91" i="3"/>
  <c r="N91" i="3"/>
  <c r="K91" i="3"/>
  <c r="J91" i="3"/>
  <c r="M91" i="3"/>
  <c r="L91" i="3"/>
  <c r="V42" i="3"/>
  <c r="U42" i="3"/>
  <c r="T42" i="3"/>
  <c r="S42" i="3"/>
  <c r="R42" i="3"/>
  <c r="Q42" i="3"/>
  <c r="P42" i="3"/>
  <c r="M42" i="3"/>
  <c r="K42" i="3"/>
  <c r="J42" i="3"/>
  <c r="O42" i="3"/>
  <c r="N42" i="3"/>
  <c r="V61" i="3"/>
  <c r="U61" i="3"/>
  <c r="T61" i="3"/>
  <c r="S61" i="3"/>
  <c r="R61" i="3"/>
  <c r="Q61" i="3"/>
  <c r="P61" i="3"/>
  <c r="K61" i="3"/>
  <c r="J61" i="3"/>
  <c r="O61" i="3"/>
  <c r="N61" i="3"/>
  <c r="L61" i="3"/>
  <c r="V80" i="3"/>
  <c r="U80" i="3"/>
  <c r="T80" i="3"/>
  <c r="S80" i="3"/>
  <c r="Q80" i="3"/>
  <c r="P80" i="3"/>
  <c r="R80" i="3"/>
  <c r="N80" i="3"/>
  <c r="O80" i="3"/>
  <c r="M80" i="3"/>
  <c r="K80" i="3"/>
  <c r="J80" i="3"/>
  <c r="V107" i="3"/>
  <c r="U107" i="3"/>
  <c r="T107" i="3"/>
  <c r="S107" i="3"/>
  <c r="Q107" i="3"/>
  <c r="P107" i="3"/>
  <c r="R107" i="3"/>
  <c r="K107" i="3"/>
  <c r="J107" i="3"/>
  <c r="L107" i="3"/>
  <c r="O107" i="3"/>
  <c r="M107" i="3"/>
  <c r="V37" i="3"/>
  <c r="U37" i="3"/>
  <c r="T37" i="3"/>
  <c r="S37" i="3"/>
  <c r="R37" i="3"/>
  <c r="Q37" i="3"/>
  <c r="P37" i="3"/>
  <c r="N37" i="3"/>
  <c r="M37" i="3"/>
  <c r="K37" i="3"/>
  <c r="J37" i="3"/>
  <c r="O37" i="3"/>
  <c r="V33" i="3"/>
  <c r="U33" i="3"/>
  <c r="T33" i="3"/>
  <c r="S33" i="3"/>
  <c r="R33" i="3"/>
  <c r="Q33" i="3"/>
  <c r="P33" i="3"/>
  <c r="O33" i="3"/>
  <c r="K33" i="3"/>
  <c r="J33" i="3"/>
  <c r="L33" i="3"/>
  <c r="N33" i="3"/>
  <c r="C121" i="3"/>
  <c r="C97" i="3"/>
  <c r="C72" i="3"/>
  <c r="C91" i="3"/>
  <c r="C42" i="3"/>
  <c r="C61" i="3"/>
  <c r="C80" i="3"/>
  <c r="C107" i="3"/>
  <c r="C37" i="3"/>
  <c r="C33" i="3"/>
  <c r="D121" i="3"/>
  <c r="D97" i="3"/>
  <c r="D72" i="3"/>
  <c r="D91" i="3"/>
  <c r="D42" i="3"/>
  <c r="D61" i="3"/>
  <c r="D80" i="3"/>
  <c r="D107" i="3"/>
  <c r="D37" i="3"/>
  <c r="D33" i="3"/>
  <c r="E121" i="3"/>
  <c r="E97" i="3"/>
  <c r="E72" i="3"/>
  <c r="E91" i="3"/>
  <c r="E42" i="3"/>
  <c r="E61" i="3"/>
  <c r="E80" i="3"/>
  <c r="E107" i="3"/>
  <c r="E37" i="3"/>
  <c r="F118" i="3"/>
  <c r="F91" i="3"/>
  <c r="F64" i="3"/>
  <c r="F98" i="3"/>
  <c r="F112" i="3"/>
  <c r="G118" i="3"/>
  <c r="G13" i="3"/>
  <c r="G41" i="3"/>
  <c r="G76" i="3"/>
  <c r="G112" i="3"/>
  <c r="H118" i="3"/>
  <c r="H13" i="3"/>
  <c r="H41" i="3"/>
  <c r="H76" i="3"/>
  <c r="H112" i="3"/>
  <c r="I118" i="3"/>
  <c r="I13" i="3"/>
  <c r="I76" i="3"/>
  <c r="J118" i="3"/>
  <c r="J83" i="3"/>
  <c r="K13" i="3"/>
  <c r="L72" i="3"/>
  <c r="O97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V69" i="3"/>
  <c r="U69" i="3"/>
  <c r="S69" i="3"/>
  <c r="R69" i="3"/>
  <c r="Q69" i="3"/>
  <c r="P69" i="3"/>
  <c r="O69" i="3"/>
  <c r="N69" i="3"/>
  <c r="M69" i="3"/>
  <c r="L69" i="3"/>
  <c r="T69" i="3"/>
  <c r="K69" i="3"/>
  <c r="J69" i="3"/>
  <c r="I69" i="3"/>
  <c r="H69" i="3"/>
  <c r="G69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57" i="3"/>
  <c r="U57" i="3"/>
  <c r="S57" i="3"/>
  <c r="T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V32" i="3"/>
  <c r="U32" i="3"/>
  <c r="S32" i="3"/>
  <c r="R32" i="3"/>
  <c r="Q32" i="3"/>
  <c r="P32" i="3"/>
  <c r="O32" i="3"/>
  <c r="N32" i="3"/>
  <c r="M32" i="3"/>
  <c r="L32" i="3"/>
  <c r="T32" i="3"/>
  <c r="K32" i="3"/>
  <c r="J32" i="3"/>
  <c r="I32" i="3"/>
  <c r="H32" i="3"/>
  <c r="G32" i="3"/>
  <c r="F32" i="3"/>
  <c r="V46" i="3"/>
  <c r="U46" i="3"/>
  <c r="S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V81" i="3"/>
  <c r="U81" i="3"/>
  <c r="T81" i="3"/>
  <c r="S81" i="3"/>
  <c r="Q81" i="3"/>
  <c r="P81" i="3"/>
  <c r="O81" i="3"/>
  <c r="N81" i="3"/>
  <c r="M81" i="3"/>
  <c r="L81" i="3"/>
  <c r="R81" i="3"/>
  <c r="K81" i="3"/>
  <c r="J81" i="3"/>
  <c r="I81" i="3"/>
  <c r="H81" i="3"/>
  <c r="G81" i="3"/>
  <c r="F81" i="3"/>
  <c r="V9" i="3"/>
  <c r="U9" i="3"/>
  <c r="S9" i="3"/>
  <c r="Q9" i="3"/>
  <c r="P9" i="3"/>
  <c r="O9" i="3"/>
  <c r="N9" i="3"/>
  <c r="M9" i="3"/>
  <c r="L9" i="3"/>
  <c r="T9" i="3"/>
  <c r="R9" i="3"/>
  <c r="K9" i="3"/>
  <c r="J9" i="3"/>
  <c r="I9" i="3"/>
  <c r="H9" i="3"/>
  <c r="G9" i="3"/>
  <c r="F9" i="3"/>
  <c r="V24" i="3"/>
  <c r="U24" i="3"/>
  <c r="T24" i="3"/>
  <c r="Q24" i="3"/>
  <c r="P24" i="3"/>
  <c r="O24" i="3"/>
  <c r="N24" i="3"/>
  <c r="M24" i="3"/>
  <c r="L24" i="3"/>
  <c r="S24" i="3"/>
  <c r="R24" i="3"/>
  <c r="K24" i="3"/>
  <c r="J24" i="3"/>
  <c r="I24" i="3"/>
  <c r="H24" i="3"/>
  <c r="G24" i="3"/>
  <c r="F24" i="3"/>
  <c r="V74" i="3"/>
  <c r="U74" i="3"/>
  <c r="T74" i="3"/>
  <c r="R74" i="3"/>
  <c r="S74" i="3"/>
  <c r="Q74" i="3"/>
  <c r="P74" i="3"/>
  <c r="O74" i="3"/>
  <c r="N74" i="3"/>
  <c r="M74" i="3"/>
  <c r="L74" i="3"/>
  <c r="K74" i="3"/>
  <c r="J74" i="3"/>
  <c r="I74" i="3"/>
  <c r="H74" i="3"/>
  <c r="G74" i="3"/>
  <c r="F74" i="3"/>
  <c r="C120" i="3"/>
  <c r="C69" i="3"/>
  <c r="C17" i="3"/>
  <c r="C57" i="3"/>
  <c r="C32" i="3"/>
  <c r="C46" i="3"/>
  <c r="C81" i="3"/>
  <c r="C9" i="3"/>
  <c r="C24" i="3"/>
  <c r="C74" i="3"/>
  <c r="D120" i="3"/>
  <c r="D69" i="3"/>
  <c r="D17" i="3"/>
  <c r="D57" i="3"/>
  <c r="D32" i="3"/>
  <c r="D46" i="3"/>
  <c r="D81" i="3"/>
  <c r="D9" i="3"/>
  <c r="D24" i="3"/>
  <c r="D74" i="3"/>
  <c r="E120" i="3"/>
  <c r="E69" i="3"/>
  <c r="E17" i="3"/>
  <c r="E57" i="3"/>
  <c r="E32" i="3"/>
  <c r="E46" i="3"/>
  <c r="E81" i="3"/>
  <c r="E9" i="3"/>
  <c r="E24" i="3"/>
  <c r="E51" i="3"/>
  <c r="F117" i="3"/>
  <c r="F90" i="3"/>
  <c r="G117" i="3"/>
  <c r="G106" i="3"/>
  <c r="G31" i="3"/>
  <c r="G98" i="3"/>
  <c r="G90" i="3"/>
  <c r="H117" i="3"/>
  <c r="H106" i="3"/>
  <c r="H31" i="3"/>
  <c r="H98" i="3"/>
  <c r="H90" i="3"/>
  <c r="I117" i="3"/>
  <c r="I106" i="3"/>
  <c r="I90" i="3"/>
  <c r="J117" i="3"/>
  <c r="J60" i="3"/>
  <c r="K39" i="3"/>
  <c r="K90" i="3"/>
  <c r="L37" i="3"/>
  <c r="M14" i="3"/>
  <c r="G101" i="3"/>
  <c r="G60" i="3"/>
  <c r="G64" i="3"/>
  <c r="G19" i="3"/>
  <c r="G28" i="3"/>
  <c r="H101" i="3"/>
  <c r="H60" i="3"/>
  <c r="H64" i="3"/>
  <c r="H19" i="3"/>
  <c r="H28" i="3"/>
  <c r="I101" i="3"/>
  <c r="I60" i="3"/>
  <c r="I19" i="3"/>
  <c r="I28" i="3"/>
  <c r="J101" i="3"/>
  <c r="K65" i="3"/>
  <c r="K28" i="3"/>
  <c r="L110" i="3"/>
  <c r="M33" i="3"/>
  <c r="O49" i="3"/>
  <c r="V51" i="3"/>
  <c r="U51" i="3"/>
  <c r="T51" i="3"/>
  <c r="S51" i="3"/>
  <c r="Q51" i="3"/>
  <c r="P51" i="3"/>
  <c r="O51" i="3"/>
  <c r="N51" i="3"/>
  <c r="M51" i="3"/>
  <c r="L51" i="3"/>
  <c r="R51" i="3"/>
  <c r="K51" i="3"/>
  <c r="V118" i="3"/>
  <c r="U118" i="3"/>
  <c r="T118" i="3"/>
  <c r="R118" i="3"/>
  <c r="S118" i="3"/>
  <c r="Q118" i="3"/>
  <c r="O118" i="3"/>
  <c r="L118" i="3"/>
  <c r="N118" i="3"/>
  <c r="P118" i="3"/>
  <c r="M118" i="3"/>
  <c r="V102" i="3"/>
  <c r="U102" i="3"/>
  <c r="T102" i="3"/>
  <c r="S102" i="3"/>
  <c r="R102" i="3"/>
  <c r="N102" i="3"/>
  <c r="M102" i="3"/>
  <c r="P102" i="3"/>
  <c r="O102" i="3"/>
  <c r="V13" i="3"/>
  <c r="U13" i="3"/>
  <c r="T13" i="3"/>
  <c r="S13" i="3"/>
  <c r="R13" i="3"/>
  <c r="P13" i="3"/>
  <c r="O13" i="3"/>
  <c r="Q13" i="3"/>
  <c r="M13" i="3"/>
  <c r="V78" i="3"/>
  <c r="U78" i="3"/>
  <c r="T78" i="3"/>
  <c r="S78" i="3"/>
  <c r="R78" i="3"/>
  <c r="Q78" i="3"/>
  <c r="O78" i="3"/>
  <c r="K78" i="3"/>
  <c r="N78" i="3"/>
  <c r="M78" i="3"/>
  <c r="L78" i="3"/>
  <c r="V41" i="3"/>
  <c r="U41" i="3"/>
  <c r="T41" i="3"/>
  <c r="S41" i="3"/>
  <c r="R41" i="3"/>
  <c r="Q41" i="3"/>
  <c r="K41" i="3"/>
  <c r="P41" i="3"/>
  <c r="O41" i="3"/>
  <c r="N41" i="3"/>
  <c r="L41" i="3"/>
  <c r="V47" i="3"/>
  <c r="U47" i="3"/>
  <c r="T47" i="3"/>
  <c r="S47" i="3"/>
  <c r="Q47" i="3"/>
  <c r="R47" i="3"/>
  <c r="K47" i="3"/>
  <c r="O47" i="3"/>
  <c r="N47" i="3"/>
  <c r="L47" i="3"/>
  <c r="P47" i="3"/>
  <c r="M47" i="3"/>
  <c r="V76" i="3"/>
  <c r="U76" i="3"/>
  <c r="T76" i="3"/>
  <c r="S76" i="3"/>
  <c r="Q76" i="3"/>
  <c r="R76" i="3"/>
  <c r="O76" i="3"/>
  <c r="K76" i="3"/>
  <c r="P76" i="3"/>
  <c r="L76" i="3"/>
  <c r="V71" i="3"/>
  <c r="U71" i="3"/>
  <c r="T71" i="3"/>
  <c r="S71" i="3"/>
  <c r="Q71" i="3"/>
  <c r="R71" i="3"/>
  <c r="K71" i="3"/>
  <c r="L71" i="3"/>
  <c r="N71" i="3"/>
  <c r="O71" i="3"/>
  <c r="M71" i="3"/>
  <c r="V112" i="3"/>
  <c r="U112" i="3"/>
  <c r="T112" i="3"/>
  <c r="S112" i="3"/>
  <c r="Q112" i="3"/>
  <c r="R112" i="3"/>
  <c r="K112" i="3"/>
  <c r="N112" i="3"/>
  <c r="M112" i="3"/>
  <c r="O112" i="3"/>
  <c r="P112" i="3"/>
  <c r="L112" i="3"/>
  <c r="V4" i="3"/>
  <c r="U4" i="3"/>
  <c r="T4" i="3"/>
  <c r="S4" i="3"/>
  <c r="Q4" i="3"/>
  <c r="R4" i="3"/>
  <c r="O4" i="3"/>
  <c r="L4" i="3"/>
  <c r="P4" i="3"/>
  <c r="N4" i="3"/>
  <c r="M4" i="3"/>
  <c r="C118" i="3"/>
  <c r="C102" i="3"/>
  <c r="C13" i="3"/>
  <c r="C78" i="3"/>
  <c r="C41" i="3"/>
  <c r="C47" i="3"/>
  <c r="C76" i="3"/>
  <c r="C71" i="3"/>
  <c r="C112" i="3"/>
  <c r="C4" i="3"/>
  <c r="D118" i="3"/>
  <c r="D102" i="3"/>
  <c r="D13" i="3"/>
  <c r="D78" i="3"/>
  <c r="D41" i="3"/>
  <c r="D47" i="3"/>
  <c r="D76" i="3"/>
  <c r="D71" i="3"/>
  <c r="D112" i="3"/>
  <c r="D4" i="3"/>
  <c r="E118" i="3"/>
  <c r="E102" i="3"/>
  <c r="E13" i="3"/>
  <c r="E78" i="3"/>
  <c r="E41" i="3"/>
  <c r="E47" i="3"/>
  <c r="E76" i="3"/>
  <c r="E71" i="3"/>
  <c r="E49" i="3"/>
  <c r="F72" i="3"/>
  <c r="F47" i="3"/>
  <c r="F107" i="3"/>
  <c r="F33" i="3"/>
  <c r="G97" i="3"/>
  <c r="G91" i="3"/>
  <c r="G61" i="3"/>
  <c r="G107" i="3"/>
  <c r="G33" i="3"/>
  <c r="H97" i="3"/>
  <c r="H91" i="3"/>
  <c r="H61" i="3"/>
  <c r="H107" i="3"/>
  <c r="H33" i="3"/>
  <c r="I97" i="3"/>
  <c r="I91" i="3"/>
  <c r="I61" i="3"/>
  <c r="I107" i="3"/>
  <c r="I33" i="3"/>
  <c r="J112" i="3"/>
  <c r="K4" i="3"/>
  <c r="M121" i="3"/>
  <c r="P78" i="3"/>
  <c r="V117" i="3"/>
  <c r="T117" i="3"/>
  <c r="R117" i="3"/>
  <c r="Q117" i="3"/>
  <c r="P117" i="3"/>
  <c r="U117" i="3"/>
  <c r="S117" i="3"/>
  <c r="O117" i="3"/>
  <c r="L117" i="3"/>
  <c r="N117" i="3"/>
  <c r="M117" i="3"/>
  <c r="V96" i="3"/>
  <c r="U96" i="3"/>
  <c r="S96" i="3"/>
  <c r="R96" i="3"/>
  <c r="Q96" i="3"/>
  <c r="P96" i="3"/>
  <c r="T96" i="3"/>
  <c r="M96" i="3"/>
  <c r="L96" i="3"/>
  <c r="O96" i="3"/>
  <c r="V106" i="3"/>
  <c r="U106" i="3"/>
  <c r="T106" i="3"/>
  <c r="R106" i="3"/>
  <c r="Q106" i="3"/>
  <c r="P106" i="3"/>
  <c r="S106" i="3"/>
  <c r="O106" i="3"/>
  <c r="N106" i="3"/>
  <c r="M106" i="3"/>
  <c r="L106" i="3"/>
  <c r="V75" i="3"/>
  <c r="U75" i="3"/>
  <c r="T75" i="3"/>
  <c r="R75" i="3"/>
  <c r="Q75" i="3"/>
  <c r="P75" i="3"/>
  <c r="O75" i="3"/>
  <c r="N75" i="3"/>
  <c r="M75" i="3"/>
  <c r="L75" i="3"/>
  <c r="V31" i="3"/>
  <c r="U31" i="3"/>
  <c r="R31" i="3"/>
  <c r="Q31" i="3"/>
  <c r="P31" i="3"/>
  <c r="O31" i="3"/>
  <c r="S31" i="3"/>
  <c r="T31" i="3"/>
  <c r="N31" i="3"/>
  <c r="L31" i="3"/>
  <c r="M31" i="3"/>
  <c r="V39" i="3"/>
  <c r="U39" i="3"/>
  <c r="S39" i="3"/>
  <c r="T39" i="3"/>
  <c r="Q39" i="3"/>
  <c r="P39" i="3"/>
  <c r="O39" i="3"/>
  <c r="R39" i="3"/>
  <c r="N39" i="3"/>
  <c r="L39" i="3"/>
  <c r="M39" i="3"/>
  <c r="V98" i="3"/>
  <c r="U98" i="3"/>
  <c r="T98" i="3"/>
  <c r="Q98" i="3"/>
  <c r="P98" i="3"/>
  <c r="O98" i="3"/>
  <c r="R98" i="3"/>
  <c r="S98" i="3"/>
  <c r="M98" i="3"/>
  <c r="L98" i="3"/>
  <c r="N98" i="3"/>
  <c r="V83" i="3"/>
  <c r="U83" i="3"/>
  <c r="S83" i="3"/>
  <c r="Q83" i="3"/>
  <c r="P83" i="3"/>
  <c r="O83" i="3"/>
  <c r="R83" i="3"/>
  <c r="T83" i="3"/>
  <c r="L83" i="3"/>
  <c r="N83" i="3"/>
  <c r="V90" i="3"/>
  <c r="U90" i="3"/>
  <c r="T90" i="3"/>
  <c r="Q90" i="3"/>
  <c r="P90" i="3"/>
  <c r="O90" i="3"/>
  <c r="R90" i="3"/>
  <c r="S90" i="3"/>
  <c r="N90" i="3"/>
  <c r="M90" i="3"/>
  <c r="L90" i="3"/>
  <c r="V26" i="3"/>
  <c r="U26" i="3"/>
  <c r="T26" i="3"/>
  <c r="S26" i="3"/>
  <c r="Q26" i="3"/>
  <c r="P26" i="3"/>
  <c r="O26" i="3"/>
  <c r="R26" i="3"/>
  <c r="K26" i="3"/>
  <c r="L26" i="3"/>
  <c r="N26" i="3"/>
  <c r="M26" i="3"/>
  <c r="C117" i="3"/>
  <c r="C96" i="3"/>
  <c r="C106" i="3"/>
  <c r="C75" i="3"/>
  <c r="C31" i="3"/>
  <c r="C39" i="3"/>
  <c r="C98" i="3"/>
  <c r="C83" i="3"/>
  <c r="C90" i="3"/>
  <c r="C26" i="3"/>
  <c r="D117" i="3"/>
  <c r="D96" i="3"/>
  <c r="D106" i="3"/>
  <c r="D75" i="3"/>
  <c r="D31" i="3"/>
  <c r="D39" i="3"/>
  <c r="D98" i="3"/>
  <c r="D83" i="3"/>
  <c r="D90" i="3"/>
  <c r="D26" i="3"/>
  <c r="E117" i="3"/>
  <c r="E96" i="3"/>
  <c r="E106" i="3"/>
  <c r="E75" i="3"/>
  <c r="E31" i="3"/>
  <c r="E39" i="3"/>
  <c r="E98" i="3"/>
  <c r="E83" i="3"/>
  <c r="F101" i="3"/>
  <c r="F17" i="3"/>
  <c r="F7" i="3"/>
  <c r="F39" i="3"/>
  <c r="F51" i="3"/>
  <c r="G51" i="3"/>
  <c r="H51" i="3"/>
  <c r="I51" i="3"/>
  <c r="J102" i="3"/>
  <c r="J90" i="3"/>
  <c r="K75" i="3"/>
  <c r="K98" i="3"/>
  <c r="L42" i="3"/>
  <c r="N96" i="3"/>
  <c r="P71" i="3"/>
  <c r="D51" i="3"/>
  <c r="V116" i="3"/>
  <c r="U116" i="3"/>
  <c r="T116" i="3"/>
  <c r="S116" i="3"/>
  <c r="Q116" i="3"/>
  <c r="O116" i="3"/>
  <c r="R116" i="3"/>
  <c r="N116" i="3"/>
  <c r="P116" i="3"/>
  <c r="M116" i="3"/>
  <c r="K116" i="3"/>
  <c r="J116" i="3"/>
  <c r="I116" i="3"/>
  <c r="H116" i="3"/>
  <c r="G116" i="3"/>
  <c r="V84" i="3"/>
  <c r="U84" i="3"/>
  <c r="T84" i="3"/>
  <c r="S84" i="3"/>
  <c r="R84" i="3"/>
  <c r="M84" i="3"/>
  <c r="P84" i="3"/>
  <c r="L84" i="3"/>
  <c r="O84" i="3"/>
  <c r="Q84" i="3"/>
  <c r="N84" i="3"/>
  <c r="K84" i="3"/>
  <c r="J84" i="3"/>
  <c r="I84" i="3"/>
  <c r="H84" i="3"/>
  <c r="G84" i="3"/>
  <c r="F84" i="3"/>
  <c r="V79" i="3"/>
  <c r="U79" i="3"/>
  <c r="T79" i="3"/>
  <c r="S79" i="3"/>
  <c r="P79" i="3"/>
  <c r="O79" i="3"/>
  <c r="N79" i="3"/>
  <c r="Q79" i="3"/>
  <c r="M79" i="3"/>
  <c r="L79" i="3"/>
  <c r="K79" i="3"/>
  <c r="J79" i="3"/>
  <c r="I79" i="3"/>
  <c r="H79" i="3"/>
  <c r="G79" i="3"/>
  <c r="F79" i="3"/>
  <c r="V56" i="3"/>
  <c r="U56" i="3"/>
  <c r="T56" i="3"/>
  <c r="S56" i="3"/>
  <c r="N56" i="3"/>
  <c r="M56" i="3"/>
  <c r="L56" i="3"/>
  <c r="Q56" i="3"/>
  <c r="R56" i="3"/>
  <c r="P56" i="3"/>
  <c r="K56" i="3"/>
  <c r="J56" i="3"/>
  <c r="I56" i="3"/>
  <c r="H56" i="3"/>
  <c r="G56" i="3"/>
  <c r="F56" i="3"/>
  <c r="V54" i="3"/>
  <c r="U54" i="3"/>
  <c r="T54" i="3"/>
  <c r="S54" i="3"/>
  <c r="Q54" i="3"/>
  <c r="R54" i="3"/>
  <c r="P54" i="3"/>
  <c r="O54" i="3"/>
  <c r="M54" i="3"/>
  <c r="K54" i="3"/>
  <c r="J54" i="3"/>
  <c r="I54" i="3"/>
  <c r="H54" i="3"/>
  <c r="G54" i="3"/>
  <c r="F54" i="3"/>
  <c r="V36" i="3"/>
  <c r="U36" i="3"/>
  <c r="T36" i="3"/>
  <c r="S36" i="3"/>
  <c r="R36" i="3"/>
  <c r="Q36" i="3"/>
  <c r="N36" i="3"/>
  <c r="L36" i="3"/>
  <c r="O36" i="3"/>
  <c r="P36" i="3"/>
  <c r="M36" i="3"/>
  <c r="K36" i="3"/>
  <c r="J36" i="3"/>
  <c r="I36" i="3"/>
  <c r="H36" i="3"/>
  <c r="G36" i="3"/>
  <c r="F36" i="3"/>
  <c r="V14" i="3"/>
  <c r="U14" i="3"/>
  <c r="T14" i="3"/>
  <c r="S14" i="3"/>
  <c r="R14" i="3"/>
  <c r="P14" i="3"/>
  <c r="N14" i="3"/>
  <c r="K14" i="3"/>
  <c r="J14" i="3"/>
  <c r="I14" i="3"/>
  <c r="H14" i="3"/>
  <c r="G14" i="3"/>
  <c r="F14" i="3"/>
  <c r="V63" i="3"/>
  <c r="U63" i="3"/>
  <c r="T63" i="3"/>
  <c r="S63" i="3"/>
  <c r="R63" i="3"/>
  <c r="L63" i="3"/>
  <c r="N63" i="3"/>
  <c r="M63" i="3"/>
  <c r="O63" i="3"/>
  <c r="Q63" i="3"/>
  <c r="P63" i="3"/>
  <c r="K63" i="3"/>
  <c r="J63" i="3"/>
  <c r="I63" i="3"/>
  <c r="H63" i="3"/>
  <c r="G63" i="3"/>
  <c r="F63" i="3"/>
  <c r="V21" i="3"/>
  <c r="U21" i="3"/>
  <c r="T21" i="3"/>
  <c r="S21" i="3"/>
  <c r="R21" i="3"/>
  <c r="M21" i="3"/>
  <c r="O21" i="3"/>
  <c r="Q21" i="3"/>
  <c r="P21" i="3"/>
  <c r="L21" i="3"/>
  <c r="K21" i="3"/>
  <c r="J21" i="3"/>
  <c r="I21" i="3"/>
  <c r="H21" i="3"/>
  <c r="G21" i="3"/>
  <c r="F21" i="3"/>
  <c r="V49" i="3"/>
  <c r="U49" i="3"/>
  <c r="T49" i="3"/>
  <c r="S49" i="3"/>
  <c r="R49" i="3"/>
  <c r="L49" i="3"/>
  <c r="P49" i="3"/>
  <c r="Q49" i="3"/>
  <c r="N49" i="3"/>
  <c r="M49" i="3"/>
  <c r="J49" i="3"/>
  <c r="I49" i="3"/>
  <c r="H49" i="3"/>
  <c r="G49" i="3"/>
  <c r="F49" i="3"/>
  <c r="C116" i="3"/>
  <c r="C84" i="3"/>
  <c r="C79" i="3"/>
  <c r="C56" i="3"/>
  <c r="C54" i="3"/>
  <c r="C36" i="3"/>
  <c r="C14" i="3"/>
  <c r="C63" i="3"/>
  <c r="C21" i="3"/>
  <c r="C49" i="3"/>
  <c r="D116" i="3"/>
  <c r="D84" i="3"/>
  <c r="D79" i="3"/>
  <c r="D56" i="3"/>
  <c r="D54" i="3"/>
  <c r="D36" i="3"/>
  <c r="D14" i="3"/>
  <c r="D63" i="3"/>
  <c r="D21" i="3"/>
  <c r="D49" i="3"/>
  <c r="E116" i="3"/>
  <c r="E84" i="3"/>
  <c r="E79" i="3"/>
  <c r="E56" i="3"/>
  <c r="E54" i="3"/>
  <c r="E36" i="3"/>
  <c r="E14" i="3"/>
  <c r="E63" i="3"/>
  <c r="F71" i="3"/>
  <c r="F4" i="3"/>
  <c r="G102" i="3"/>
  <c r="G78" i="3"/>
  <c r="G47" i="3"/>
  <c r="G71" i="3"/>
  <c r="G4" i="3"/>
  <c r="H102" i="3"/>
  <c r="H78" i="3"/>
  <c r="H47" i="3"/>
  <c r="H71" i="3"/>
  <c r="H4" i="3"/>
  <c r="I102" i="3"/>
  <c r="I78" i="3"/>
  <c r="I47" i="3"/>
  <c r="I71" i="3"/>
  <c r="I4" i="3"/>
  <c r="J96" i="3"/>
  <c r="J7" i="3"/>
  <c r="J76" i="3"/>
  <c r="L54" i="3"/>
  <c r="N13" i="3"/>
  <c r="Q102" i="3"/>
  <c r="J98" i="3"/>
  <c r="K102" i="3"/>
  <c r="L113" i="3"/>
  <c r="M72" i="3"/>
  <c r="Q14" i="3"/>
  <c r="J41" i="3"/>
  <c r="J51" i="3"/>
  <c r="K96" i="3"/>
  <c r="L116" i="3"/>
  <c r="N54" i="3"/>
  <c r="R79" i="3"/>
  <c r="V104" i="3"/>
  <c r="U104" i="3"/>
  <c r="T104" i="3"/>
  <c r="R104" i="3"/>
  <c r="Q104" i="3"/>
  <c r="P104" i="3"/>
  <c r="O104" i="3"/>
  <c r="N104" i="3"/>
  <c r="M104" i="3"/>
  <c r="S104" i="3"/>
  <c r="L104" i="3"/>
  <c r="V101" i="3"/>
  <c r="U101" i="3"/>
  <c r="T101" i="3"/>
  <c r="R101" i="3"/>
  <c r="Q101" i="3"/>
  <c r="P101" i="3"/>
  <c r="O101" i="3"/>
  <c r="N101" i="3"/>
  <c r="M101" i="3"/>
  <c r="S101" i="3"/>
  <c r="L101" i="3"/>
  <c r="V58" i="3"/>
  <c r="U58" i="3"/>
  <c r="T58" i="3"/>
  <c r="R58" i="3"/>
  <c r="Q58" i="3"/>
  <c r="P58" i="3"/>
  <c r="O58" i="3"/>
  <c r="N58" i="3"/>
  <c r="M58" i="3"/>
  <c r="S58" i="3"/>
  <c r="L58" i="3"/>
  <c r="V60" i="3"/>
  <c r="U60" i="3"/>
  <c r="T60" i="3"/>
  <c r="R60" i="3"/>
  <c r="Q60" i="3"/>
  <c r="P60" i="3"/>
  <c r="O60" i="3"/>
  <c r="N60" i="3"/>
  <c r="M60" i="3"/>
  <c r="L60" i="3"/>
  <c r="S60" i="3"/>
  <c r="V7" i="3"/>
  <c r="U7" i="3"/>
  <c r="T7" i="3"/>
  <c r="R7" i="3"/>
  <c r="Q7" i="3"/>
  <c r="P7" i="3"/>
  <c r="O7" i="3"/>
  <c r="N7" i="3"/>
  <c r="M7" i="3"/>
  <c r="L7" i="3"/>
  <c r="S7" i="3"/>
  <c r="V64" i="3"/>
  <c r="U64" i="3"/>
  <c r="T64" i="3"/>
  <c r="R64" i="3"/>
  <c r="Q64" i="3"/>
  <c r="P64" i="3"/>
  <c r="O64" i="3"/>
  <c r="N64" i="3"/>
  <c r="M64" i="3"/>
  <c r="L64" i="3"/>
  <c r="S64" i="3"/>
  <c r="V65" i="3"/>
  <c r="U65" i="3"/>
  <c r="T65" i="3"/>
  <c r="Q65" i="3"/>
  <c r="P65" i="3"/>
  <c r="O65" i="3"/>
  <c r="N65" i="3"/>
  <c r="M65" i="3"/>
  <c r="L65" i="3"/>
  <c r="R65" i="3"/>
  <c r="S65" i="3"/>
  <c r="V19" i="3"/>
  <c r="U19" i="3"/>
  <c r="T19" i="3"/>
  <c r="Q19" i="3"/>
  <c r="P19" i="3"/>
  <c r="O19" i="3"/>
  <c r="N19" i="3"/>
  <c r="M19" i="3"/>
  <c r="L19" i="3"/>
  <c r="R19" i="3"/>
  <c r="S19" i="3"/>
  <c r="V18" i="3"/>
  <c r="U18" i="3"/>
  <c r="T18" i="3"/>
  <c r="Q18" i="3"/>
  <c r="P18" i="3"/>
  <c r="O18" i="3"/>
  <c r="N18" i="3"/>
  <c r="M18" i="3"/>
  <c r="L18" i="3"/>
  <c r="R18" i="3"/>
  <c r="S18" i="3"/>
  <c r="V28" i="3"/>
  <c r="U28" i="3"/>
  <c r="T28" i="3"/>
  <c r="Q28" i="3"/>
  <c r="P28" i="3"/>
  <c r="O28" i="3"/>
  <c r="N28" i="3"/>
  <c r="M28" i="3"/>
  <c r="L28" i="3"/>
  <c r="R28" i="3"/>
  <c r="S28" i="3"/>
  <c r="C104" i="3"/>
  <c r="C101" i="3"/>
  <c r="C58" i="3"/>
  <c r="C60" i="3"/>
  <c r="C7" i="3"/>
  <c r="C64" i="3"/>
  <c r="C65" i="3"/>
  <c r="C19" i="3"/>
  <c r="C18" i="3"/>
  <c r="C28" i="3"/>
  <c r="D104" i="3"/>
  <c r="D101" i="3"/>
  <c r="D58" i="3"/>
  <c r="D60" i="3"/>
  <c r="D7" i="3"/>
  <c r="D64" i="3"/>
  <c r="D65" i="3"/>
  <c r="D19" i="3"/>
  <c r="D18" i="3"/>
  <c r="D28" i="3"/>
  <c r="E104" i="3"/>
  <c r="E101" i="3"/>
  <c r="E58" i="3"/>
  <c r="E60" i="3"/>
  <c r="E7" i="3"/>
  <c r="E64" i="3"/>
  <c r="E65" i="3"/>
  <c r="E19" i="3"/>
  <c r="E18" i="3"/>
  <c r="F121" i="3"/>
  <c r="F41" i="3"/>
  <c r="F80" i="3"/>
  <c r="F18" i="3"/>
  <c r="G104" i="3"/>
  <c r="G58" i="3"/>
  <c r="G7" i="3"/>
  <c r="G65" i="3"/>
  <c r="G18" i="3"/>
  <c r="H104" i="3"/>
  <c r="H58" i="3"/>
  <c r="H7" i="3"/>
  <c r="H65" i="3"/>
  <c r="H18" i="3"/>
  <c r="I104" i="3"/>
  <c r="I58" i="3"/>
  <c r="I7" i="3"/>
  <c r="I65" i="3"/>
  <c r="I18" i="3"/>
  <c r="J104" i="3"/>
  <c r="J31" i="3"/>
  <c r="J19" i="3"/>
  <c r="J4" i="3"/>
  <c r="K31" i="3"/>
  <c r="K83" i="3"/>
  <c r="L80" i="3"/>
  <c r="N76" i="3"/>
  <c r="S75" i="3"/>
  <c r="AS627" i="2"/>
  <c r="AS425" i="2"/>
  <c r="AS34" i="2"/>
  <c r="AS137" i="2"/>
  <c r="AS269" i="2"/>
  <c r="AT452" i="2"/>
  <c r="AT311" i="2"/>
  <c r="AT442" i="2"/>
  <c r="AT367" i="2"/>
  <c r="AT102" i="2"/>
  <c r="AT129" i="2"/>
  <c r="AR326" i="2"/>
  <c r="AR60" i="2"/>
  <c r="AR530" i="2"/>
  <c r="AR339" i="2"/>
  <c r="AR240" i="2"/>
  <c r="AU243" i="2"/>
  <c r="AU57" i="2"/>
  <c r="AU72" i="2"/>
  <c r="AU280" i="2"/>
  <c r="AU654" i="2"/>
  <c r="AU602" i="2"/>
  <c r="AS693" i="2"/>
  <c r="AS131" i="2"/>
  <c r="AS351" i="2"/>
  <c r="AS310" i="2"/>
  <c r="AS339" i="2"/>
  <c r="AS300" i="2"/>
  <c r="AS240" i="2"/>
  <c r="AT732" i="2"/>
  <c r="AT396" i="2"/>
  <c r="AT585" i="2"/>
  <c r="AT126" i="2"/>
  <c r="AT250" i="2"/>
  <c r="AT118" i="2"/>
  <c r="AR224" i="2"/>
  <c r="AR221" i="2"/>
  <c r="AR461" i="2"/>
  <c r="AR280" i="2"/>
  <c r="AR36" i="2"/>
  <c r="AU716" i="2"/>
  <c r="AU28" i="2"/>
  <c r="AU106" i="2"/>
  <c r="AU471" i="2"/>
  <c r="AU545" i="2"/>
  <c r="AU573" i="2"/>
  <c r="AU467" i="2"/>
  <c r="AU29" i="2"/>
  <c r="AU395" i="2"/>
  <c r="AU508" i="2"/>
  <c r="AU405" i="2"/>
  <c r="AU122" i="2"/>
  <c r="AU184" i="2"/>
  <c r="AU628" i="2"/>
  <c r="AU118" i="2"/>
  <c r="AU92" i="2"/>
  <c r="AU538" i="2"/>
  <c r="AU507" i="2"/>
  <c r="AU341" i="2"/>
  <c r="AS717" i="2"/>
  <c r="AV717" i="2" s="1"/>
  <c r="AS382" i="2"/>
  <c r="AV382" i="2" s="1"/>
  <c r="AS612" i="2"/>
  <c r="AS561" i="2"/>
  <c r="AS495" i="2"/>
  <c r="AS658" i="2"/>
  <c r="AS679" i="2"/>
  <c r="AS243" i="2"/>
  <c r="AS176" i="2"/>
  <c r="AS603" i="2"/>
  <c r="AS452" i="2"/>
  <c r="AS295" i="2"/>
  <c r="AS117" i="2"/>
  <c r="AS31" i="2"/>
  <c r="AS224" i="2"/>
  <c r="AS185" i="2"/>
  <c r="AS177" i="2"/>
  <c r="AS57" i="2"/>
  <c r="AS24" i="2"/>
  <c r="AS723" i="2"/>
  <c r="AS311" i="2"/>
  <c r="AS447" i="2"/>
  <c r="AS221" i="2"/>
  <c r="AS49" i="2"/>
  <c r="AS278" i="2"/>
  <c r="AS206" i="2"/>
  <c r="AS72" i="2"/>
  <c r="AS634" i="2"/>
  <c r="AS461" i="2"/>
  <c r="AS655" i="2"/>
  <c r="AS309" i="2"/>
  <c r="AS442" i="2"/>
  <c r="AS569" i="2"/>
  <c r="AS132" i="2"/>
  <c r="AS329" i="2"/>
  <c r="AS280" i="2"/>
  <c r="AS51" i="2"/>
  <c r="AS440" i="2"/>
  <c r="AS708" i="2"/>
  <c r="AS367" i="2"/>
  <c r="AS502" i="2"/>
  <c r="AS67" i="2"/>
  <c r="AS229" i="2"/>
  <c r="AS654" i="2"/>
  <c r="AS667" i="2"/>
  <c r="AS475" i="2"/>
  <c r="AS102" i="2"/>
  <c r="AS298" i="2"/>
  <c r="AS120" i="2"/>
  <c r="AS262" i="2"/>
  <c r="AS493" i="2"/>
  <c r="AS602" i="2"/>
  <c r="AS381" i="2"/>
  <c r="AS129" i="2"/>
  <c r="AS95" i="2"/>
  <c r="AS356" i="2"/>
  <c r="AS646" i="2"/>
  <c r="AS36" i="2"/>
  <c r="AS451" i="2"/>
  <c r="AT703" i="2"/>
  <c r="AT678" i="2"/>
  <c r="AT706" i="2"/>
  <c r="AT724" i="2"/>
  <c r="AT316" i="2"/>
  <c r="AT490" i="2"/>
  <c r="AT435" i="2"/>
  <c r="AT145" i="2"/>
  <c r="AT53" i="2"/>
  <c r="AT577" i="2"/>
  <c r="AT135" i="2"/>
  <c r="AT163" i="2"/>
  <c r="AT608" i="2"/>
  <c r="AT661" i="2"/>
  <c r="AT541" i="2"/>
  <c r="AU163" i="2"/>
  <c r="AU621" i="2"/>
  <c r="AS571" i="2"/>
  <c r="AS727" i="2"/>
  <c r="AS518" i="2"/>
  <c r="AS422" i="2"/>
  <c r="AS466" i="2"/>
  <c r="AS7" i="2"/>
  <c r="AT295" i="2"/>
  <c r="AT221" i="2"/>
  <c r="AT309" i="2"/>
  <c r="AT708" i="2"/>
  <c r="AT298" i="2"/>
  <c r="AT451" i="2"/>
  <c r="AR361" i="2"/>
  <c r="AU561" i="2"/>
  <c r="AU31" i="2"/>
  <c r="AU49" i="2"/>
  <c r="AU569" i="2"/>
  <c r="AU67" i="2"/>
  <c r="AU262" i="2"/>
  <c r="AS522" i="2"/>
  <c r="AS728" i="2"/>
  <c r="AS498" i="2"/>
  <c r="AS322" i="2"/>
  <c r="AS465" i="2"/>
  <c r="AS521" i="2"/>
  <c r="AS434" i="2"/>
  <c r="AT140" i="2"/>
  <c r="AT80" i="2"/>
  <c r="AT471" i="2"/>
  <c r="AT483" i="2"/>
  <c r="AT395" i="2"/>
  <c r="AT628" i="2"/>
  <c r="AR177" i="2"/>
  <c r="AR309" i="2"/>
  <c r="AR120" i="2"/>
  <c r="AU554" i="2"/>
  <c r="AU615" i="2"/>
  <c r="AU533" i="2"/>
  <c r="AU294" i="2"/>
  <c r="AU66" i="2"/>
  <c r="AU614" i="2"/>
  <c r="AU227" i="2"/>
  <c r="AU109" i="2"/>
  <c r="AU250" i="2"/>
  <c r="AU552" i="2"/>
  <c r="AU254" i="2"/>
  <c r="AU296" i="2"/>
  <c r="AU107" i="2"/>
  <c r="AU369" i="2"/>
  <c r="AS650" i="2"/>
  <c r="AS429" i="2"/>
  <c r="AS565" i="2"/>
  <c r="AS714" i="2"/>
  <c r="AS554" i="2"/>
  <c r="AS520" i="2"/>
  <c r="AS732" i="2"/>
  <c r="AS140" i="2"/>
  <c r="AS716" i="2"/>
  <c r="AS672" i="2"/>
  <c r="AS155" i="2"/>
  <c r="AS193" i="2"/>
  <c r="AS288" i="2"/>
  <c r="AS352" i="2"/>
  <c r="AS615" i="2"/>
  <c r="AS720" i="2"/>
  <c r="AS396" i="2"/>
  <c r="AS28" i="2"/>
  <c r="AS80" i="2"/>
  <c r="AS597" i="2"/>
  <c r="AS159" i="2"/>
  <c r="AS346" i="2"/>
  <c r="AS533" i="2"/>
  <c r="AS594" i="2"/>
  <c r="AS106" i="2"/>
  <c r="AS236" i="2"/>
  <c r="AS585" i="2"/>
  <c r="AS294" i="2"/>
  <c r="AS471" i="2"/>
  <c r="AS66" i="2"/>
  <c r="AS545" i="2"/>
  <c r="AS197" i="2"/>
  <c r="AS282" i="2"/>
  <c r="AS342" i="2"/>
  <c r="AS126" i="2"/>
  <c r="AS497" i="2"/>
  <c r="AS483" i="2"/>
  <c r="AS623" i="2"/>
  <c r="AS614" i="2"/>
  <c r="AS573" i="2"/>
  <c r="AS227" i="2"/>
  <c r="AS467" i="2"/>
  <c r="AS109" i="2"/>
  <c r="AS29" i="2"/>
  <c r="AS250" i="2"/>
  <c r="AS552" i="2"/>
  <c r="AS508" i="2"/>
  <c r="AS254" i="2"/>
  <c r="AS405" i="2"/>
  <c r="AS296" i="2"/>
  <c r="AS122" i="2"/>
  <c r="AS107" i="2"/>
  <c r="AS184" i="2"/>
  <c r="AS628" i="2"/>
  <c r="AS118" i="2"/>
  <c r="AV118" i="2" s="1"/>
  <c r="AS369" i="2"/>
  <c r="AS92" i="2"/>
  <c r="AS538" i="2"/>
  <c r="AS507" i="2"/>
  <c r="AS341" i="2"/>
  <c r="AT699" i="2"/>
  <c r="AT379" i="2"/>
  <c r="AT362" i="2"/>
  <c r="AT389" i="2"/>
  <c r="AT687" i="2"/>
  <c r="AT358" i="2"/>
  <c r="AT631" i="2"/>
  <c r="AT450" i="2"/>
  <c r="AT588" i="2"/>
  <c r="AT173" i="2"/>
  <c r="AT285" i="2"/>
  <c r="AT413" i="2"/>
  <c r="AT121" i="2"/>
  <c r="AT642" i="2"/>
  <c r="AT637" i="2"/>
  <c r="AT463" i="2"/>
  <c r="AT43" i="2"/>
  <c r="AT12" i="2"/>
  <c r="AT198" i="2"/>
  <c r="AT474" i="2"/>
  <c r="AT385" i="2"/>
  <c r="AS178" i="2"/>
  <c r="AS499" i="2"/>
  <c r="AS570" i="2"/>
  <c r="AS78" i="2"/>
  <c r="AS251" i="2"/>
  <c r="AS377" i="2"/>
  <c r="AT603" i="2"/>
  <c r="AT723" i="2"/>
  <c r="AT461" i="2"/>
  <c r="AT51" i="2"/>
  <c r="AT239" i="2"/>
  <c r="AT381" i="2"/>
  <c r="AR306" i="2"/>
  <c r="AR498" i="2"/>
  <c r="AR617" i="2"/>
  <c r="AR3" i="2"/>
  <c r="AR232" i="2"/>
  <c r="AR292" i="2"/>
  <c r="AU176" i="2"/>
  <c r="AU723" i="2"/>
  <c r="AU461" i="2"/>
  <c r="AU708" i="2"/>
  <c r="AU102" i="2"/>
  <c r="AU36" i="2"/>
  <c r="AS93" i="2"/>
  <c r="AS312" i="2"/>
  <c r="AS60" i="2"/>
  <c r="AS245" i="2"/>
  <c r="AS557" i="2"/>
  <c r="AS476" i="2"/>
  <c r="AT672" i="2"/>
  <c r="AT28" i="2"/>
  <c r="AT294" i="2"/>
  <c r="AT623" i="2"/>
  <c r="AT552" i="2"/>
  <c r="AT369" i="2"/>
  <c r="AR117" i="2"/>
  <c r="AR24" i="2"/>
  <c r="AR440" i="2"/>
  <c r="AR475" i="2"/>
  <c r="AU565" i="2"/>
  <c r="AU288" i="2"/>
  <c r="AU159" i="2"/>
  <c r="AU282" i="2"/>
  <c r="AS703" i="2"/>
  <c r="AS53" i="2"/>
  <c r="AS163" i="2"/>
  <c r="AS211" i="2"/>
  <c r="AS537" i="2"/>
  <c r="AS567" i="2"/>
  <c r="AS323" i="2"/>
  <c r="AS633" i="2"/>
  <c r="AS217" i="2"/>
  <c r="AS455" i="2"/>
  <c r="AS363" i="2"/>
  <c r="AS548" i="2"/>
  <c r="AS702" i="2"/>
  <c r="AS142" i="2"/>
  <c r="AS6" i="2"/>
  <c r="AS576" i="2"/>
  <c r="AS568" i="2"/>
  <c r="AS639" i="2"/>
  <c r="AS9" i="2"/>
  <c r="AS266" i="2"/>
  <c r="AS647" i="2"/>
  <c r="AS33" i="2"/>
  <c r="AS281" i="2"/>
  <c r="AS71" i="2"/>
  <c r="AS458" i="2"/>
  <c r="AS354" i="2"/>
  <c r="AS604" i="2"/>
  <c r="AS504" i="2"/>
  <c r="AS392" i="2"/>
  <c r="AS360" i="2"/>
  <c r="AS480" i="2"/>
  <c r="AS94" i="2"/>
  <c r="AT725" i="2"/>
  <c r="AT488" i="2"/>
  <c r="AT390" i="2"/>
  <c r="AT164" i="2"/>
  <c r="AT414" i="2"/>
  <c r="AT547" i="2"/>
  <c r="AT641" i="2"/>
  <c r="AT625" i="2"/>
  <c r="AT722" i="2"/>
  <c r="AT136" i="2"/>
  <c r="AT314" i="2"/>
  <c r="AT462" i="2"/>
  <c r="AT408" i="2"/>
  <c r="AT445" i="2"/>
  <c r="AT433" i="2"/>
  <c r="AT394" i="2"/>
  <c r="AT556" i="2"/>
  <c r="AT607" i="2"/>
  <c r="AT584" i="2"/>
  <c r="AT181" i="2"/>
  <c r="AT75" i="2"/>
  <c r="AT410" i="2"/>
  <c r="AT276" i="2"/>
  <c r="AT52" i="2"/>
  <c r="AT560" i="2"/>
  <c r="AT359" i="2"/>
  <c r="AT512" i="2"/>
  <c r="AT218" i="2"/>
  <c r="AS430" i="2"/>
  <c r="AS459" i="2"/>
  <c r="AS112" i="2"/>
  <c r="AS477" i="2"/>
  <c r="AS162" i="2"/>
  <c r="AS376" i="2"/>
  <c r="AT176" i="2"/>
  <c r="AT24" i="2"/>
  <c r="AT72" i="2"/>
  <c r="AT280" i="2"/>
  <c r="AT475" i="2"/>
  <c r="AR469" i="2"/>
  <c r="AR5" i="2"/>
  <c r="AR516" i="2"/>
  <c r="AU679" i="2"/>
  <c r="AU177" i="2"/>
  <c r="AU206" i="2"/>
  <c r="AU51" i="2"/>
  <c r="AU475" i="2"/>
  <c r="AU95" i="2"/>
  <c r="AS649" i="2"/>
  <c r="AS611" i="2"/>
  <c r="AS415" i="2"/>
  <c r="AS55" i="2"/>
  <c r="AS123" i="2"/>
  <c r="AS350" i="2"/>
  <c r="AT429" i="2"/>
  <c r="AT193" i="2"/>
  <c r="AT197" i="2"/>
  <c r="AT227" i="2"/>
  <c r="AT405" i="2"/>
  <c r="AT341" i="2"/>
  <c r="AR295" i="2"/>
  <c r="AU429" i="2"/>
  <c r="AU155" i="2"/>
  <c r="AU483" i="2"/>
  <c r="AS724" i="2"/>
  <c r="AS135" i="2"/>
  <c r="AS171" i="2"/>
  <c r="AS730" i="2"/>
  <c r="AS275" i="2"/>
  <c r="AS643" i="2"/>
  <c r="AS169" i="2"/>
  <c r="AS543" i="2"/>
  <c r="AS10" i="2"/>
  <c r="AS699" i="2"/>
  <c r="AS379" i="2"/>
  <c r="AS362" i="2"/>
  <c r="AS389" i="2"/>
  <c r="AS687" i="2"/>
  <c r="AS358" i="2"/>
  <c r="AS450" i="2"/>
  <c r="AS588" i="2"/>
  <c r="AS173" i="2"/>
  <c r="AS285" i="2"/>
  <c r="AS413" i="2"/>
  <c r="AS121" i="2"/>
  <c r="AS642" i="2"/>
  <c r="AS463" i="2"/>
  <c r="AS43" i="2"/>
  <c r="AS12" i="2"/>
  <c r="AS198" i="2"/>
  <c r="AS474" i="2"/>
  <c r="AS385" i="2"/>
  <c r="AS583" i="2"/>
  <c r="AS713" i="2"/>
  <c r="AS668" i="2"/>
  <c r="AS334" i="2"/>
  <c r="AS183" i="2"/>
  <c r="AS345" i="2"/>
  <c r="AS99" i="2"/>
  <c r="AS299" i="2"/>
  <c r="AS226" i="2"/>
  <c r="AS231" i="2"/>
  <c r="AS153" i="2"/>
  <c r="AS223" i="2"/>
  <c r="AS710" i="2"/>
  <c r="AS503" i="2"/>
  <c r="AS566" i="2"/>
  <c r="AS659" i="2"/>
  <c r="AS366" i="2"/>
  <c r="AS436" i="2"/>
  <c r="AS718" i="2"/>
  <c r="AS46" i="2"/>
  <c r="AS111" i="2"/>
  <c r="AS421" i="2"/>
  <c r="AS486" i="2"/>
  <c r="AS212" i="2"/>
  <c r="AS291" i="2"/>
  <c r="AS555" i="2"/>
  <c r="AS156" i="2"/>
  <c r="AS338" i="2"/>
  <c r="AS682" i="2"/>
  <c r="AS42" i="2"/>
  <c r="AS669" i="2"/>
  <c r="AS283" i="2"/>
  <c r="AS150" i="2"/>
  <c r="AS293" i="2"/>
  <c r="AS213" i="2"/>
  <c r="AS318" i="2"/>
  <c r="AS228" i="2"/>
  <c r="AS519" i="2"/>
  <c r="AS113" i="2"/>
  <c r="AS601" i="2"/>
  <c r="AT707" i="2"/>
  <c r="AT695" i="2"/>
  <c r="AT635" i="2"/>
  <c r="AT220" i="2"/>
  <c r="AT199" i="2"/>
  <c r="AT397" i="2"/>
  <c r="AT32" i="2"/>
  <c r="AT372" i="2"/>
  <c r="AT651" i="2"/>
  <c r="AT662" i="2"/>
  <c r="AT40" i="2"/>
  <c r="AT511" i="2"/>
  <c r="AT304" i="2"/>
  <c r="AT35" i="2"/>
  <c r="AT640" i="2"/>
  <c r="AT726" i="2"/>
  <c r="AT531" i="2"/>
  <c r="AT500" i="2"/>
  <c r="AR390" i="2"/>
  <c r="AR164" i="2"/>
  <c r="AR414" i="2"/>
  <c r="AR314" i="2"/>
  <c r="AR408" i="2"/>
  <c r="AR445" i="2"/>
  <c r="AR433" i="2"/>
  <c r="AR394" i="2"/>
  <c r="AR181" i="2"/>
  <c r="AR75" i="2"/>
  <c r="AR410" i="2"/>
  <c r="AR52" i="2"/>
  <c r="AR359" i="2"/>
  <c r="AR200" i="2"/>
  <c r="AR69" i="2"/>
  <c r="AR157" i="2"/>
  <c r="AR214" i="2"/>
  <c r="AR208" i="2"/>
  <c r="AR233" i="2"/>
  <c r="AR514" i="2"/>
  <c r="AR261" i="2"/>
  <c r="AR218" i="2"/>
  <c r="AR195" i="2"/>
  <c r="AR644" i="2"/>
  <c r="AR539" i="2"/>
  <c r="AR290" i="2"/>
  <c r="AR225" i="2"/>
  <c r="AR216" i="2"/>
  <c r="AR510" i="2"/>
  <c r="AR303" i="2"/>
  <c r="AR110" i="2"/>
  <c r="AR324" i="2"/>
  <c r="AR188" i="2"/>
  <c r="AR209" i="2"/>
  <c r="AU511" i="2"/>
  <c r="AS691" i="2"/>
  <c r="AS582" i="2"/>
  <c r="AS174" i="2"/>
  <c r="AS599" i="2"/>
  <c r="AS37" i="2"/>
  <c r="AS473" i="2"/>
  <c r="AT185" i="2"/>
  <c r="AT655" i="2"/>
  <c r="AT440" i="2"/>
  <c r="AT667" i="2"/>
  <c r="AT95" i="2"/>
  <c r="AR131" i="2"/>
  <c r="AR55" i="2"/>
  <c r="AR300" i="2"/>
  <c r="AR350" i="2"/>
  <c r="AR657" i="2"/>
  <c r="AU603" i="2"/>
  <c r="AU24" i="2"/>
  <c r="AU634" i="2"/>
  <c r="AU440" i="2"/>
  <c r="AU298" i="2"/>
  <c r="AU646" i="2"/>
  <c r="AS306" i="2"/>
  <c r="AS470" i="2"/>
  <c r="AS161" i="2"/>
  <c r="AS441" i="2"/>
  <c r="AS524" i="2"/>
  <c r="AS516" i="2"/>
  <c r="AT714" i="2"/>
  <c r="AT352" i="2"/>
  <c r="AT594" i="2"/>
  <c r="AT342" i="2"/>
  <c r="AT29" i="2"/>
  <c r="AT122" i="2"/>
  <c r="AR452" i="2"/>
  <c r="AR311" i="2"/>
  <c r="AU714" i="2"/>
  <c r="AU352" i="2"/>
  <c r="AU346" i="2"/>
  <c r="AU342" i="2"/>
  <c r="AS678" i="2"/>
  <c r="AS577" i="2"/>
  <c r="AS608" i="2"/>
  <c r="AS26" i="2"/>
  <c r="AS596" i="2"/>
  <c r="AS154" i="2"/>
  <c r="AS621" i="2"/>
  <c r="AS558" i="2"/>
  <c r="AS88" i="2"/>
  <c r="AS725" i="2"/>
  <c r="AS488" i="2"/>
  <c r="AS390" i="2"/>
  <c r="AS164" i="2"/>
  <c r="AS414" i="2"/>
  <c r="AS547" i="2"/>
  <c r="AS641" i="2"/>
  <c r="AS625" i="2"/>
  <c r="AS722" i="2"/>
  <c r="AS136" i="2"/>
  <c r="AS314" i="2"/>
  <c r="AS462" i="2"/>
  <c r="AS408" i="2"/>
  <c r="AS445" i="2"/>
  <c r="AS433" i="2"/>
  <c r="AS394" i="2"/>
  <c r="AS556" i="2"/>
  <c r="AS607" i="2"/>
  <c r="AS584" i="2"/>
  <c r="AS181" i="2"/>
  <c r="AS75" i="2"/>
  <c r="AS410" i="2"/>
  <c r="AS276" i="2"/>
  <c r="AS52" i="2"/>
  <c r="AS560" i="2"/>
  <c r="AS359" i="2"/>
  <c r="AS512" i="2"/>
  <c r="AS664" i="2"/>
  <c r="AS200" i="2"/>
  <c r="AS559" i="2"/>
  <c r="AS119" i="2"/>
  <c r="AS302" i="2"/>
  <c r="AS69" i="2"/>
  <c r="AS157" i="2"/>
  <c r="AS214" i="2"/>
  <c r="AS208" i="2"/>
  <c r="AS349" i="2"/>
  <c r="AS233" i="2"/>
  <c r="AS514" i="2"/>
  <c r="AS365" i="2"/>
  <c r="AS261" i="2"/>
  <c r="AS308" i="2"/>
  <c r="AS416" i="2"/>
  <c r="AS218" i="2"/>
  <c r="AS195" i="2"/>
  <c r="AS644" i="2"/>
  <c r="AS539" i="2"/>
  <c r="AS343" i="2"/>
  <c r="AS255" i="2"/>
  <c r="AS290" i="2"/>
  <c r="AS638" i="2"/>
  <c r="AS225" i="2"/>
  <c r="AS216" i="2"/>
  <c r="AS510" i="2"/>
  <c r="AS472" i="2"/>
  <c r="AS303" i="2"/>
  <c r="AS110" i="2"/>
  <c r="AS324" i="2"/>
  <c r="AS188" i="2"/>
  <c r="AS209" i="2"/>
  <c r="AS605" i="2"/>
  <c r="AT620" i="2"/>
  <c r="AT613" i="2"/>
  <c r="AT307" i="2"/>
  <c r="AT207" i="2"/>
  <c r="AT386" i="2"/>
  <c r="AT589" i="2"/>
  <c r="AT721" i="2"/>
  <c r="AT160" i="2"/>
  <c r="AT729" i="2"/>
  <c r="AT391" i="2"/>
  <c r="AT553" i="2"/>
  <c r="AT675" i="2"/>
  <c r="AT167" i="2"/>
  <c r="AT124" i="2"/>
  <c r="AT138" i="2"/>
  <c r="AT180" i="2"/>
  <c r="AT424" i="2"/>
  <c r="AT50" i="2"/>
  <c r="AR199" i="2"/>
  <c r="AR651" i="2"/>
  <c r="AR40" i="2"/>
  <c r="AR35" i="2"/>
  <c r="AR500" i="2"/>
  <c r="AR62" i="2"/>
  <c r="AR128" i="2"/>
  <c r="AR76" i="2"/>
  <c r="AR22" i="2"/>
  <c r="AR205" i="2"/>
  <c r="AR115" i="2"/>
  <c r="AR86" i="2"/>
  <c r="AR330" i="2"/>
  <c r="AR325" i="2"/>
  <c r="AR141" i="2"/>
  <c r="AR39" i="2"/>
  <c r="AR259" i="2"/>
  <c r="AR133" i="2"/>
  <c r="AR663" i="2"/>
  <c r="AR387" i="2"/>
  <c r="AR87" i="2"/>
  <c r="AR328" i="2"/>
  <c r="AR147" i="2"/>
  <c r="AR263" i="2"/>
  <c r="AR546" i="2"/>
  <c r="AR544" i="2"/>
  <c r="AR686" i="2"/>
  <c r="AR416" i="2"/>
  <c r="AS694" i="2"/>
  <c r="AS249" i="2"/>
  <c r="AS84" i="2"/>
  <c r="AS241" i="2"/>
  <c r="AS194" i="2"/>
  <c r="AT243" i="2"/>
  <c r="AT57" i="2"/>
  <c r="AT634" i="2"/>
  <c r="AT502" i="2"/>
  <c r="AT493" i="2"/>
  <c r="AU295" i="2"/>
  <c r="AU447" i="2"/>
  <c r="AU309" i="2"/>
  <c r="AU502" i="2"/>
  <c r="AU356" i="2"/>
  <c r="AS457" i="2"/>
  <c r="AS688" i="2"/>
  <c r="AS5" i="2"/>
  <c r="AS591" i="2"/>
  <c r="AS232" i="2"/>
  <c r="AT520" i="2"/>
  <c r="AT720" i="2"/>
  <c r="AT236" i="2"/>
  <c r="AT109" i="2"/>
  <c r="AT184" i="2"/>
  <c r="AU650" i="2"/>
  <c r="AU193" i="2"/>
  <c r="AU597" i="2"/>
  <c r="AU126" i="2"/>
  <c r="AS316" i="2"/>
  <c r="AS14" i="2"/>
  <c r="AS707" i="2"/>
  <c r="AS695" i="2"/>
  <c r="AS635" i="2"/>
  <c r="AS220" i="2"/>
  <c r="AS199" i="2"/>
  <c r="AS397" i="2"/>
  <c r="AS32" i="2"/>
  <c r="AS372" i="2"/>
  <c r="AS651" i="2"/>
  <c r="AS662" i="2"/>
  <c r="AS40" i="2"/>
  <c r="AS511" i="2"/>
  <c r="AS304" i="2"/>
  <c r="AS35" i="2"/>
  <c r="AS640" i="2"/>
  <c r="AS726" i="2"/>
  <c r="AS531" i="2"/>
  <c r="AS500" i="2"/>
  <c r="AS114" i="2"/>
  <c r="AS257" i="2"/>
  <c r="AS62" i="2"/>
  <c r="AS89" i="2"/>
  <c r="AS656" i="2"/>
  <c r="AS534" i="2"/>
  <c r="AS536" i="2"/>
  <c r="AS128" i="2"/>
  <c r="AS76" i="2"/>
  <c r="AS22" i="2"/>
  <c r="AS618" i="2"/>
  <c r="AS205" i="2"/>
  <c r="AS15" i="2"/>
  <c r="AS115" i="2"/>
  <c r="AS86" i="2"/>
  <c r="AS330" i="2"/>
  <c r="AS325" i="2"/>
  <c r="AS141" i="2"/>
  <c r="AS636" i="2"/>
  <c r="AS373" i="2"/>
  <c r="AS681" i="2"/>
  <c r="AS39" i="2"/>
  <c r="AS426" i="2"/>
  <c r="AS259" i="2"/>
  <c r="AS116" i="2"/>
  <c r="AS63" i="2"/>
  <c r="AS133" i="2"/>
  <c r="AS624" i="2"/>
  <c r="AS663" i="2"/>
  <c r="AS387" i="2"/>
  <c r="AS320" i="2"/>
  <c r="AS680" i="2"/>
  <c r="AS87" i="2"/>
  <c r="AS189" i="2"/>
  <c r="AS328" i="2"/>
  <c r="AS147" i="2"/>
  <c r="AS274" i="2"/>
  <c r="AS449" i="2"/>
  <c r="AS263" i="2"/>
  <c r="AS546" i="2"/>
  <c r="AS544" i="2"/>
  <c r="AS686" i="2"/>
  <c r="AS606" i="2"/>
  <c r="AT676" i="2"/>
  <c r="AT698" i="2"/>
  <c r="AT595" i="2"/>
  <c r="AT409" i="2"/>
  <c r="AT580" i="2"/>
  <c r="AT453" i="2"/>
  <c r="AT417" i="2"/>
  <c r="AT271" i="2"/>
  <c r="AT286" i="2"/>
  <c r="AT420" i="2"/>
  <c r="AT364" i="2"/>
  <c r="AT610" i="2"/>
  <c r="AT139" i="2"/>
  <c r="AT403" i="2"/>
  <c r="AR613" i="2"/>
  <c r="AR307" i="2"/>
  <c r="AR116" i="2"/>
  <c r="AS319" i="2"/>
  <c r="AS81" i="2"/>
  <c r="AS45" i="2"/>
  <c r="AS315" i="2"/>
  <c r="AS21" i="2"/>
  <c r="AS484" i="2"/>
  <c r="AT31" i="2"/>
  <c r="AT278" i="2"/>
  <c r="AT329" i="2"/>
  <c r="AT356" i="2"/>
  <c r="AR161" i="2"/>
  <c r="AR496" i="2"/>
  <c r="AR438" i="2"/>
  <c r="AU495" i="2"/>
  <c r="AU224" i="2"/>
  <c r="AU278" i="2"/>
  <c r="AU329" i="2"/>
  <c r="AU667" i="2"/>
  <c r="AU129" i="2"/>
  <c r="AS692" i="2"/>
  <c r="AS593" i="2"/>
  <c r="AS701" i="2"/>
  <c r="AS530" i="2"/>
  <c r="AS496" i="2"/>
  <c r="AS438" i="2"/>
  <c r="AT716" i="2"/>
  <c r="AT597" i="2"/>
  <c r="AT66" i="2"/>
  <c r="AT614" i="2"/>
  <c r="AT508" i="2"/>
  <c r="AT92" i="2"/>
  <c r="AR495" i="2"/>
  <c r="AR31" i="2"/>
  <c r="AR447" i="2"/>
  <c r="AR72" i="2"/>
  <c r="AR329" i="2"/>
  <c r="AR229" i="2"/>
  <c r="AU520" i="2"/>
  <c r="AU585" i="2"/>
  <c r="AS374" i="2"/>
  <c r="AS613" i="2"/>
  <c r="AS207" i="2"/>
  <c r="AS589" i="2"/>
  <c r="AS721" i="2"/>
  <c r="AS729" i="2"/>
  <c r="AS391" i="2"/>
  <c r="AS553" i="2"/>
  <c r="AS675" i="2"/>
  <c r="AS167" i="2"/>
  <c r="AS124" i="2"/>
  <c r="AS138" i="2"/>
  <c r="AS180" i="2"/>
  <c r="AS424" i="2"/>
  <c r="AS50" i="2"/>
  <c r="AS402" i="2"/>
  <c r="AS572" i="2"/>
  <c r="AS697" i="2"/>
  <c r="AS574" i="2"/>
  <c r="AS563" i="2"/>
  <c r="AS332" i="2"/>
  <c r="AS25" i="2"/>
  <c r="AS264" i="2"/>
  <c r="AS284" i="2"/>
  <c r="AS201" i="2"/>
  <c r="AS2" i="2"/>
  <c r="AS59" i="2"/>
  <c r="AS709" i="2"/>
  <c r="AS96" i="2"/>
  <c r="AS234" i="2"/>
  <c r="AS170" i="2"/>
  <c r="AS230" i="2"/>
  <c r="AS380" i="2"/>
  <c r="AS464" i="2"/>
  <c r="AS187" i="2"/>
  <c r="AS41" i="2"/>
  <c r="AS64" i="2"/>
  <c r="AS47" i="2"/>
  <c r="AS407" i="2"/>
  <c r="AS506" i="2"/>
  <c r="AS527" i="2"/>
  <c r="AS587" i="2"/>
  <c r="AS191" i="2"/>
  <c r="AS551" i="2"/>
  <c r="AS549" i="2"/>
  <c r="AS542" i="2"/>
  <c r="AS648" i="2"/>
  <c r="AS423" i="2"/>
  <c r="AS125" i="2"/>
  <c r="AS61" i="2"/>
  <c r="AS74" i="2"/>
  <c r="AS101" i="2"/>
  <c r="AS158" i="2"/>
  <c r="AS104" i="2"/>
  <c r="AS70" i="2"/>
  <c r="AS58" i="2"/>
  <c r="AS401" i="2"/>
  <c r="AT712" i="2"/>
  <c r="AT523" i="2"/>
  <c r="AT653" i="2"/>
  <c r="AT237" i="2"/>
  <c r="AT400" i="2"/>
  <c r="AT210" i="2"/>
  <c r="AT149" i="2"/>
  <c r="AT705" i="2"/>
  <c r="AT222" i="2"/>
  <c r="AT265" i="2"/>
  <c r="AT273" i="2"/>
  <c r="AT327" i="2"/>
  <c r="AT219" i="2"/>
  <c r="AT677" i="2"/>
  <c r="AT348" i="2"/>
  <c r="AT479" i="2"/>
  <c r="AT357" i="2"/>
  <c r="AT492" i="2"/>
  <c r="AT439" i="2"/>
  <c r="AT696" i="2"/>
  <c r="AT579" i="2"/>
  <c r="AT182" i="2"/>
  <c r="AT375" i="2"/>
  <c r="AT619" i="2"/>
  <c r="AT44" i="2"/>
  <c r="AT202" i="2"/>
  <c r="AT73" i="2"/>
  <c r="AT487" i="2"/>
  <c r="AR453" i="2"/>
  <c r="AR417" i="2"/>
  <c r="AR271" i="2"/>
  <c r="AR286" i="2"/>
  <c r="AR364" i="2"/>
  <c r="AR610" i="2"/>
  <c r="AR139" i="2"/>
  <c r="AR575" i="2"/>
  <c r="AR255" i="2"/>
  <c r="AS215" i="2"/>
  <c r="AS468" i="2"/>
  <c r="AS235" i="2"/>
  <c r="AS253" i="2"/>
  <c r="AS632" i="2"/>
  <c r="AS448" i="2"/>
  <c r="AT224" i="2"/>
  <c r="AT98" i="2"/>
  <c r="AT569" i="2"/>
  <c r="AT67" i="2"/>
  <c r="AT120" i="2"/>
  <c r="AT646" i="2"/>
  <c r="AR93" i="2"/>
  <c r="AR616" i="2"/>
  <c r="AR322" i="2"/>
  <c r="AU612" i="2"/>
  <c r="AU117" i="2"/>
  <c r="AU221" i="2"/>
  <c r="AU442" i="2"/>
  <c r="AU229" i="2"/>
  <c r="AU120" i="2"/>
  <c r="AS630" i="2"/>
  <c r="AS528" i="2"/>
  <c r="AS629" i="2"/>
  <c r="AS3" i="2"/>
  <c r="AS665" i="2"/>
  <c r="AS292" i="2"/>
  <c r="AT565" i="2"/>
  <c r="AT288" i="2"/>
  <c r="AT533" i="2"/>
  <c r="AT282" i="2"/>
  <c r="AT467" i="2"/>
  <c r="AT296" i="2"/>
  <c r="AT507" i="2"/>
  <c r="AR57" i="2"/>
  <c r="AR98" i="2"/>
  <c r="AR569" i="2"/>
  <c r="AR239" i="2"/>
  <c r="AR262" i="2"/>
  <c r="AR356" i="2"/>
  <c r="AU732" i="2"/>
  <c r="AU720" i="2"/>
  <c r="AU594" i="2"/>
  <c r="AU623" i="2"/>
  <c r="AS490" i="2"/>
  <c r="AS711" i="2"/>
  <c r="AS620" i="2"/>
  <c r="AS307" i="2"/>
  <c r="AS386" i="2"/>
  <c r="AS160" i="2"/>
  <c r="AS676" i="2"/>
  <c r="AS698" i="2"/>
  <c r="AS595" i="2"/>
  <c r="AS409" i="2"/>
  <c r="AS580" i="2"/>
  <c r="AS453" i="2"/>
  <c r="AS417" i="2"/>
  <c r="AS271" i="2"/>
  <c r="AS286" i="2"/>
  <c r="AS420" i="2"/>
  <c r="AS364" i="2"/>
  <c r="AS610" i="2"/>
  <c r="AS139" i="2"/>
  <c r="AS403" i="2"/>
  <c r="AS82" i="2"/>
  <c r="AS645" i="2"/>
  <c r="AS598" i="2"/>
  <c r="AS482" i="2"/>
  <c r="AS146" i="2"/>
  <c r="AS152" i="2"/>
  <c r="AS491" i="2"/>
  <c r="AS418" i="2"/>
  <c r="AS23" i="2"/>
  <c r="AS267" i="2"/>
  <c r="AS144" i="2"/>
  <c r="AS190" i="2"/>
  <c r="AS406" i="2"/>
  <c r="AS27" i="2"/>
  <c r="AS13" i="2"/>
  <c r="AS252" i="2"/>
  <c r="AS592" i="2"/>
  <c r="AS30" i="2"/>
  <c r="AS196" i="2"/>
  <c r="AS370" i="2"/>
  <c r="AS19" i="2"/>
  <c r="AS168" i="2"/>
  <c r="AS564" i="2"/>
  <c r="AS481" i="2"/>
  <c r="AS444" i="2"/>
  <c r="AS100" i="2"/>
  <c r="AS419" i="2"/>
  <c r="AS317" i="2"/>
  <c r="AS454" i="2"/>
  <c r="AS505" i="2"/>
  <c r="AS674" i="2"/>
  <c r="AS501" i="2"/>
  <c r="AS532" i="2"/>
  <c r="AS446" i="2"/>
  <c r="AS540" i="2"/>
  <c r="AS715" i="2"/>
  <c r="AS8" i="2"/>
  <c r="AS244" i="2"/>
  <c r="AS336" i="2"/>
  <c r="AS313" i="2"/>
  <c r="AS203" i="2"/>
  <c r="AS388" i="2"/>
  <c r="AS432" i="2"/>
  <c r="AS204" i="2"/>
  <c r="AS4" i="2"/>
  <c r="AS371" i="2"/>
  <c r="AS478" i="2"/>
  <c r="AT731" i="2"/>
  <c r="AT671" i="2"/>
  <c r="AT368" i="2"/>
  <c r="AT622" i="2"/>
  <c r="AT529" i="2"/>
  <c r="AT103" i="2"/>
  <c r="AT590" i="2"/>
  <c r="AT443" i="2"/>
  <c r="AT673" i="2"/>
  <c r="AT355" i="2"/>
  <c r="AT68" i="2"/>
  <c r="AT704" i="2"/>
  <c r="AT399" i="2"/>
  <c r="AT660" i="2"/>
  <c r="AT277" i="2"/>
  <c r="AT172" i="2"/>
  <c r="AT437" i="2"/>
  <c r="AT134" i="2"/>
  <c r="AT272" i="2"/>
  <c r="AT333" i="2"/>
  <c r="AT38" i="2"/>
  <c r="AR237" i="2"/>
  <c r="AR400" i="2"/>
  <c r="AR210" i="2"/>
  <c r="AR149" i="2"/>
  <c r="AR273" i="2"/>
  <c r="AR327" i="2"/>
  <c r="AS581" i="2"/>
  <c r="AS700" i="2"/>
  <c r="AS600" i="2"/>
  <c r="AS431" i="2"/>
  <c r="AS347" i="2"/>
  <c r="AT679" i="2"/>
  <c r="AT177" i="2"/>
  <c r="AT206" i="2"/>
  <c r="AT654" i="2"/>
  <c r="AT602" i="2"/>
  <c r="AU452" i="2"/>
  <c r="AU311" i="2"/>
  <c r="AU655" i="2"/>
  <c r="AU367" i="2"/>
  <c r="AU381" i="2"/>
  <c r="AS326" i="2"/>
  <c r="AS247" i="2"/>
  <c r="AS617" i="2"/>
  <c r="AS353" i="2"/>
  <c r="AS361" i="2"/>
  <c r="AS657" i="2"/>
  <c r="AT554" i="2"/>
  <c r="AT615" i="2"/>
  <c r="AT106" i="2"/>
  <c r="AT497" i="2"/>
  <c r="AT107" i="2"/>
  <c r="AR243" i="2"/>
  <c r="AR493" i="2"/>
  <c r="AR95" i="2"/>
  <c r="AR451" i="2"/>
  <c r="AU672" i="2"/>
  <c r="AU80" i="2"/>
  <c r="AU197" i="2"/>
  <c r="AS706" i="2"/>
  <c r="AS661" i="2"/>
  <c r="AS712" i="2"/>
  <c r="AS653" i="2"/>
  <c r="AS400" i="2"/>
  <c r="AS705" i="2"/>
  <c r="AS222" i="2"/>
  <c r="AS273" i="2"/>
  <c r="AS327" i="2"/>
  <c r="AS219" i="2"/>
  <c r="AS677" i="2"/>
  <c r="AS348" i="2"/>
  <c r="AS479" i="2"/>
  <c r="AS357" i="2"/>
  <c r="AS492" i="2"/>
  <c r="AS439" i="2"/>
  <c r="AS696" i="2"/>
  <c r="AS579" i="2"/>
  <c r="AS182" i="2"/>
  <c r="AS375" i="2"/>
  <c r="AS619" i="2"/>
  <c r="AS44" i="2"/>
  <c r="AS73" i="2"/>
  <c r="AS487" i="2"/>
  <c r="AS17" i="2"/>
  <c r="AS578" i="2"/>
  <c r="AS56" i="2"/>
  <c r="AS79" i="2"/>
  <c r="AS151" i="2"/>
  <c r="AS685" i="2"/>
  <c r="AS404" i="2"/>
  <c r="AS258" i="2"/>
  <c r="AS337" i="2"/>
  <c r="AS279" i="2"/>
  <c r="AS331" i="2"/>
  <c r="AS186" i="2"/>
  <c r="AS289" i="2"/>
  <c r="AS143" i="2"/>
  <c r="AS517" i="2"/>
  <c r="AS130" i="2"/>
  <c r="AS427" i="2"/>
  <c r="AS393" i="2"/>
  <c r="AS242" i="2"/>
  <c r="AS550" i="2"/>
  <c r="AS108" i="2"/>
  <c r="AS412" i="2"/>
  <c r="AS54" i="2"/>
  <c r="AS97" i="2"/>
  <c r="AS127" i="2"/>
  <c r="AS535" i="2"/>
  <c r="AS238" i="2"/>
  <c r="AS85" i="2"/>
  <c r="AS287" i="2"/>
  <c r="AS83" i="2"/>
  <c r="AS586" i="2"/>
  <c r="AS384" i="2"/>
  <c r="AS562" i="2"/>
  <c r="AT719" i="2"/>
  <c r="AT683" i="2"/>
  <c r="AT575" i="2"/>
  <c r="AT689" i="2"/>
  <c r="AT571" i="2"/>
  <c r="AT319" i="2"/>
  <c r="AT215" i="2"/>
  <c r="AT691" i="2"/>
  <c r="AT430" i="2"/>
  <c r="AT581" i="2"/>
  <c r="AT178" i="2"/>
  <c r="AT90" i="2"/>
  <c r="AT627" i="2"/>
  <c r="AT694" i="2"/>
  <c r="AT727" i="2"/>
  <c r="AT376" i="2"/>
  <c r="AU570" i="2"/>
  <c r="AR114" i="2"/>
  <c r="AS90" i="2"/>
  <c r="AS494" i="2"/>
  <c r="AS666" i="2"/>
  <c r="AS670" i="2"/>
  <c r="AS398" i="2"/>
  <c r="AS515" i="2"/>
  <c r="AT117" i="2"/>
  <c r="AT49" i="2"/>
  <c r="AT132" i="2"/>
  <c r="AT229" i="2"/>
  <c r="AT262" i="2"/>
  <c r="AT36" i="2"/>
  <c r="AR470" i="2"/>
  <c r="AR148" i="2"/>
  <c r="AR465" i="2"/>
  <c r="AU658" i="2"/>
  <c r="AU185" i="2"/>
  <c r="AU98" i="2"/>
  <c r="AU132" i="2"/>
  <c r="AU239" i="2"/>
  <c r="AU493" i="2"/>
  <c r="AU451" i="2"/>
  <c r="AS248" i="2"/>
  <c r="AS469" i="2"/>
  <c r="AS616" i="2"/>
  <c r="AS148" i="2"/>
  <c r="AS513" i="2"/>
  <c r="AS684" i="2"/>
  <c r="AT650" i="2"/>
  <c r="AT155" i="2"/>
  <c r="AT159" i="2"/>
  <c r="AT545" i="2"/>
  <c r="AT573" i="2"/>
  <c r="AT254" i="2"/>
  <c r="AT538" i="2"/>
  <c r="AR49" i="2"/>
  <c r="AR708" i="2"/>
  <c r="AR67" i="2"/>
  <c r="AR102" i="2"/>
  <c r="AR602" i="2"/>
  <c r="AR646" i="2"/>
  <c r="AU140" i="2"/>
  <c r="AU396" i="2"/>
  <c r="AU236" i="2"/>
  <c r="AU497" i="2"/>
  <c r="AS145" i="2"/>
  <c r="AS609" i="2"/>
  <c r="AS523" i="2"/>
  <c r="AS237" i="2"/>
  <c r="AS210" i="2"/>
  <c r="AS149" i="2"/>
  <c r="AS265" i="2"/>
  <c r="AS731" i="2"/>
  <c r="AS671" i="2"/>
  <c r="AS368" i="2"/>
  <c r="AS622" i="2"/>
  <c r="AS529" i="2"/>
  <c r="AS103" i="2"/>
  <c r="AS590" i="2"/>
  <c r="AS443" i="2"/>
  <c r="AS673" i="2"/>
  <c r="AS355" i="2"/>
  <c r="AS68" i="2"/>
  <c r="AS704" i="2"/>
  <c r="AS399" i="2"/>
  <c r="AS660" i="2"/>
  <c r="AS277" i="2"/>
  <c r="AS172" i="2"/>
  <c r="AS437" i="2"/>
  <c r="AS134" i="2"/>
  <c r="AS272" i="2"/>
  <c r="AS333" i="2"/>
  <c r="AS260" i="2"/>
  <c r="AS175" i="2"/>
  <c r="AS652" i="2"/>
  <c r="AS690" i="2"/>
  <c r="AS192" i="2"/>
  <c r="AS20" i="2"/>
  <c r="AS268" i="2"/>
  <c r="AS297" i="2"/>
  <c r="AS456" i="2"/>
  <c r="AS509" i="2"/>
  <c r="AS626" i="2"/>
  <c r="AS344" i="2"/>
  <c r="AS428" i="2"/>
  <c r="AS321" i="2"/>
  <c r="AS305" i="2"/>
  <c r="AS489" i="2"/>
  <c r="AS411" i="2"/>
  <c r="AS105" i="2"/>
  <c r="AS378" i="2"/>
  <c r="AS485" i="2"/>
  <c r="AS11" i="2"/>
  <c r="AS18" i="2"/>
  <c r="AS65" i="2"/>
  <c r="AS77" i="2"/>
  <c r="AS38" i="2"/>
  <c r="AS48" i="2"/>
  <c r="AS301" i="2"/>
  <c r="AS256" i="2"/>
  <c r="AS179" i="2"/>
  <c r="AS270" i="2"/>
  <c r="AS166" i="2"/>
  <c r="AS526" i="2"/>
  <c r="AS383" i="2"/>
  <c r="AS16" i="2"/>
  <c r="AS246" i="2"/>
  <c r="AS335" i="2"/>
  <c r="AS165" i="2"/>
  <c r="AS525" i="2"/>
  <c r="AS91" i="2"/>
  <c r="AS460" i="2"/>
  <c r="AS340" i="2"/>
  <c r="AT693" i="2"/>
  <c r="AT522" i="2"/>
  <c r="AT692" i="2"/>
  <c r="AT248" i="2"/>
  <c r="AT93" i="2"/>
  <c r="AT649" i="2"/>
  <c r="AT630" i="2"/>
  <c r="AT326" i="2"/>
  <c r="AT306" i="2"/>
  <c r="AT457" i="2"/>
  <c r="AT131" i="2"/>
  <c r="AT728" i="2"/>
  <c r="AT593" i="2"/>
  <c r="AT469" i="2"/>
  <c r="AT312" i="2"/>
  <c r="AT611" i="2"/>
  <c r="AT528" i="2"/>
  <c r="AT470" i="2"/>
  <c r="AT247" i="2"/>
  <c r="AT688" i="2"/>
  <c r="AT310" i="2"/>
  <c r="AT240" i="2"/>
  <c r="AR215" i="2"/>
  <c r="AR430" i="2"/>
  <c r="AR178" i="2"/>
  <c r="AR90" i="2"/>
  <c r="AR580" i="2"/>
  <c r="AR152" i="2"/>
  <c r="AR274" i="2"/>
  <c r="AT374" i="2"/>
  <c r="AT711" i="2"/>
  <c r="AT609" i="2"/>
  <c r="AT14" i="2"/>
  <c r="AT211" i="2"/>
  <c r="AT26" i="2"/>
  <c r="AT171" i="2"/>
  <c r="AT537" i="2"/>
  <c r="AT596" i="2"/>
  <c r="AT730" i="2"/>
  <c r="AT567" i="2"/>
  <c r="AT154" i="2"/>
  <c r="AT275" i="2"/>
  <c r="AT323" i="2"/>
  <c r="AT621" i="2"/>
  <c r="AT643" i="2"/>
  <c r="AT633" i="2"/>
  <c r="AT558" i="2"/>
  <c r="AT169" i="2"/>
  <c r="AT217" i="2"/>
  <c r="AT543" i="2"/>
  <c r="AT88" i="2"/>
  <c r="AT455" i="2"/>
  <c r="AT363" i="2"/>
  <c r="AT10" i="2"/>
  <c r="AT548" i="2"/>
  <c r="AT702" i="2"/>
  <c r="AT142" i="2"/>
  <c r="AT6" i="2"/>
  <c r="AT576" i="2"/>
  <c r="AT568" i="2"/>
  <c r="AT639" i="2"/>
  <c r="AT9" i="2"/>
  <c r="AT266" i="2"/>
  <c r="AT647" i="2"/>
  <c r="AT33" i="2"/>
  <c r="AT281" i="2"/>
  <c r="AT71" i="2"/>
  <c r="AT458" i="2"/>
  <c r="AT354" i="2"/>
  <c r="AT604" i="2"/>
  <c r="AT504" i="2"/>
  <c r="AT392" i="2"/>
  <c r="AT360" i="2"/>
  <c r="AT480" i="2"/>
  <c r="AT94" i="2"/>
  <c r="AR650" i="2"/>
  <c r="AR429" i="2"/>
  <c r="AR565" i="2"/>
  <c r="AR140" i="2"/>
  <c r="AR155" i="2"/>
  <c r="AR193" i="2"/>
  <c r="AR288" i="2"/>
  <c r="AR396" i="2"/>
  <c r="AR28" i="2"/>
  <c r="AR80" i="2"/>
  <c r="AR597" i="2"/>
  <c r="AR159" i="2"/>
  <c r="AR346" i="2"/>
  <c r="AR106" i="2"/>
  <c r="AR585" i="2"/>
  <c r="AR294" i="2"/>
  <c r="AR471" i="2"/>
  <c r="AR197" i="2"/>
  <c r="AR282" i="2"/>
  <c r="AR126" i="2"/>
  <c r="AR614" i="2"/>
  <c r="AR227" i="2"/>
  <c r="AR467" i="2"/>
  <c r="AR109" i="2"/>
  <c r="AR29" i="2"/>
  <c r="AR395" i="2"/>
  <c r="AR552" i="2"/>
  <c r="AR508" i="2"/>
  <c r="AR254" i="2"/>
  <c r="AR405" i="2"/>
  <c r="AR296" i="2"/>
  <c r="AR122" i="2"/>
  <c r="AR107" i="2"/>
  <c r="AR184" i="2"/>
  <c r="AR118" i="2"/>
  <c r="AR369" i="2"/>
  <c r="AR92" i="2"/>
  <c r="AR538" i="2"/>
  <c r="AR507" i="2"/>
  <c r="AR341" i="2"/>
  <c r="AU703" i="2"/>
  <c r="AU678" i="2"/>
  <c r="AU706" i="2"/>
  <c r="AU724" i="2"/>
  <c r="AU316" i="2"/>
  <c r="AU490" i="2"/>
  <c r="AU435" i="2"/>
  <c r="AU145" i="2"/>
  <c r="AU53" i="2"/>
  <c r="AU577" i="2"/>
  <c r="AU135" i="2"/>
  <c r="AU608" i="2"/>
  <c r="AU661" i="2"/>
  <c r="AU541" i="2"/>
  <c r="AU374" i="2"/>
  <c r="AU711" i="2"/>
  <c r="AU609" i="2"/>
  <c r="AU14" i="2"/>
  <c r="AU211" i="2"/>
  <c r="AU26" i="2"/>
  <c r="AU171" i="2"/>
  <c r="AU537" i="2"/>
  <c r="AU596" i="2"/>
  <c r="AU730" i="2"/>
  <c r="AU567" i="2"/>
  <c r="AU154" i="2"/>
  <c r="AU275" i="2"/>
  <c r="AU323" i="2"/>
  <c r="AU643" i="2"/>
  <c r="AU633" i="2"/>
  <c r="AU558" i="2"/>
  <c r="AU169" i="2"/>
  <c r="AU217" i="2"/>
  <c r="AU543" i="2"/>
  <c r="AU88" i="2"/>
  <c r="AU455" i="2"/>
  <c r="AU363" i="2"/>
  <c r="AU10" i="2"/>
  <c r="AU548" i="2"/>
  <c r="AU702" i="2"/>
  <c r="AU142" i="2"/>
  <c r="AU6" i="2"/>
  <c r="AU576" i="2"/>
  <c r="AU568" i="2"/>
  <c r="AU639" i="2"/>
  <c r="AU9" i="2"/>
  <c r="AU266" i="2"/>
  <c r="AU647" i="2"/>
  <c r="AU33" i="2"/>
  <c r="AU281" i="2"/>
  <c r="AU71" i="2"/>
  <c r="AU458" i="2"/>
  <c r="AU354" i="2"/>
  <c r="AU604" i="2"/>
  <c r="AU504" i="2"/>
  <c r="AU392" i="2"/>
  <c r="AU360" i="2"/>
  <c r="AU480" i="2"/>
  <c r="AU94" i="2"/>
  <c r="AT583" i="2"/>
  <c r="AT713" i="2"/>
  <c r="AT668" i="2"/>
  <c r="AT334" i="2"/>
  <c r="AT183" i="2"/>
  <c r="AT345" i="2"/>
  <c r="AT99" i="2"/>
  <c r="AT299" i="2"/>
  <c r="AT226" i="2"/>
  <c r="AT231" i="2"/>
  <c r="AT153" i="2"/>
  <c r="AT223" i="2"/>
  <c r="AT710" i="2"/>
  <c r="AT503" i="2"/>
  <c r="AT566" i="2"/>
  <c r="AT659" i="2"/>
  <c r="AT366" i="2"/>
  <c r="AT436" i="2"/>
  <c r="AT718" i="2"/>
  <c r="AT46" i="2"/>
  <c r="AT111" i="2"/>
  <c r="AT421" i="2"/>
  <c r="AT486" i="2"/>
  <c r="AT212" i="2"/>
  <c r="AT291" i="2"/>
  <c r="AT555" i="2"/>
  <c r="AT156" i="2"/>
  <c r="AT338" i="2"/>
  <c r="AT682" i="2"/>
  <c r="AT42" i="2"/>
  <c r="AT669" i="2"/>
  <c r="AT283" i="2"/>
  <c r="AT150" i="2"/>
  <c r="AT293" i="2"/>
  <c r="AT213" i="2"/>
  <c r="AT318" i="2"/>
  <c r="AT228" i="2"/>
  <c r="AT519" i="2"/>
  <c r="AT113" i="2"/>
  <c r="AT601" i="2"/>
  <c r="AR435" i="2"/>
  <c r="AR145" i="2"/>
  <c r="AR53" i="2"/>
  <c r="AR135" i="2"/>
  <c r="AR608" i="2"/>
  <c r="AR374" i="2"/>
  <c r="AR609" i="2"/>
  <c r="AR14" i="2"/>
  <c r="AR26" i="2"/>
  <c r="AR171" i="2"/>
  <c r="AR537" i="2"/>
  <c r="AR567" i="2"/>
  <c r="AR154" i="2"/>
  <c r="AR323" i="2"/>
  <c r="AR643" i="2"/>
  <c r="AR169" i="2"/>
  <c r="AR217" i="2"/>
  <c r="AR543" i="2"/>
  <c r="AR88" i="2"/>
  <c r="AR363" i="2"/>
  <c r="AR10" i="2"/>
  <c r="AR548" i="2"/>
  <c r="AR142" i="2"/>
  <c r="AR6" i="2"/>
  <c r="AR576" i="2"/>
  <c r="AR568" i="2"/>
  <c r="AR9" i="2"/>
  <c r="AR266" i="2"/>
  <c r="AR647" i="2"/>
  <c r="AR71" i="2"/>
  <c r="AR458" i="2"/>
  <c r="AR354" i="2"/>
  <c r="AR604" i="2"/>
  <c r="AR504" i="2"/>
  <c r="AR392" i="2"/>
  <c r="AR480" i="2"/>
  <c r="AR94" i="2"/>
  <c r="AU699" i="2"/>
  <c r="AU379" i="2"/>
  <c r="AU362" i="2"/>
  <c r="AU389" i="2"/>
  <c r="AU687" i="2"/>
  <c r="AU358" i="2"/>
  <c r="AU631" i="2"/>
  <c r="AU450" i="2"/>
  <c r="AU588" i="2"/>
  <c r="AU173" i="2"/>
  <c r="AU285" i="2"/>
  <c r="AU413" i="2"/>
  <c r="AU121" i="2"/>
  <c r="AU642" i="2"/>
  <c r="AU637" i="2"/>
  <c r="AU463" i="2"/>
  <c r="AU43" i="2"/>
  <c r="AU12" i="2"/>
  <c r="AU198" i="2"/>
  <c r="AU474" i="2"/>
  <c r="AU385" i="2"/>
  <c r="AU583" i="2"/>
  <c r="AU713" i="2"/>
  <c r="AU668" i="2"/>
  <c r="AU334" i="2"/>
  <c r="AU183" i="2"/>
  <c r="AU345" i="2"/>
  <c r="AU99" i="2"/>
  <c r="AU299" i="2"/>
  <c r="AU226" i="2"/>
  <c r="AU231" i="2"/>
  <c r="AU153" i="2"/>
  <c r="AU223" i="2"/>
  <c r="AU710" i="2"/>
  <c r="AU503" i="2"/>
  <c r="AU566" i="2"/>
  <c r="AU659" i="2"/>
  <c r="AU366" i="2"/>
  <c r="AU436" i="2"/>
  <c r="AU718" i="2"/>
  <c r="AU46" i="2"/>
  <c r="AU111" i="2"/>
  <c r="AU421" i="2"/>
  <c r="AU486" i="2"/>
  <c r="AU212" i="2"/>
  <c r="AU291" i="2"/>
  <c r="AU555" i="2"/>
  <c r="AU156" i="2"/>
  <c r="AU338" i="2"/>
  <c r="AU682" i="2"/>
  <c r="AU42" i="2"/>
  <c r="AU669" i="2"/>
  <c r="AU283" i="2"/>
  <c r="AU150" i="2"/>
  <c r="AU293" i="2"/>
  <c r="AU213" i="2"/>
  <c r="AU318" i="2"/>
  <c r="AU228" i="2"/>
  <c r="AU519" i="2"/>
  <c r="AU113" i="2"/>
  <c r="AU601" i="2"/>
  <c r="AT664" i="2"/>
  <c r="AT200" i="2"/>
  <c r="AT559" i="2"/>
  <c r="AT119" i="2"/>
  <c r="AT302" i="2"/>
  <c r="AT69" i="2"/>
  <c r="AT157" i="2"/>
  <c r="AT214" i="2"/>
  <c r="AT208" i="2"/>
  <c r="AT349" i="2"/>
  <c r="AT233" i="2"/>
  <c r="AT514" i="2"/>
  <c r="AT365" i="2"/>
  <c r="AT261" i="2"/>
  <c r="AT308" i="2"/>
  <c r="AT416" i="2"/>
  <c r="AT195" i="2"/>
  <c r="AT644" i="2"/>
  <c r="AT539" i="2"/>
  <c r="AT343" i="2"/>
  <c r="AT255" i="2"/>
  <c r="AT290" i="2"/>
  <c r="AT638" i="2"/>
  <c r="AT225" i="2"/>
  <c r="AT216" i="2"/>
  <c r="AT510" i="2"/>
  <c r="AT472" i="2"/>
  <c r="AT303" i="2"/>
  <c r="AT110" i="2"/>
  <c r="AT324" i="2"/>
  <c r="AT188" i="2"/>
  <c r="AT209" i="2"/>
  <c r="AT605" i="2"/>
  <c r="AR379" i="2"/>
  <c r="AR362" i="2"/>
  <c r="AR389" i="2"/>
  <c r="AR358" i="2"/>
  <c r="AR588" i="2"/>
  <c r="AR413" i="2"/>
  <c r="AR121" i="2"/>
  <c r="AR637" i="2"/>
  <c r="AR43" i="2"/>
  <c r="AR12" i="2"/>
  <c r="AR198" i="2"/>
  <c r="AR385" i="2"/>
  <c r="AR668" i="2"/>
  <c r="AR183" i="2"/>
  <c r="AR345" i="2"/>
  <c r="AR99" i="2"/>
  <c r="AR299" i="2"/>
  <c r="AR231" i="2"/>
  <c r="AR223" i="2"/>
  <c r="AR503" i="2"/>
  <c r="AR566" i="2"/>
  <c r="AR659" i="2"/>
  <c r="AR366" i="2"/>
  <c r="AR436" i="2"/>
  <c r="AR46" i="2"/>
  <c r="AR111" i="2"/>
  <c r="AR421" i="2"/>
  <c r="AR486" i="2"/>
  <c r="AR212" i="2"/>
  <c r="AR291" i="2"/>
  <c r="AR156" i="2"/>
  <c r="AR682" i="2"/>
  <c r="AR42" i="2"/>
  <c r="AR283" i="2"/>
  <c r="AR150" i="2"/>
  <c r="AR293" i="2"/>
  <c r="AR213" i="2"/>
  <c r="AR318" i="2"/>
  <c r="AR519" i="2"/>
  <c r="AR113" i="2"/>
  <c r="AR601" i="2"/>
  <c r="AU725" i="2"/>
  <c r="AU488" i="2"/>
  <c r="AU390" i="2"/>
  <c r="AU164" i="2"/>
  <c r="AU414" i="2"/>
  <c r="AU547" i="2"/>
  <c r="AU641" i="2"/>
  <c r="AU625" i="2"/>
  <c r="AU722" i="2"/>
  <c r="AU136" i="2"/>
  <c r="AU314" i="2"/>
  <c r="AU462" i="2"/>
  <c r="AU408" i="2"/>
  <c r="AU445" i="2"/>
  <c r="AU433" i="2"/>
  <c r="AU394" i="2"/>
  <c r="AU556" i="2"/>
  <c r="AU607" i="2"/>
  <c r="AU584" i="2"/>
  <c r="AU181" i="2"/>
  <c r="AU75" i="2"/>
  <c r="AU410" i="2"/>
  <c r="AU276" i="2"/>
  <c r="AU52" i="2"/>
  <c r="AU560" i="2"/>
  <c r="AU359" i="2"/>
  <c r="AU512" i="2"/>
  <c r="AU664" i="2"/>
  <c r="AU200" i="2"/>
  <c r="AU559" i="2"/>
  <c r="AU119" i="2"/>
  <c r="AU302" i="2"/>
  <c r="AU69" i="2"/>
  <c r="AU157" i="2"/>
  <c r="AU214" i="2"/>
  <c r="AU208" i="2"/>
  <c r="AU349" i="2"/>
  <c r="AU233" i="2"/>
  <c r="AU514" i="2"/>
  <c r="AU365" i="2"/>
  <c r="AU261" i="2"/>
  <c r="AU308" i="2"/>
  <c r="AU416" i="2"/>
  <c r="AU218" i="2"/>
  <c r="AU195" i="2"/>
  <c r="AU644" i="2"/>
  <c r="AU539" i="2"/>
  <c r="AU343" i="2"/>
  <c r="AU255" i="2"/>
  <c r="AU290" i="2"/>
  <c r="AU638" i="2"/>
  <c r="AU225" i="2"/>
  <c r="AU216" i="2"/>
  <c r="AU510" i="2"/>
  <c r="AU472" i="2"/>
  <c r="AU303" i="2"/>
  <c r="AU110" i="2"/>
  <c r="AU324" i="2"/>
  <c r="AU188" i="2"/>
  <c r="AU209" i="2"/>
  <c r="AU605" i="2"/>
  <c r="AT114" i="2"/>
  <c r="AT257" i="2"/>
  <c r="AT62" i="2"/>
  <c r="AT89" i="2"/>
  <c r="AT656" i="2"/>
  <c r="AT534" i="2"/>
  <c r="AT536" i="2"/>
  <c r="AT128" i="2"/>
  <c r="AT76" i="2"/>
  <c r="AT22" i="2"/>
  <c r="AT618" i="2"/>
  <c r="AT205" i="2"/>
  <c r="AT15" i="2"/>
  <c r="AT115" i="2"/>
  <c r="AT86" i="2"/>
  <c r="AT330" i="2"/>
  <c r="AT325" i="2"/>
  <c r="AT141" i="2"/>
  <c r="AT636" i="2"/>
  <c r="AT373" i="2"/>
  <c r="AT681" i="2"/>
  <c r="AT39" i="2"/>
  <c r="AT426" i="2"/>
  <c r="AT259" i="2"/>
  <c r="AT116" i="2"/>
  <c r="AT63" i="2"/>
  <c r="AT133" i="2"/>
  <c r="AT624" i="2"/>
  <c r="AT663" i="2"/>
  <c r="AT387" i="2"/>
  <c r="AT320" i="2"/>
  <c r="AT680" i="2"/>
  <c r="AT87" i="2"/>
  <c r="AT189" i="2"/>
  <c r="AT328" i="2"/>
  <c r="AT147" i="2"/>
  <c r="AT274" i="2"/>
  <c r="AT449" i="2"/>
  <c r="AT263" i="2"/>
  <c r="AT546" i="2"/>
  <c r="AT544" i="2"/>
  <c r="AT686" i="2"/>
  <c r="AT606" i="2"/>
  <c r="AU707" i="2"/>
  <c r="AU695" i="2"/>
  <c r="AU635" i="2"/>
  <c r="AU220" i="2"/>
  <c r="AU199" i="2"/>
  <c r="AU397" i="2"/>
  <c r="AU32" i="2"/>
  <c r="AU372" i="2"/>
  <c r="AU651" i="2"/>
  <c r="AU662" i="2"/>
  <c r="AU40" i="2"/>
  <c r="AU304" i="2"/>
  <c r="AU35" i="2"/>
  <c r="AU640" i="2"/>
  <c r="AU726" i="2"/>
  <c r="AU531" i="2"/>
  <c r="AU500" i="2"/>
  <c r="AU114" i="2"/>
  <c r="AU257" i="2"/>
  <c r="AU62" i="2"/>
  <c r="AU89" i="2"/>
  <c r="AU656" i="2"/>
  <c r="AU534" i="2"/>
  <c r="AU536" i="2"/>
  <c r="AU128" i="2"/>
  <c r="AU76" i="2"/>
  <c r="AU22" i="2"/>
  <c r="AU618" i="2"/>
  <c r="AU205" i="2"/>
  <c r="AU15" i="2"/>
  <c r="AU115" i="2"/>
  <c r="AU86" i="2"/>
  <c r="AU330" i="2"/>
  <c r="AU325" i="2"/>
  <c r="AU141" i="2"/>
  <c r="AU636" i="2"/>
  <c r="AU373" i="2"/>
  <c r="AU681" i="2"/>
  <c r="AU39" i="2"/>
  <c r="AU426" i="2"/>
  <c r="AU259" i="2"/>
  <c r="AU116" i="2"/>
  <c r="AU63" i="2"/>
  <c r="AU133" i="2"/>
  <c r="AU624" i="2"/>
  <c r="AU663" i="2"/>
  <c r="AU387" i="2"/>
  <c r="AU320" i="2"/>
  <c r="AU680" i="2"/>
  <c r="AU87" i="2"/>
  <c r="AU189" i="2"/>
  <c r="AU328" i="2"/>
  <c r="AU147" i="2"/>
  <c r="AU274" i="2"/>
  <c r="AU449" i="2"/>
  <c r="AU263" i="2"/>
  <c r="AU546" i="2"/>
  <c r="AU544" i="2"/>
  <c r="AU686" i="2"/>
  <c r="AU606" i="2"/>
  <c r="AT402" i="2"/>
  <c r="AT572" i="2"/>
  <c r="AT697" i="2"/>
  <c r="AT574" i="2"/>
  <c r="AT563" i="2"/>
  <c r="AT332" i="2"/>
  <c r="AT25" i="2"/>
  <c r="AT264" i="2"/>
  <c r="AT284" i="2"/>
  <c r="AT201" i="2"/>
  <c r="AT2" i="2"/>
  <c r="AT59" i="2"/>
  <c r="AT709" i="2"/>
  <c r="AT96" i="2"/>
  <c r="AT234" i="2"/>
  <c r="AT170" i="2"/>
  <c r="AT230" i="2"/>
  <c r="AT380" i="2"/>
  <c r="AT464" i="2"/>
  <c r="AT187" i="2"/>
  <c r="AT41" i="2"/>
  <c r="AT64" i="2"/>
  <c r="AT47" i="2"/>
  <c r="AT407" i="2"/>
  <c r="AT506" i="2"/>
  <c r="AT527" i="2"/>
  <c r="AT587" i="2"/>
  <c r="AT191" i="2"/>
  <c r="AT551" i="2"/>
  <c r="AT549" i="2"/>
  <c r="AT542" i="2"/>
  <c r="AT648" i="2"/>
  <c r="AT423" i="2"/>
  <c r="AT125" i="2"/>
  <c r="AT61" i="2"/>
  <c r="AT74" i="2"/>
  <c r="AT101" i="2"/>
  <c r="AT158" i="2"/>
  <c r="AT104" i="2"/>
  <c r="AT70" i="2"/>
  <c r="AT58" i="2"/>
  <c r="AT401" i="2"/>
  <c r="AU620" i="2"/>
  <c r="AU613" i="2"/>
  <c r="AU307" i="2"/>
  <c r="AU207" i="2"/>
  <c r="AU386" i="2"/>
  <c r="AU589" i="2"/>
  <c r="AU721" i="2"/>
  <c r="AU160" i="2"/>
  <c r="AU729" i="2"/>
  <c r="AU391" i="2"/>
  <c r="AU553" i="2"/>
  <c r="AU675" i="2"/>
  <c r="AU167" i="2"/>
  <c r="AU124" i="2"/>
  <c r="AU138" i="2"/>
  <c r="AU180" i="2"/>
  <c r="AU424" i="2"/>
  <c r="AU50" i="2"/>
  <c r="AU402" i="2"/>
  <c r="AU572" i="2"/>
  <c r="AU697" i="2"/>
  <c r="AU574" i="2"/>
  <c r="AU563" i="2"/>
  <c r="AU332" i="2"/>
  <c r="AU25" i="2"/>
  <c r="AU264" i="2"/>
  <c r="AU284" i="2"/>
  <c r="AU201" i="2"/>
  <c r="AU2" i="2"/>
  <c r="AU59" i="2"/>
  <c r="AU709" i="2"/>
  <c r="AU96" i="2"/>
  <c r="AU234" i="2"/>
  <c r="AU170" i="2"/>
  <c r="AU230" i="2"/>
  <c r="AU380" i="2"/>
  <c r="AU464" i="2"/>
  <c r="AU187" i="2"/>
  <c r="AU41" i="2"/>
  <c r="AU64" i="2"/>
  <c r="AU47" i="2"/>
  <c r="AU407" i="2"/>
  <c r="AU506" i="2"/>
  <c r="AU527" i="2"/>
  <c r="AU587" i="2"/>
  <c r="AU191" i="2"/>
  <c r="AU551" i="2"/>
  <c r="AU549" i="2"/>
  <c r="AU542" i="2"/>
  <c r="AU648" i="2"/>
  <c r="AU423" i="2"/>
  <c r="AU125" i="2"/>
  <c r="AU61" i="2"/>
  <c r="AU74" i="2"/>
  <c r="AU101" i="2"/>
  <c r="AU158" i="2"/>
  <c r="AU104" i="2"/>
  <c r="AU70" i="2"/>
  <c r="AU58" i="2"/>
  <c r="AU401" i="2"/>
  <c r="AT82" i="2"/>
  <c r="AT645" i="2"/>
  <c r="AT598" i="2"/>
  <c r="AT482" i="2"/>
  <c r="AT146" i="2"/>
  <c r="AT152" i="2"/>
  <c r="AT491" i="2"/>
  <c r="AT418" i="2"/>
  <c r="AT23" i="2"/>
  <c r="AT267" i="2"/>
  <c r="AT144" i="2"/>
  <c r="AT190" i="2"/>
  <c r="AT406" i="2"/>
  <c r="AT27" i="2"/>
  <c r="AT13" i="2"/>
  <c r="AT252" i="2"/>
  <c r="AT592" i="2"/>
  <c r="AT30" i="2"/>
  <c r="AT196" i="2"/>
  <c r="AT370" i="2"/>
  <c r="AT19" i="2"/>
  <c r="AT168" i="2"/>
  <c r="AT564" i="2"/>
  <c r="AT481" i="2"/>
  <c r="AT444" i="2"/>
  <c r="AT100" i="2"/>
  <c r="AT419" i="2"/>
  <c r="AT317" i="2"/>
  <c r="AT454" i="2"/>
  <c r="AT505" i="2"/>
  <c r="AT674" i="2"/>
  <c r="AT501" i="2"/>
  <c r="AT532" i="2"/>
  <c r="AT446" i="2"/>
  <c r="AT540" i="2"/>
  <c r="AT715" i="2"/>
  <c r="AT8" i="2"/>
  <c r="AT244" i="2"/>
  <c r="AT336" i="2"/>
  <c r="AT313" i="2"/>
  <c r="AT203" i="2"/>
  <c r="AT388" i="2"/>
  <c r="AT432" i="2"/>
  <c r="AT204" i="2"/>
  <c r="AT4" i="2"/>
  <c r="AT371" i="2"/>
  <c r="AT478" i="2"/>
  <c r="AR207" i="2"/>
  <c r="AR386" i="2"/>
  <c r="AR160" i="2"/>
  <c r="AR391" i="2"/>
  <c r="AR675" i="2"/>
  <c r="AR167" i="2"/>
  <c r="AR124" i="2"/>
  <c r="AR138" i="2"/>
  <c r="AR180" i="2"/>
  <c r="AR424" i="2"/>
  <c r="AR402" i="2"/>
  <c r="AR563" i="2"/>
  <c r="AR332" i="2"/>
  <c r="AR25" i="2"/>
  <c r="AR264" i="2"/>
  <c r="AR2" i="2"/>
  <c r="AR96" i="2"/>
  <c r="AR170" i="2"/>
  <c r="AR230" i="2"/>
  <c r="AR464" i="2"/>
  <c r="AR187" i="2"/>
  <c r="AR41" i="2"/>
  <c r="AR64" i="2"/>
  <c r="AR47" i="2"/>
  <c r="AR407" i="2"/>
  <c r="AR506" i="2"/>
  <c r="AR587" i="2"/>
  <c r="AR191" i="2"/>
  <c r="AR551" i="2"/>
  <c r="AR549" i="2"/>
  <c r="AR423" i="2"/>
  <c r="AR125" i="2"/>
  <c r="AR61" i="2"/>
  <c r="AR74" i="2"/>
  <c r="AR101" i="2"/>
  <c r="AR158" i="2"/>
  <c r="AR104" i="2"/>
  <c r="AR70" i="2"/>
  <c r="AR58" i="2"/>
  <c r="AR401" i="2"/>
  <c r="AU676" i="2"/>
  <c r="AU698" i="2"/>
  <c r="AU595" i="2"/>
  <c r="AU409" i="2"/>
  <c r="AU580" i="2"/>
  <c r="AU453" i="2"/>
  <c r="AU417" i="2"/>
  <c r="AU271" i="2"/>
  <c r="AU286" i="2"/>
  <c r="AU420" i="2"/>
  <c r="AU364" i="2"/>
  <c r="AU610" i="2"/>
  <c r="AU139" i="2"/>
  <c r="AU403" i="2"/>
  <c r="AU82" i="2"/>
  <c r="AU645" i="2"/>
  <c r="AU598" i="2"/>
  <c r="AU482" i="2"/>
  <c r="AU146" i="2"/>
  <c r="AU152" i="2"/>
  <c r="AU491" i="2"/>
  <c r="AU418" i="2"/>
  <c r="AU23" i="2"/>
  <c r="AU267" i="2"/>
  <c r="AU144" i="2"/>
  <c r="AU190" i="2"/>
  <c r="AU406" i="2"/>
  <c r="AU27" i="2"/>
  <c r="AU13" i="2"/>
  <c r="AU252" i="2"/>
  <c r="AU592" i="2"/>
  <c r="AU30" i="2"/>
  <c r="AU196" i="2"/>
  <c r="AU370" i="2"/>
  <c r="AU19" i="2"/>
  <c r="AU168" i="2"/>
  <c r="AU564" i="2"/>
  <c r="AU481" i="2"/>
  <c r="AU444" i="2"/>
  <c r="AU100" i="2"/>
  <c r="AU419" i="2"/>
  <c r="AU317" i="2"/>
  <c r="AU454" i="2"/>
  <c r="AU505" i="2"/>
  <c r="AU674" i="2"/>
  <c r="AU501" i="2"/>
  <c r="AU532" i="2"/>
  <c r="AU446" i="2"/>
  <c r="AU540" i="2"/>
  <c r="AU715" i="2"/>
  <c r="AU8" i="2"/>
  <c r="AU244" i="2"/>
  <c r="AU336" i="2"/>
  <c r="AU313" i="2"/>
  <c r="AU203" i="2"/>
  <c r="AU388" i="2"/>
  <c r="AU432" i="2"/>
  <c r="AU204" i="2"/>
  <c r="AU4" i="2"/>
  <c r="AU371" i="2"/>
  <c r="AU478" i="2"/>
  <c r="AT17" i="2"/>
  <c r="AT578" i="2"/>
  <c r="AT56" i="2"/>
  <c r="AT79" i="2"/>
  <c r="AT151" i="2"/>
  <c r="AT685" i="2"/>
  <c r="AT404" i="2"/>
  <c r="AT258" i="2"/>
  <c r="AT337" i="2"/>
  <c r="AT279" i="2"/>
  <c r="AT331" i="2"/>
  <c r="AT186" i="2"/>
  <c r="AT289" i="2"/>
  <c r="AT143" i="2"/>
  <c r="AT517" i="2"/>
  <c r="AT130" i="2"/>
  <c r="AT427" i="2"/>
  <c r="AT393" i="2"/>
  <c r="AT242" i="2"/>
  <c r="AT550" i="2"/>
  <c r="AT108" i="2"/>
  <c r="AT412" i="2"/>
  <c r="AT54" i="2"/>
  <c r="AT97" i="2"/>
  <c r="AT127" i="2"/>
  <c r="AT535" i="2"/>
  <c r="AT238" i="2"/>
  <c r="AT85" i="2"/>
  <c r="AT287" i="2"/>
  <c r="AT83" i="2"/>
  <c r="AT586" i="2"/>
  <c r="AT384" i="2"/>
  <c r="AT562" i="2"/>
  <c r="AR491" i="2"/>
  <c r="AR23" i="2"/>
  <c r="AR267" i="2"/>
  <c r="AR144" i="2"/>
  <c r="AR190" i="2"/>
  <c r="AR406" i="2"/>
  <c r="AR27" i="2"/>
  <c r="AR13" i="2"/>
  <c r="AR252" i="2"/>
  <c r="AR592" i="2"/>
  <c r="AR30" i="2"/>
  <c r="AR370" i="2"/>
  <c r="AR19" i="2"/>
  <c r="AR168" i="2"/>
  <c r="AR564" i="2"/>
  <c r="AR100" i="2"/>
  <c r="AR419" i="2"/>
  <c r="AR317" i="2"/>
  <c r="AR505" i="2"/>
  <c r="AR501" i="2"/>
  <c r="AR446" i="2"/>
  <c r="AR540" i="2"/>
  <c r="AR8" i="2"/>
  <c r="AR244" i="2"/>
  <c r="AR203" i="2"/>
  <c r="AR388" i="2"/>
  <c r="AR432" i="2"/>
  <c r="AR4" i="2"/>
  <c r="AR371" i="2"/>
  <c r="AR478" i="2"/>
  <c r="AU712" i="2"/>
  <c r="AU523" i="2"/>
  <c r="AU653" i="2"/>
  <c r="AU237" i="2"/>
  <c r="AU400" i="2"/>
  <c r="AU210" i="2"/>
  <c r="AU149" i="2"/>
  <c r="AU705" i="2"/>
  <c r="AU222" i="2"/>
  <c r="AU265" i="2"/>
  <c r="AU273" i="2"/>
  <c r="AU327" i="2"/>
  <c r="AU219" i="2"/>
  <c r="AU677" i="2"/>
  <c r="AU348" i="2"/>
  <c r="AU479" i="2"/>
  <c r="AU357" i="2"/>
  <c r="AU492" i="2"/>
  <c r="AU439" i="2"/>
  <c r="AU696" i="2"/>
  <c r="AU579" i="2"/>
  <c r="AU182" i="2"/>
  <c r="AU375" i="2"/>
  <c r="AU619" i="2"/>
  <c r="AU44" i="2"/>
  <c r="AU202" i="2"/>
  <c r="AU73" i="2"/>
  <c r="AU487" i="2"/>
  <c r="AU17" i="2"/>
  <c r="AU578" i="2"/>
  <c r="AU56" i="2"/>
  <c r="AU79" i="2"/>
  <c r="AU151" i="2"/>
  <c r="AU685" i="2"/>
  <c r="AU404" i="2"/>
  <c r="AU258" i="2"/>
  <c r="AU337" i="2"/>
  <c r="AU279" i="2"/>
  <c r="AU331" i="2"/>
  <c r="AU186" i="2"/>
  <c r="AU289" i="2"/>
  <c r="AU143" i="2"/>
  <c r="AU517" i="2"/>
  <c r="AU130" i="2"/>
  <c r="AU427" i="2"/>
  <c r="AU393" i="2"/>
  <c r="AU242" i="2"/>
  <c r="AU550" i="2"/>
  <c r="AU108" i="2"/>
  <c r="AU412" i="2"/>
  <c r="AU54" i="2"/>
  <c r="AU97" i="2"/>
  <c r="AU127" i="2"/>
  <c r="AU535" i="2"/>
  <c r="AU238" i="2"/>
  <c r="AU85" i="2"/>
  <c r="AU287" i="2"/>
  <c r="AU83" i="2"/>
  <c r="AU586" i="2"/>
  <c r="AU384" i="2"/>
  <c r="AU562" i="2"/>
  <c r="AT260" i="2"/>
  <c r="AT175" i="2"/>
  <c r="AT652" i="2"/>
  <c r="AT690" i="2"/>
  <c r="AT192" i="2"/>
  <c r="AT20" i="2"/>
  <c r="AT268" i="2"/>
  <c r="AT297" i="2"/>
  <c r="AT456" i="2"/>
  <c r="AT509" i="2"/>
  <c r="AT626" i="2"/>
  <c r="AT344" i="2"/>
  <c r="AT428" i="2"/>
  <c r="AT321" i="2"/>
  <c r="AT305" i="2"/>
  <c r="AT489" i="2"/>
  <c r="AT411" i="2"/>
  <c r="AT105" i="2"/>
  <c r="AT378" i="2"/>
  <c r="AT485" i="2"/>
  <c r="AT11" i="2"/>
  <c r="AT18" i="2"/>
  <c r="AT65" i="2"/>
  <c r="AT77" i="2"/>
  <c r="AT48" i="2"/>
  <c r="AT301" i="2"/>
  <c r="AT256" i="2"/>
  <c r="AT179" i="2"/>
  <c r="AT270" i="2"/>
  <c r="AT166" i="2"/>
  <c r="AT526" i="2"/>
  <c r="AT383" i="2"/>
  <c r="AT16" i="2"/>
  <c r="AT246" i="2"/>
  <c r="AT335" i="2"/>
  <c r="AT165" i="2"/>
  <c r="AT525" i="2"/>
  <c r="AT91" i="2"/>
  <c r="AT460" i="2"/>
  <c r="AT340" i="2"/>
  <c r="AR348" i="2"/>
  <c r="AR357" i="2"/>
  <c r="AR492" i="2"/>
  <c r="AR439" i="2"/>
  <c r="AR182" i="2"/>
  <c r="AR375" i="2"/>
  <c r="AR619" i="2"/>
  <c r="AR44" i="2"/>
  <c r="AR202" i="2"/>
  <c r="AR73" i="2"/>
  <c r="AR17" i="2"/>
  <c r="AR56" i="2"/>
  <c r="AR79" i="2"/>
  <c r="AR151" i="2"/>
  <c r="AR258" i="2"/>
  <c r="AR279" i="2"/>
  <c r="AR331" i="2"/>
  <c r="AR186" i="2"/>
  <c r="AR143" i="2"/>
  <c r="AR130" i="2"/>
  <c r="AR427" i="2"/>
  <c r="AR393" i="2"/>
  <c r="AR108" i="2"/>
  <c r="AR54" i="2"/>
  <c r="AR127" i="2"/>
  <c r="AR238" i="2"/>
  <c r="AR85" i="2"/>
  <c r="AR287" i="2"/>
  <c r="AR586" i="2"/>
  <c r="AU731" i="2"/>
  <c r="AU671" i="2"/>
  <c r="AU368" i="2"/>
  <c r="AU622" i="2"/>
  <c r="AU529" i="2"/>
  <c r="AU103" i="2"/>
  <c r="AU590" i="2"/>
  <c r="AU443" i="2"/>
  <c r="AU673" i="2"/>
  <c r="AU355" i="2"/>
  <c r="AU68" i="2"/>
  <c r="AU704" i="2"/>
  <c r="AU399" i="2"/>
  <c r="AU660" i="2"/>
  <c r="AU277" i="2"/>
  <c r="AU172" i="2"/>
  <c r="AU437" i="2"/>
  <c r="AU134" i="2"/>
  <c r="AU272" i="2"/>
  <c r="AU333" i="2"/>
  <c r="AU260" i="2"/>
  <c r="AU175" i="2"/>
  <c r="AU652" i="2"/>
  <c r="AU690" i="2"/>
  <c r="AU192" i="2"/>
  <c r="AU20" i="2"/>
  <c r="AU268" i="2"/>
  <c r="AU297" i="2"/>
  <c r="AU456" i="2"/>
  <c r="AU509" i="2"/>
  <c r="AU626" i="2"/>
  <c r="AU344" i="2"/>
  <c r="AU428" i="2"/>
  <c r="AU321" i="2"/>
  <c r="AU305" i="2"/>
  <c r="AU489" i="2"/>
  <c r="AU411" i="2"/>
  <c r="AU105" i="2"/>
  <c r="AU378" i="2"/>
  <c r="AU485" i="2"/>
  <c r="AU11" i="2"/>
  <c r="AU18" i="2"/>
  <c r="AU65" i="2"/>
  <c r="AU77" i="2"/>
  <c r="AU38" i="2"/>
  <c r="AU48" i="2"/>
  <c r="AU301" i="2"/>
  <c r="AU256" i="2"/>
  <c r="AU179" i="2"/>
  <c r="AU270" i="2"/>
  <c r="AU166" i="2"/>
  <c r="AU526" i="2"/>
  <c r="AU383" i="2"/>
  <c r="AU16" i="2"/>
  <c r="AU246" i="2"/>
  <c r="AU335" i="2"/>
  <c r="AU165" i="2"/>
  <c r="AU525" i="2"/>
  <c r="AU91" i="2"/>
  <c r="AU460" i="2"/>
  <c r="AU340" i="2"/>
  <c r="AT81" i="2"/>
  <c r="AT468" i="2"/>
  <c r="AT582" i="2"/>
  <c r="AT459" i="2"/>
  <c r="AT700" i="2"/>
  <c r="AT499" i="2"/>
  <c r="AT494" i="2"/>
  <c r="AT425" i="2"/>
  <c r="AT518" i="2"/>
  <c r="AT235" i="2"/>
  <c r="AT249" i="2"/>
  <c r="AT45" i="2"/>
  <c r="AT174" i="2"/>
  <c r="AT112" i="2"/>
  <c r="AT600" i="2"/>
  <c r="AT570" i="2"/>
  <c r="AT666" i="2"/>
  <c r="AT34" i="2"/>
  <c r="AT422" i="2"/>
  <c r="AT315" i="2"/>
  <c r="AT253" i="2"/>
  <c r="AT599" i="2"/>
  <c r="AT84" i="2"/>
  <c r="AT477" i="2"/>
  <c r="AT78" i="2"/>
  <c r="AT431" i="2"/>
  <c r="AT670" i="2"/>
  <c r="AT137" i="2"/>
  <c r="AT466" i="2"/>
  <c r="AT21" i="2"/>
  <c r="AT632" i="2"/>
  <c r="AT37" i="2"/>
  <c r="AT241" i="2"/>
  <c r="AT162" i="2"/>
  <c r="AT251" i="2"/>
  <c r="AT398" i="2"/>
  <c r="AT347" i="2"/>
  <c r="AT269" i="2"/>
  <c r="AT7" i="2"/>
  <c r="AT484" i="2"/>
  <c r="AT448" i="2"/>
  <c r="AT473" i="2"/>
  <c r="AT194" i="2"/>
  <c r="AT377" i="2"/>
  <c r="AT515" i="2"/>
  <c r="AR368" i="2"/>
  <c r="AR622" i="2"/>
  <c r="AR103" i="2"/>
  <c r="AR590" i="2"/>
  <c r="AR355" i="2"/>
  <c r="AR68" i="2"/>
  <c r="AR399" i="2"/>
  <c r="AR660" i="2"/>
  <c r="AR277" i="2"/>
  <c r="AR134" i="2"/>
  <c r="AR333" i="2"/>
  <c r="AR260" i="2"/>
  <c r="AR175" i="2"/>
  <c r="AR652" i="2"/>
  <c r="AR20" i="2"/>
  <c r="AR268" i="2"/>
  <c r="AR297" i="2"/>
  <c r="AR456" i="2"/>
  <c r="AR626" i="2"/>
  <c r="AR344" i="2"/>
  <c r="AR321" i="2"/>
  <c r="AR305" i="2"/>
  <c r="AR489" i="2"/>
  <c r="AR411" i="2"/>
  <c r="AR378" i="2"/>
  <c r="AR485" i="2"/>
  <c r="AR11" i="2"/>
  <c r="AR18" i="2"/>
  <c r="AR65" i="2"/>
  <c r="AR38" i="2"/>
  <c r="AR48" i="2"/>
  <c r="AR256" i="2"/>
  <c r="AR166" i="2"/>
  <c r="AR16" i="2"/>
  <c r="AR246" i="2"/>
  <c r="AR335" i="2"/>
  <c r="AR525" i="2"/>
  <c r="AR460" i="2"/>
  <c r="AR340" i="2"/>
  <c r="AU719" i="2"/>
  <c r="AU683" i="2"/>
  <c r="AU575" i="2"/>
  <c r="AU689" i="2"/>
  <c r="AU571" i="2"/>
  <c r="AU319" i="2"/>
  <c r="AU215" i="2"/>
  <c r="AU691" i="2"/>
  <c r="AU430" i="2"/>
  <c r="AU581" i="2"/>
  <c r="AU178" i="2"/>
  <c r="AU90" i="2"/>
  <c r="AU627" i="2"/>
  <c r="AU694" i="2"/>
  <c r="AU727" i="2"/>
  <c r="AU81" i="2"/>
  <c r="AU468" i="2"/>
  <c r="AU582" i="2"/>
  <c r="AU459" i="2"/>
  <c r="AU700" i="2"/>
  <c r="AU499" i="2"/>
  <c r="AU494" i="2"/>
  <c r="AU425" i="2"/>
  <c r="AU518" i="2"/>
  <c r="AU235" i="2"/>
  <c r="AU249" i="2"/>
  <c r="AU45" i="2"/>
  <c r="AU174" i="2"/>
  <c r="AU112" i="2"/>
  <c r="AU600" i="2"/>
  <c r="AU666" i="2"/>
  <c r="AU34" i="2"/>
  <c r="AU422" i="2"/>
  <c r="AU315" i="2"/>
  <c r="AU253" i="2"/>
  <c r="AU599" i="2"/>
  <c r="AU84" i="2"/>
  <c r="AU477" i="2"/>
  <c r="AU78" i="2"/>
  <c r="AU431" i="2"/>
  <c r="AU670" i="2"/>
  <c r="AU137" i="2"/>
  <c r="AU466" i="2"/>
  <c r="AU21" i="2"/>
  <c r="AU632" i="2"/>
  <c r="AU37" i="2"/>
  <c r="AU241" i="2"/>
  <c r="AU162" i="2"/>
  <c r="AU251" i="2"/>
  <c r="AU398" i="2"/>
  <c r="AU347" i="2"/>
  <c r="AU269" i="2"/>
  <c r="AU7" i="2"/>
  <c r="AU484" i="2"/>
  <c r="AU448" i="2"/>
  <c r="AU473" i="2"/>
  <c r="AU194" i="2"/>
  <c r="AU376" i="2"/>
  <c r="AU377" i="2"/>
  <c r="AU515" i="2"/>
  <c r="AT351" i="2"/>
  <c r="AT498" i="2"/>
  <c r="AT701" i="2"/>
  <c r="AT616" i="2"/>
  <c r="AT60" i="2"/>
  <c r="AT415" i="2"/>
  <c r="AT629" i="2"/>
  <c r="AT161" i="2"/>
  <c r="AT617" i="2"/>
  <c r="AT5" i="2"/>
  <c r="AT322" i="2"/>
  <c r="AT530" i="2"/>
  <c r="AT148" i="2"/>
  <c r="AT245" i="2"/>
  <c r="AT55" i="2"/>
  <c r="AT3" i="2"/>
  <c r="AT441" i="2"/>
  <c r="AT353" i="2"/>
  <c r="AT591" i="2"/>
  <c r="AT339" i="2"/>
  <c r="AT465" i="2"/>
  <c r="AT496" i="2"/>
  <c r="AT513" i="2"/>
  <c r="AT557" i="2"/>
  <c r="AT123" i="2"/>
  <c r="AT665" i="2"/>
  <c r="AT524" i="2"/>
  <c r="AT361" i="2"/>
  <c r="AT300" i="2"/>
  <c r="AT232" i="2"/>
  <c r="AT521" i="2"/>
  <c r="AT438" i="2"/>
  <c r="AT684" i="2"/>
  <c r="AT476" i="2"/>
  <c r="AT350" i="2"/>
  <c r="AT292" i="2"/>
  <c r="AT516" i="2"/>
  <c r="AT657" i="2"/>
  <c r="AT434" i="2"/>
  <c r="AR81" i="2"/>
  <c r="AR582" i="2"/>
  <c r="AR235" i="2"/>
  <c r="AR174" i="2"/>
  <c r="AR112" i="2"/>
  <c r="AR422" i="2"/>
  <c r="AR253" i="2"/>
  <c r="AR599" i="2"/>
  <c r="AR84" i="2"/>
  <c r="AR78" i="2"/>
  <c r="AR431" i="2"/>
  <c r="AR670" i="2"/>
  <c r="AR632" i="2"/>
  <c r="AR37" i="2"/>
  <c r="AR241" i="2"/>
  <c r="AR162" i="2"/>
  <c r="AR251" i="2"/>
  <c r="AR398" i="2"/>
  <c r="AR347" i="2"/>
  <c r="AR7" i="2"/>
  <c r="AR484" i="2"/>
  <c r="AR473" i="2"/>
  <c r="AR376" i="2"/>
  <c r="AR515" i="2"/>
  <c r="AU693" i="2"/>
  <c r="AU522" i="2"/>
  <c r="AU692" i="2"/>
  <c r="AU248" i="2"/>
  <c r="AU93" i="2"/>
  <c r="AU649" i="2"/>
  <c r="AU630" i="2"/>
  <c r="AU326" i="2"/>
  <c r="AU306" i="2"/>
  <c r="AU457" i="2"/>
  <c r="AU131" i="2"/>
  <c r="AU728" i="2"/>
  <c r="AU593" i="2"/>
  <c r="AU469" i="2"/>
  <c r="AU312" i="2"/>
  <c r="AU611" i="2"/>
  <c r="AU528" i="2"/>
  <c r="AU470" i="2"/>
  <c r="AU247" i="2"/>
  <c r="AU688" i="2"/>
  <c r="AU351" i="2"/>
  <c r="AU498" i="2"/>
  <c r="AU701" i="2"/>
  <c r="AU616" i="2"/>
  <c r="AU60" i="2"/>
  <c r="AU415" i="2"/>
  <c r="AU629" i="2"/>
  <c r="AU161" i="2"/>
  <c r="AU617" i="2"/>
  <c r="AU5" i="2"/>
  <c r="AU310" i="2"/>
  <c r="AU322" i="2"/>
  <c r="AU530" i="2"/>
  <c r="AU148" i="2"/>
  <c r="AU245" i="2"/>
  <c r="AU55" i="2"/>
  <c r="AU3" i="2"/>
  <c r="AU441" i="2"/>
  <c r="AU353" i="2"/>
  <c r="AU591" i="2"/>
  <c r="AU339" i="2"/>
  <c r="AU465" i="2"/>
  <c r="AU496" i="2"/>
  <c r="AU513" i="2"/>
  <c r="AU557" i="2"/>
  <c r="AU123" i="2"/>
  <c r="AU665" i="2"/>
  <c r="AU524" i="2"/>
  <c r="AU361" i="2"/>
  <c r="AU300" i="2"/>
  <c r="AU232" i="2"/>
  <c r="AU521" i="2"/>
  <c r="AU438" i="2"/>
  <c r="AU684" i="2"/>
  <c r="AU476" i="2"/>
  <c r="AU350" i="2"/>
  <c r="AU292" i="2"/>
  <c r="AU516" i="2"/>
  <c r="AU240" i="2"/>
  <c r="AU657" i="2"/>
  <c r="AU434" i="2"/>
  <c r="AV471" i="2" l="1"/>
  <c r="AV511" i="2"/>
  <c r="AV683" i="2"/>
  <c r="AV395" i="2"/>
  <c r="AV98" i="2"/>
  <c r="AV637" i="2"/>
  <c r="AV435" i="2"/>
  <c r="W10" i="3"/>
  <c r="Y65" i="3"/>
  <c r="AV689" i="2"/>
  <c r="AV575" i="2"/>
  <c r="AV507" i="2"/>
  <c r="AV508" i="2"/>
  <c r="AV126" i="2"/>
  <c r="AV533" i="2"/>
  <c r="AV465" i="2"/>
  <c r="AV602" i="2"/>
  <c r="AV367" i="2"/>
  <c r="AV634" i="2"/>
  <c r="AV185" i="2"/>
  <c r="AV561" i="2"/>
  <c r="AV339" i="2"/>
  <c r="AV34" i="2"/>
  <c r="AV638" i="2"/>
  <c r="AV514" i="2"/>
  <c r="AV512" i="2"/>
  <c r="AV433" i="2"/>
  <c r="AV390" i="2"/>
  <c r="AV516" i="2"/>
  <c r="AV599" i="2"/>
  <c r="AV228" i="2"/>
  <c r="AV291" i="2"/>
  <c r="AV710" i="2"/>
  <c r="AV583" i="2"/>
  <c r="AV588" i="2"/>
  <c r="AV275" i="2"/>
  <c r="AV162" i="2"/>
  <c r="AV392" i="2"/>
  <c r="AV568" i="2"/>
  <c r="AV93" i="2"/>
  <c r="AV178" i="2"/>
  <c r="AV538" i="2"/>
  <c r="AV552" i="2"/>
  <c r="AV493" i="2"/>
  <c r="AV708" i="2"/>
  <c r="AV72" i="2"/>
  <c r="AV224" i="2"/>
  <c r="AV612" i="2"/>
  <c r="AV719" i="2"/>
  <c r="AV44" i="2"/>
  <c r="AV219" i="2"/>
  <c r="AV353" i="2"/>
  <c r="AV364" i="2"/>
  <c r="AV386" i="2"/>
  <c r="AV3" i="2"/>
  <c r="AV215" i="2"/>
  <c r="AV202" i="2"/>
  <c r="AV648" i="2"/>
  <c r="AV187" i="2"/>
  <c r="AV264" i="2"/>
  <c r="AV124" i="2"/>
  <c r="AV81" i="2"/>
  <c r="AV449" i="2"/>
  <c r="AV63" i="2"/>
  <c r="AV115" i="2"/>
  <c r="AV257" i="2"/>
  <c r="AV372" i="2"/>
  <c r="AV84" i="2"/>
  <c r="AV290" i="2"/>
  <c r="AV359" i="2"/>
  <c r="AV445" i="2"/>
  <c r="AV488" i="2"/>
  <c r="AV450" i="2"/>
  <c r="AV730" i="2"/>
  <c r="AV211" i="2"/>
  <c r="AV250" i="2"/>
  <c r="AV541" i="2"/>
  <c r="AV440" i="2"/>
  <c r="AV270" i="2"/>
  <c r="AV105" i="2"/>
  <c r="AV20" i="2"/>
  <c r="AV660" i="2"/>
  <c r="AV671" i="2"/>
  <c r="AV515" i="2"/>
  <c r="AV420" i="2"/>
  <c r="AV307" i="2"/>
  <c r="AV542" i="2"/>
  <c r="AV464" i="2"/>
  <c r="AV25" i="2"/>
  <c r="AV167" i="2"/>
  <c r="AV274" i="2"/>
  <c r="AV116" i="2"/>
  <c r="AV15" i="2"/>
  <c r="AV114" i="2"/>
  <c r="AV32" i="2"/>
  <c r="AV239" i="2"/>
  <c r="AV340" i="2"/>
  <c r="AV179" i="2"/>
  <c r="AV411" i="2"/>
  <c r="AV192" i="2"/>
  <c r="AV399" i="2"/>
  <c r="AV731" i="2"/>
  <c r="AV631" i="2"/>
  <c r="Y78" i="3"/>
  <c r="AV628" i="2"/>
  <c r="W28" i="3"/>
  <c r="Y106" i="3"/>
  <c r="Y36" i="3"/>
  <c r="Y79" i="3"/>
  <c r="Y75" i="3"/>
  <c r="Y51" i="3"/>
  <c r="W90" i="3"/>
  <c r="W118" i="3"/>
  <c r="Y58" i="3"/>
  <c r="W32" i="3"/>
  <c r="Y98" i="3"/>
  <c r="W37" i="3"/>
  <c r="W11" i="3"/>
  <c r="Y34" i="3"/>
  <c r="W8" i="3"/>
  <c r="W86" i="3"/>
  <c r="W48" i="3"/>
  <c r="Y23" i="3"/>
  <c r="W111" i="3"/>
  <c r="Y67" i="3"/>
  <c r="W102" i="3"/>
  <c r="W33" i="3"/>
  <c r="Y18" i="3"/>
  <c r="W18" i="3"/>
  <c r="Y26" i="3"/>
  <c r="W49" i="3"/>
  <c r="Y39" i="3"/>
  <c r="W83" i="3"/>
  <c r="Y116" i="3"/>
  <c r="W57" i="3"/>
  <c r="Y46" i="3"/>
  <c r="Y64" i="3"/>
  <c r="W107" i="3"/>
  <c r="W35" i="3"/>
  <c r="W23" i="3"/>
  <c r="W43" i="3"/>
  <c r="W88" i="3"/>
  <c r="Y38" i="3"/>
  <c r="W87" i="3"/>
  <c r="W20" i="3"/>
  <c r="Y70" i="3"/>
  <c r="Y43" i="3"/>
  <c r="Y108" i="3"/>
  <c r="Y77" i="3"/>
  <c r="W73" i="3"/>
  <c r="W44" i="3"/>
  <c r="Y80" i="3"/>
  <c r="W19" i="3"/>
  <c r="Y83" i="3"/>
  <c r="W21" i="3"/>
  <c r="Y21" i="3"/>
  <c r="Y7" i="3"/>
  <c r="W98" i="3"/>
  <c r="W17" i="3"/>
  <c r="Y91" i="3"/>
  <c r="W80" i="3"/>
  <c r="W34" i="3"/>
  <c r="Y11" i="3"/>
  <c r="Y114" i="3"/>
  <c r="W85" i="3"/>
  <c r="Y95" i="3"/>
  <c r="W51" i="3"/>
  <c r="W109" i="3"/>
  <c r="W100" i="3"/>
  <c r="W50" i="3"/>
  <c r="Y5" i="3"/>
  <c r="Y20" i="3"/>
  <c r="Y59" i="3"/>
  <c r="W77" i="3"/>
  <c r="W26" i="3"/>
  <c r="Y57" i="3"/>
  <c r="Y41" i="3"/>
  <c r="W65" i="3"/>
  <c r="W63" i="3"/>
  <c r="Y17" i="3"/>
  <c r="W39" i="3"/>
  <c r="W4" i="3"/>
  <c r="W69" i="3"/>
  <c r="Y9" i="3"/>
  <c r="Y118" i="3"/>
  <c r="W61" i="3"/>
  <c r="Y76" i="3"/>
  <c r="W3" i="3"/>
  <c r="W59" i="3"/>
  <c r="Y103" i="3"/>
  <c r="Y52" i="3"/>
  <c r="Y119" i="3"/>
  <c r="W6" i="3"/>
  <c r="W15" i="3"/>
  <c r="W5" i="3"/>
  <c r="W93" i="3"/>
  <c r="W22" i="3"/>
  <c r="Y2" i="3"/>
  <c r="Y121" i="3"/>
  <c r="W64" i="3"/>
  <c r="Y42" i="3"/>
  <c r="W14" i="3"/>
  <c r="Y84" i="3"/>
  <c r="Y101" i="3"/>
  <c r="W31" i="3"/>
  <c r="Y33" i="3"/>
  <c r="W112" i="3"/>
  <c r="W120" i="3"/>
  <c r="Y102" i="3"/>
  <c r="W42" i="3"/>
  <c r="W55" i="3"/>
  <c r="Y110" i="3"/>
  <c r="W25" i="3"/>
  <c r="W66" i="3"/>
  <c r="W103" i="3"/>
  <c r="Y45" i="3"/>
  <c r="W16" i="3"/>
  <c r="W67" i="3"/>
  <c r="Y40" i="3"/>
  <c r="Y6" i="3"/>
  <c r="W7" i="3"/>
  <c r="Y13" i="3"/>
  <c r="Y4" i="3"/>
  <c r="W36" i="3"/>
  <c r="Y54" i="3"/>
  <c r="W75" i="3"/>
  <c r="Y107" i="3"/>
  <c r="W71" i="3"/>
  <c r="Y74" i="3"/>
  <c r="W91" i="3"/>
  <c r="W110" i="3"/>
  <c r="Y113" i="3"/>
  <c r="W99" i="3"/>
  <c r="W38" i="3"/>
  <c r="Y15" i="3"/>
  <c r="W115" i="3"/>
  <c r="Y66" i="3"/>
  <c r="Y115" i="3"/>
  <c r="W45" i="3"/>
  <c r="W27" i="3"/>
  <c r="W60" i="3"/>
  <c r="Y97" i="3"/>
  <c r="Y71" i="3"/>
  <c r="W54" i="3"/>
  <c r="Y63" i="3"/>
  <c r="W106" i="3"/>
  <c r="Y47" i="3"/>
  <c r="W76" i="3"/>
  <c r="Y32" i="3"/>
  <c r="W72" i="3"/>
  <c r="W94" i="3"/>
  <c r="Y3" i="3"/>
  <c r="Y89" i="3"/>
  <c r="W105" i="3"/>
  <c r="W53" i="3"/>
  <c r="Y10" i="3"/>
  <c r="W70" i="3"/>
  <c r="Y68" i="3"/>
  <c r="Y105" i="3"/>
  <c r="Y111" i="3"/>
  <c r="W108" i="3"/>
  <c r="Y49" i="3"/>
  <c r="Y30" i="3"/>
  <c r="W58" i="3"/>
  <c r="Y69" i="3"/>
  <c r="Y104" i="3"/>
  <c r="W56" i="3"/>
  <c r="W96" i="3"/>
  <c r="Y72" i="3"/>
  <c r="W47" i="3"/>
  <c r="W74" i="3"/>
  <c r="W97" i="3"/>
  <c r="W114" i="3"/>
  <c r="Y94" i="3"/>
  <c r="W82" i="3"/>
  <c r="Y53" i="3"/>
  <c r="Y109" i="3"/>
  <c r="Y100" i="3"/>
  <c r="W92" i="3"/>
  <c r="Y86" i="3"/>
  <c r="Y87" i="3"/>
  <c r="Y62" i="3"/>
  <c r="Y48" i="3"/>
  <c r="W2" i="3"/>
  <c r="W40" i="3"/>
  <c r="Y93" i="3"/>
  <c r="W12" i="3"/>
  <c r="Y82" i="3"/>
  <c r="Y73" i="3"/>
  <c r="W62" i="3"/>
  <c r="Y14" i="3"/>
  <c r="W46" i="3"/>
  <c r="W101" i="3"/>
  <c r="W79" i="3"/>
  <c r="Y56" i="3"/>
  <c r="W117" i="3"/>
  <c r="W41" i="3"/>
  <c r="Y28" i="3"/>
  <c r="W24" i="3"/>
  <c r="Y81" i="3"/>
  <c r="W121" i="3"/>
  <c r="Y31" i="3"/>
  <c r="W113" i="3"/>
  <c r="Y35" i="3"/>
  <c r="W29" i="3"/>
  <c r="Y85" i="3"/>
  <c r="W119" i="3"/>
  <c r="Y99" i="3"/>
  <c r="W30" i="3"/>
  <c r="W52" i="3"/>
  <c r="Y88" i="3"/>
  <c r="W104" i="3"/>
  <c r="W84" i="3"/>
  <c r="W78" i="3"/>
  <c r="Y19" i="3"/>
  <c r="Y90" i="3"/>
  <c r="W9" i="3"/>
  <c r="Y120" i="3"/>
  <c r="Y37" i="3"/>
  <c r="W68" i="3"/>
  <c r="Y12" i="3"/>
  <c r="Y50" i="3"/>
  <c r="Y8" i="3"/>
  <c r="W95" i="3"/>
  <c r="Y112" i="3"/>
  <c r="W116" i="3"/>
  <c r="W13" i="3"/>
  <c r="Y61" i="3"/>
  <c r="Y117" i="3"/>
  <c r="W81" i="3"/>
  <c r="Y24" i="3"/>
  <c r="Y44" i="3"/>
  <c r="Y55" i="3"/>
  <c r="Y60" i="3"/>
  <c r="Y96" i="3"/>
  <c r="Y27" i="3"/>
  <c r="Y92" i="3"/>
  <c r="Y29" i="3"/>
  <c r="Y16" i="3"/>
  <c r="Y25" i="3"/>
  <c r="Y22" i="3"/>
  <c r="W89" i="3"/>
  <c r="AV398" i="2"/>
  <c r="AV562" i="2"/>
  <c r="AV108" i="2"/>
  <c r="AV337" i="2"/>
  <c r="AV619" i="2"/>
  <c r="AV327" i="2"/>
  <c r="AV617" i="2"/>
  <c r="AV204" i="2"/>
  <c r="AV501" i="2"/>
  <c r="AV370" i="2"/>
  <c r="AV418" i="2"/>
  <c r="AV629" i="2"/>
  <c r="AV438" i="2"/>
  <c r="AV319" i="2"/>
  <c r="AV249" i="2"/>
  <c r="AV233" i="2"/>
  <c r="AV524" i="2"/>
  <c r="AV174" i="2"/>
  <c r="AV318" i="2"/>
  <c r="AV212" i="2"/>
  <c r="AV223" i="2"/>
  <c r="AV385" i="2"/>
  <c r="AV477" i="2"/>
  <c r="AV504" i="2"/>
  <c r="AV576" i="2"/>
  <c r="AV342" i="2"/>
  <c r="AV346" i="2"/>
  <c r="AV672" i="2"/>
  <c r="AV322" i="2"/>
  <c r="AV310" i="2"/>
  <c r="AV425" i="2"/>
  <c r="AV155" i="2"/>
  <c r="AV460" i="2"/>
  <c r="AV256" i="2"/>
  <c r="AV489" i="2"/>
  <c r="AV690" i="2"/>
  <c r="AV704" i="2"/>
  <c r="AV265" i="2"/>
  <c r="AV684" i="2"/>
  <c r="AV670" i="2"/>
  <c r="AV384" i="2"/>
  <c r="AV550" i="2"/>
  <c r="AV258" i="2"/>
  <c r="AV375" i="2"/>
  <c r="AV273" i="2"/>
  <c r="AV247" i="2"/>
  <c r="AV347" i="2"/>
  <c r="AV432" i="2"/>
  <c r="AV674" i="2"/>
  <c r="AV196" i="2"/>
  <c r="AV491" i="2"/>
  <c r="AV286" i="2"/>
  <c r="AV620" i="2"/>
  <c r="AV528" i="2"/>
  <c r="AV401" i="2"/>
  <c r="AV549" i="2"/>
  <c r="AV380" i="2"/>
  <c r="AV332" i="2"/>
  <c r="AV675" i="2"/>
  <c r="AV496" i="2"/>
  <c r="AV147" i="2"/>
  <c r="AV259" i="2"/>
  <c r="AV205" i="2"/>
  <c r="AV500" i="2"/>
  <c r="AV397" i="2"/>
  <c r="AV694" i="2"/>
  <c r="AV605" i="2"/>
  <c r="AV255" i="2"/>
  <c r="AV349" i="2"/>
  <c r="AV560" i="2"/>
  <c r="AV408" i="2"/>
  <c r="AV725" i="2"/>
  <c r="AV441" i="2"/>
  <c r="AV582" i="2"/>
  <c r="AV213" i="2"/>
  <c r="AV486" i="2"/>
  <c r="AV153" i="2"/>
  <c r="AV474" i="2"/>
  <c r="AV358" i="2"/>
  <c r="AV171" i="2"/>
  <c r="AV112" i="2"/>
  <c r="AV604" i="2"/>
  <c r="AV6" i="2"/>
  <c r="AV163" i="2"/>
  <c r="AV92" i="2"/>
  <c r="AV282" i="2"/>
  <c r="AV159" i="2"/>
  <c r="AV716" i="2"/>
  <c r="AV498" i="2"/>
  <c r="AV262" i="2"/>
  <c r="AV206" i="2"/>
  <c r="AV31" i="2"/>
  <c r="AV351" i="2"/>
  <c r="AV627" i="2"/>
  <c r="AV4" i="2"/>
  <c r="AV91" i="2"/>
  <c r="AV301" i="2"/>
  <c r="AV305" i="2"/>
  <c r="AV652" i="2"/>
  <c r="AV68" i="2"/>
  <c r="AV149" i="2"/>
  <c r="AV513" i="2"/>
  <c r="AV666" i="2"/>
  <c r="AV586" i="2"/>
  <c r="AV242" i="2"/>
  <c r="AV404" i="2"/>
  <c r="AV182" i="2"/>
  <c r="AV222" i="2"/>
  <c r="AV326" i="2"/>
  <c r="AV431" i="2"/>
  <c r="AV388" i="2"/>
  <c r="AV505" i="2"/>
  <c r="AV30" i="2"/>
  <c r="AV152" i="2"/>
  <c r="AV271" i="2"/>
  <c r="AV711" i="2"/>
  <c r="AV630" i="2"/>
  <c r="AV58" i="2"/>
  <c r="AV551" i="2"/>
  <c r="AV230" i="2"/>
  <c r="AV563" i="2"/>
  <c r="AV553" i="2"/>
  <c r="AV530" i="2"/>
  <c r="AV328" i="2"/>
  <c r="AV426" i="2"/>
  <c r="AV618" i="2"/>
  <c r="AV531" i="2"/>
  <c r="AV199" i="2"/>
  <c r="AV209" i="2"/>
  <c r="AV343" i="2"/>
  <c r="AV208" i="2"/>
  <c r="AV52" i="2"/>
  <c r="AV462" i="2"/>
  <c r="AV88" i="2"/>
  <c r="AV161" i="2"/>
  <c r="AV691" i="2"/>
  <c r="AV293" i="2"/>
  <c r="AV421" i="2"/>
  <c r="AV231" i="2"/>
  <c r="AV198" i="2"/>
  <c r="AV687" i="2"/>
  <c r="AV135" i="2"/>
  <c r="AV350" i="2"/>
  <c r="AV459" i="2"/>
  <c r="AV354" i="2"/>
  <c r="AV142" i="2"/>
  <c r="AV53" i="2"/>
  <c r="AV369" i="2"/>
  <c r="AV29" i="2"/>
  <c r="AV197" i="2"/>
  <c r="AV597" i="2"/>
  <c r="AV140" i="2"/>
  <c r="AV728" i="2"/>
  <c r="AV120" i="2"/>
  <c r="AV51" i="2"/>
  <c r="AV278" i="2"/>
  <c r="AV117" i="2"/>
  <c r="AV131" i="2"/>
  <c r="AV525" i="2"/>
  <c r="AV48" i="2"/>
  <c r="AV321" i="2"/>
  <c r="AV175" i="2"/>
  <c r="AV355" i="2"/>
  <c r="AV210" i="2"/>
  <c r="AV148" i="2"/>
  <c r="AV494" i="2"/>
  <c r="AV83" i="2"/>
  <c r="AV393" i="2"/>
  <c r="AV685" i="2"/>
  <c r="AV579" i="2"/>
  <c r="AV705" i="2"/>
  <c r="AV600" i="2"/>
  <c r="AV203" i="2"/>
  <c r="AV454" i="2"/>
  <c r="AV592" i="2"/>
  <c r="AV146" i="2"/>
  <c r="AV417" i="2"/>
  <c r="AV490" i="2"/>
  <c r="AV70" i="2"/>
  <c r="AV191" i="2"/>
  <c r="AV170" i="2"/>
  <c r="AV574" i="2"/>
  <c r="AV391" i="2"/>
  <c r="AV701" i="2"/>
  <c r="AV189" i="2"/>
  <c r="AV39" i="2"/>
  <c r="AV22" i="2"/>
  <c r="AV726" i="2"/>
  <c r="AV220" i="2"/>
  <c r="AV188" i="2"/>
  <c r="AV539" i="2"/>
  <c r="AV214" i="2"/>
  <c r="AV276" i="2"/>
  <c r="AV314" i="2"/>
  <c r="AV558" i="2"/>
  <c r="AV470" i="2"/>
  <c r="AV150" i="2"/>
  <c r="AV111" i="2"/>
  <c r="AV226" i="2"/>
  <c r="AV12" i="2"/>
  <c r="AV389" i="2"/>
  <c r="AV724" i="2"/>
  <c r="AV123" i="2"/>
  <c r="AV430" i="2"/>
  <c r="AV458" i="2"/>
  <c r="AV702" i="2"/>
  <c r="AV703" i="2"/>
  <c r="AV109" i="2"/>
  <c r="AV545" i="2"/>
  <c r="AV80" i="2"/>
  <c r="AV732" i="2"/>
  <c r="AV522" i="2"/>
  <c r="AV298" i="2"/>
  <c r="AV280" i="2"/>
  <c r="AV49" i="2"/>
  <c r="AV295" i="2"/>
  <c r="AV693" i="2"/>
  <c r="AV412" i="2"/>
  <c r="AV165" i="2"/>
  <c r="AV38" i="2"/>
  <c r="AV428" i="2"/>
  <c r="AV260" i="2"/>
  <c r="AV673" i="2"/>
  <c r="AV237" i="2"/>
  <c r="AV616" i="2"/>
  <c r="AV90" i="2"/>
  <c r="AV287" i="2"/>
  <c r="AV427" i="2"/>
  <c r="AV151" i="2"/>
  <c r="AV696" i="2"/>
  <c r="AV400" i="2"/>
  <c r="AV700" i="2"/>
  <c r="AV313" i="2"/>
  <c r="AV317" i="2"/>
  <c r="AV252" i="2"/>
  <c r="AV482" i="2"/>
  <c r="AV453" i="2"/>
  <c r="AV104" i="2"/>
  <c r="AV587" i="2"/>
  <c r="AV234" i="2"/>
  <c r="AV697" i="2"/>
  <c r="AV729" i="2"/>
  <c r="AV593" i="2"/>
  <c r="AV87" i="2"/>
  <c r="AV681" i="2"/>
  <c r="AV76" i="2"/>
  <c r="AV640" i="2"/>
  <c r="AV635" i="2"/>
  <c r="AV324" i="2"/>
  <c r="AV644" i="2"/>
  <c r="AV157" i="2"/>
  <c r="AV410" i="2"/>
  <c r="AV136" i="2"/>
  <c r="AV621" i="2"/>
  <c r="AV306" i="2"/>
  <c r="AV283" i="2"/>
  <c r="AV46" i="2"/>
  <c r="AV299" i="2"/>
  <c r="AV43" i="2"/>
  <c r="AV362" i="2"/>
  <c r="AV55" i="2"/>
  <c r="AV71" i="2"/>
  <c r="AV548" i="2"/>
  <c r="AV467" i="2"/>
  <c r="AV66" i="2"/>
  <c r="AV28" i="2"/>
  <c r="AV520" i="2"/>
  <c r="AV451" i="2"/>
  <c r="AV102" i="2"/>
  <c r="AV329" i="2"/>
  <c r="AV221" i="2"/>
  <c r="AV452" i="2"/>
  <c r="AV23" i="2"/>
  <c r="AV335" i="2"/>
  <c r="AV77" i="2"/>
  <c r="AV344" i="2"/>
  <c r="AV333" i="2"/>
  <c r="AV443" i="2"/>
  <c r="AV523" i="2"/>
  <c r="AV469" i="2"/>
  <c r="AV85" i="2"/>
  <c r="AV130" i="2"/>
  <c r="AV79" i="2"/>
  <c r="AV439" i="2"/>
  <c r="AV653" i="2"/>
  <c r="AV581" i="2"/>
  <c r="AV336" i="2"/>
  <c r="AV419" i="2"/>
  <c r="AV13" i="2"/>
  <c r="AV598" i="2"/>
  <c r="AV580" i="2"/>
  <c r="AV158" i="2"/>
  <c r="AV527" i="2"/>
  <c r="AV96" i="2"/>
  <c r="AV572" i="2"/>
  <c r="AV721" i="2"/>
  <c r="AV692" i="2"/>
  <c r="AV680" i="2"/>
  <c r="AV373" i="2"/>
  <c r="AV128" i="2"/>
  <c r="AV35" i="2"/>
  <c r="AV695" i="2"/>
  <c r="AV110" i="2"/>
  <c r="AV195" i="2"/>
  <c r="AV69" i="2"/>
  <c r="AV75" i="2"/>
  <c r="AV722" i="2"/>
  <c r="AV154" i="2"/>
  <c r="AV669" i="2"/>
  <c r="AV718" i="2"/>
  <c r="AV99" i="2"/>
  <c r="AV463" i="2"/>
  <c r="AV379" i="2"/>
  <c r="AV415" i="2"/>
  <c r="AV281" i="2"/>
  <c r="AV363" i="2"/>
  <c r="AV184" i="2"/>
  <c r="AV227" i="2"/>
  <c r="AV396" i="2"/>
  <c r="AV554" i="2"/>
  <c r="AV7" i="2"/>
  <c r="AV36" i="2"/>
  <c r="AV475" i="2"/>
  <c r="AV132" i="2"/>
  <c r="AV447" i="2"/>
  <c r="AV603" i="2"/>
  <c r="AV279" i="2"/>
  <c r="AV19" i="2"/>
  <c r="AV246" i="2"/>
  <c r="AV65" i="2"/>
  <c r="AV626" i="2"/>
  <c r="AV272" i="2"/>
  <c r="AV590" i="2"/>
  <c r="AV609" i="2"/>
  <c r="AV248" i="2"/>
  <c r="AV238" i="2"/>
  <c r="AV517" i="2"/>
  <c r="AV56" i="2"/>
  <c r="AV492" i="2"/>
  <c r="AV712" i="2"/>
  <c r="AV244" i="2"/>
  <c r="AV100" i="2"/>
  <c r="AV27" i="2"/>
  <c r="AV645" i="2"/>
  <c r="AV409" i="2"/>
  <c r="AV448" i="2"/>
  <c r="AV101" i="2"/>
  <c r="AV506" i="2"/>
  <c r="AV709" i="2"/>
  <c r="AV402" i="2"/>
  <c r="AV589" i="2"/>
  <c r="AV606" i="2"/>
  <c r="AV320" i="2"/>
  <c r="AV636" i="2"/>
  <c r="AV536" i="2"/>
  <c r="AV304" i="2"/>
  <c r="AV707" i="2"/>
  <c r="AV232" i="2"/>
  <c r="AV303" i="2"/>
  <c r="AV218" i="2"/>
  <c r="AV302" i="2"/>
  <c r="AV181" i="2"/>
  <c r="AV625" i="2"/>
  <c r="AV596" i="2"/>
  <c r="AV42" i="2"/>
  <c r="AV436" i="2"/>
  <c r="AV345" i="2"/>
  <c r="AV642" i="2"/>
  <c r="AV699" i="2"/>
  <c r="AV611" i="2"/>
  <c r="AV33" i="2"/>
  <c r="AV455" i="2"/>
  <c r="AV476" i="2"/>
  <c r="AV377" i="2"/>
  <c r="AV107" i="2"/>
  <c r="AV573" i="2"/>
  <c r="AV294" i="2"/>
  <c r="AV720" i="2"/>
  <c r="AV714" i="2"/>
  <c r="AV466" i="2"/>
  <c r="AV646" i="2"/>
  <c r="AV667" i="2"/>
  <c r="AV569" i="2"/>
  <c r="AV311" i="2"/>
  <c r="AV176" i="2"/>
  <c r="AV537" i="2"/>
  <c r="AV16" i="2"/>
  <c r="AV18" i="2"/>
  <c r="AV509" i="2"/>
  <c r="AV134" i="2"/>
  <c r="AV103" i="2"/>
  <c r="AV145" i="2"/>
  <c r="AV535" i="2"/>
  <c r="AV143" i="2"/>
  <c r="AV578" i="2"/>
  <c r="AV357" i="2"/>
  <c r="AV661" i="2"/>
  <c r="AV8" i="2"/>
  <c r="AV444" i="2"/>
  <c r="AV406" i="2"/>
  <c r="AV82" i="2"/>
  <c r="AV595" i="2"/>
  <c r="AV632" i="2"/>
  <c r="AV74" i="2"/>
  <c r="AV407" i="2"/>
  <c r="AV59" i="2"/>
  <c r="AV50" i="2"/>
  <c r="AV207" i="2"/>
  <c r="AV484" i="2"/>
  <c r="AV686" i="2"/>
  <c r="AV387" i="2"/>
  <c r="AV141" i="2"/>
  <c r="AV534" i="2"/>
  <c r="AV14" i="2"/>
  <c r="AV591" i="2"/>
  <c r="AV472" i="2"/>
  <c r="AV416" i="2"/>
  <c r="AV119" i="2"/>
  <c r="AV584" i="2"/>
  <c r="AV641" i="2"/>
  <c r="AV26" i="2"/>
  <c r="AV682" i="2"/>
  <c r="AV366" i="2"/>
  <c r="AV183" i="2"/>
  <c r="AV121" i="2"/>
  <c r="AV10" i="2"/>
  <c r="AV649" i="2"/>
  <c r="AV647" i="2"/>
  <c r="AV217" i="2"/>
  <c r="AV557" i="2"/>
  <c r="AV251" i="2"/>
  <c r="AV122" i="2"/>
  <c r="AV614" i="2"/>
  <c r="AV585" i="2"/>
  <c r="AV615" i="2"/>
  <c r="AV565" i="2"/>
  <c r="AV422" i="2"/>
  <c r="AV356" i="2"/>
  <c r="AV654" i="2"/>
  <c r="AV442" i="2"/>
  <c r="AV723" i="2"/>
  <c r="AV243" i="2"/>
  <c r="AV383" i="2"/>
  <c r="AV11" i="2"/>
  <c r="AV456" i="2"/>
  <c r="AV437" i="2"/>
  <c r="AV529" i="2"/>
  <c r="AV127" i="2"/>
  <c r="AV289" i="2"/>
  <c r="AV17" i="2"/>
  <c r="AV479" i="2"/>
  <c r="AV706" i="2"/>
  <c r="AV715" i="2"/>
  <c r="AV481" i="2"/>
  <c r="AV190" i="2"/>
  <c r="AV403" i="2"/>
  <c r="AV698" i="2"/>
  <c r="AV253" i="2"/>
  <c r="AV61" i="2"/>
  <c r="AV47" i="2"/>
  <c r="AV2" i="2"/>
  <c r="AV424" i="2"/>
  <c r="AV613" i="2"/>
  <c r="AV21" i="2"/>
  <c r="AV544" i="2"/>
  <c r="AV663" i="2"/>
  <c r="AV325" i="2"/>
  <c r="AV656" i="2"/>
  <c r="AV40" i="2"/>
  <c r="AV316" i="2"/>
  <c r="AV5" i="2"/>
  <c r="AV510" i="2"/>
  <c r="AV308" i="2"/>
  <c r="AV559" i="2"/>
  <c r="AV607" i="2"/>
  <c r="AV547" i="2"/>
  <c r="AV608" i="2"/>
  <c r="AV601" i="2"/>
  <c r="AV338" i="2"/>
  <c r="AV659" i="2"/>
  <c r="AV334" i="2"/>
  <c r="AV413" i="2"/>
  <c r="AV543" i="2"/>
  <c r="AV94" i="2"/>
  <c r="AV266" i="2"/>
  <c r="AV633" i="2"/>
  <c r="AV245" i="2"/>
  <c r="AV78" i="2"/>
  <c r="AV296" i="2"/>
  <c r="AV623" i="2"/>
  <c r="AV236" i="2"/>
  <c r="AV352" i="2"/>
  <c r="AV429" i="2"/>
  <c r="AV518" i="2"/>
  <c r="AV95" i="2"/>
  <c r="AV229" i="2"/>
  <c r="AV309" i="2"/>
  <c r="AV24" i="2"/>
  <c r="AV679" i="2"/>
  <c r="AV532" i="2"/>
  <c r="AV526" i="2"/>
  <c r="AV485" i="2"/>
  <c r="AV297" i="2"/>
  <c r="AV172" i="2"/>
  <c r="AV622" i="2"/>
  <c r="AV97" i="2"/>
  <c r="AV186" i="2"/>
  <c r="AV487" i="2"/>
  <c r="AV348" i="2"/>
  <c r="AV657" i="2"/>
  <c r="AV478" i="2"/>
  <c r="AV540" i="2"/>
  <c r="AV564" i="2"/>
  <c r="AV144" i="2"/>
  <c r="AV139" i="2"/>
  <c r="AV676" i="2"/>
  <c r="AV292" i="2"/>
  <c r="AV235" i="2"/>
  <c r="AV125" i="2"/>
  <c r="AV64" i="2"/>
  <c r="AV201" i="2"/>
  <c r="AV180" i="2"/>
  <c r="AV374" i="2"/>
  <c r="AV315" i="2"/>
  <c r="AV546" i="2"/>
  <c r="AV624" i="2"/>
  <c r="AV330" i="2"/>
  <c r="AV89" i="2"/>
  <c r="AV662" i="2"/>
  <c r="AV688" i="2"/>
  <c r="AV194" i="2"/>
  <c r="AV216" i="2"/>
  <c r="AV261" i="2"/>
  <c r="AV200" i="2"/>
  <c r="AV556" i="2"/>
  <c r="AV414" i="2"/>
  <c r="AV577" i="2"/>
  <c r="AV473" i="2"/>
  <c r="AV113" i="2"/>
  <c r="AV156" i="2"/>
  <c r="AV566" i="2"/>
  <c r="AV668" i="2"/>
  <c r="AV285" i="2"/>
  <c r="AV169" i="2"/>
  <c r="AV480" i="2"/>
  <c r="AV9" i="2"/>
  <c r="AV323" i="2"/>
  <c r="AV60" i="2"/>
  <c r="AV570" i="2"/>
  <c r="AV405" i="2"/>
  <c r="AV483" i="2"/>
  <c r="AV106" i="2"/>
  <c r="AV288" i="2"/>
  <c r="AV650" i="2"/>
  <c r="AV434" i="2"/>
  <c r="AV727" i="2"/>
  <c r="AV129" i="2"/>
  <c r="AV67" i="2"/>
  <c r="AV655" i="2"/>
  <c r="AV57" i="2"/>
  <c r="AV658" i="2"/>
  <c r="AV240" i="2"/>
  <c r="AV269" i="2"/>
  <c r="AV166" i="2"/>
  <c r="AV378" i="2"/>
  <c r="AV268" i="2"/>
  <c r="AV277" i="2"/>
  <c r="AV368" i="2"/>
  <c r="AV54" i="2"/>
  <c r="AV331" i="2"/>
  <c r="AV73" i="2"/>
  <c r="AV677" i="2"/>
  <c r="AV361" i="2"/>
  <c r="AV371" i="2"/>
  <c r="AV446" i="2"/>
  <c r="AV168" i="2"/>
  <c r="AV267" i="2"/>
  <c r="AV610" i="2"/>
  <c r="AV160" i="2"/>
  <c r="AV665" i="2"/>
  <c r="AV468" i="2"/>
  <c r="AV423" i="2"/>
  <c r="AV41" i="2"/>
  <c r="AV284" i="2"/>
  <c r="AV138" i="2"/>
  <c r="AV45" i="2"/>
  <c r="AV263" i="2"/>
  <c r="AV133" i="2"/>
  <c r="AV86" i="2"/>
  <c r="AV62" i="2"/>
  <c r="AV651" i="2"/>
  <c r="AV457" i="2"/>
  <c r="AV241" i="2"/>
  <c r="AV225" i="2"/>
  <c r="AV365" i="2"/>
  <c r="AV664" i="2"/>
  <c r="AV394" i="2"/>
  <c r="AV164" i="2"/>
  <c r="AV678" i="2"/>
  <c r="AV37" i="2"/>
  <c r="AV519" i="2"/>
  <c r="AV555" i="2"/>
  <c r="AV503" i="2"/>
  <c r="AV713" i="2"/>
  <c r="AV173" i="2"/>
  <c r="AV643" i="2"/>
  <c r="AV376" i="2"/>
  <c r="AV360" i="2"/>
  <c r="AV639" i="2"/>
  <c r="AV567" i="2"/>
  <c r="AV312" i="2"/>
  <c r="AV499" i="2"/>
  <c r="AV341" i="2"/>
  <c r="AV254" i="2"/>
  <c r="AV497" i="2"/>
  <c r="AV594" i="2"/>
  <c r="AV193" i="2"/>
  <c r="AV521" i="2"/>
  <c r="AV571" i="2"/>
  <c r="AV381" i="2"/>
  <c r="AV502" i="2"/>
  <c r="AV461" i="2"/>
  <c r="AV177" i="2"/>
  <c r="AV495" i="2"/>
  <c r="AV300" i="2"/>
  <c r="AV137" i="2"/>
  <c r="X89" i="3" l="1"/>
  <c r="X81" i="3"/>
  <c r="Z120" i="3"/>
  <c r="Z85" i="3"/>
  <c r="X106" i="3"/>
  <c r="Z58" i="3"/>
  <c r="X99" i="3"/>
  <c r="X22" i="3"/>
  <c r="Z118" i="3"/>
  <c r="Z59" i="3"/>
  <c r="X80" i="3"/>
  <c r="Z77" i="3"/>
  <c r="Z64" i="3"/>
  <c r="Z67" i="3"/>
  <c r="X118" i="3"/>
  <c r="X77" i="3"/>
  <c r="Z117" i="3"/>
  <c r="Z63" i="3"/>
  <c r="Z102" i="3"/>
  <c r="Z25" i="3"/>
  <c r="Z61" i="3"/>
  <c r="Z90" i="3"/>
  <c r="Z35" i="3"/>
  <c r="X46" i="3"/>
  <c r="Z86" i="3"/>
  <c r="X96" i="3"/>
  <c r="Z10" i="3"/>
  <c r="X54" i="3"/>
  <c r="Z113" i="3"/>
  <c r="Z6" i="3"/>
  <c r="X120" i="3"/>
  <c r="X93" i="3"/>
  <c r="Z9" i="3"/>
  <c r="Z20" i="3"/>
  <c r="Z91" i="3"/>
  <c r="Z108" i="3"/>
  <c r="Z46" i="3"/>
  <c r="X111" i="3"/>
  <c r="X90" i="3"/>
  <c r="X61" i="3"/>
  <c r="X9" i="3"/>
  <c r="X7" i="3"/>
  <c r="Z16" i="3"/>
  <c r="X13" i="3"/>
  <c r="Z19" i="3"/>
  <c r="X113" i="3"/>
  <c r="Z14" i="3"/>
  <c r="X92" i="3"/>
  <c r="X56" i="3"/>
  <c r="X53" i="3"/>
  <c r="Z71" i="3"/>
  <c r="X110" i="3"/>
  <c r="Z40" i="3"/>
  <c r="X112" i="3"/>
  <c r="X5" i="3"/>
  <c r="X69" i="3"/>
  <c r="Z5" i="3"/>
  <c r="X17" i="3"/>
  <c r="Z43" i="3"/>
  <c r="X57" i="3"/>
  <c r="Z23" i="3"/>
  <c r="Z51" i="3"/>
  <c r="Z62" i="3"/>
  <c r="X73" i="3"/>
  <c r="X116" i="3"/>
  <c r="X78" i="3"/>
  <c r="Z31" i="3"/>
  <c r="X62" i="3"/>
  <c r="Z100" i="3"/>
  <c r="Z104" i="3"/>
  <c r="X105" i="3"/>
  <c r="Z97" i="3"/>
  <c r="X91" i="3"/>
  <c r="X67" i="3"/>
  <c r="Z33" i="3"/>
  <c r="X15" i="3"/>
  <c r="X4" i="3"/>
  <c r="X50" i="3"/>
  <c r="X98" i="3"/>
  <c r="Z70" i="3"/>
  <c r="Z116" i="3"/>
  <c r="X48" i="3"/>
  <c r="Z75" i="3"/>
  <c r="X42" i="3"/>
  <c r="X101" i="3"/>
  <c r="Z92" i="3"/>
  <c r="Z112" i="3"/>
  <c r="X84" i="3"/>
  <c r="X121" i="3"/>
  <c r="Z73" i="3"/>
  <c r="Z109" i="3"/>
  <c r="Z69" i="3"/>
  <c r="Z89" i="3"/>
  <c r="X60" i="3"/>
  <c r="Z74" i="3"/>
  <c r="X16" i="3"/>
  <c r="X31" i="3"/>
  <c r="X6" i="3"/>
  <c r="X39" i="3"/>
  <c r="X100" i="3"/>
  <c r="Z7" i="3"/>
  <c r="X20" i="3"/>
  <c r="X83" i="3"/>
  <c r="X86" i="3"/>
  <c r="Z79" i="3"/>
  <c r="Z13" i="3"/>
  <c r="Z22" i="3"/>
  <c r="Z29" i="3"/>
  <c r="Z27" i="3"/>
  <c r="X95" i="3"/>
  <c r="X104" i="3"/>
  <c r="Z81" i="3"/>
  <c r="Z82" i="3"/>
  <c r="Z53" i="3"/>
  <c r="X58" i="3"/>
  <c r="Z3" i="3"/>
  <c r="X27" i="3"/>
  <c r="X71" i="3"/>
  <c r="Z45" i="3"/>
  <c r="Z101" i="3"/>
  <c r="Z119" i="3"/>
  <c r="Z17" i="3"/>
  <c r="X109" i="3"/>
  <c r="Z21" i="3"/>
  <c r="X87" i="3"/>
  <c r="Z39" i="3"/>
  <c r="X8" i="3"/>
  <c r="Z36" i="3"/>
  <c r="X47" i="3"/>
  <c r="Z2" i="3"/>
  <c r="X70" i="3"/>
  <c r="Z96" i="3"/>
  <c r="Z8" i="3"/>
  <c r="Z88" i="3"/>
  <c r="X24" i="3"/>
  <c r="X12" i="3"/>
  <c r="X82" i="3"/>
  <c r="Z30" i="3"/>
  <c r="X94" i="3"/>
  <c r="X45" i="3"/>
  <c r="Z107" i="3"/>
  <c r="X103" i="3"/>
  <c r="Z84" i="3"/>
  <c r="Z52" i="3"/>
  <c r="X63" i="3"/>
  <c r="X51" i="3"/>
  <c r="X21" i="3"/>
  <c r="Z38" i="3"/>
  <c r="X49" i="3"/>
  <c r="Z34" i="3"/>
  <c r="Z106" i="3"/>
  <c r="X34" i="3"/>
  <c r="Z50" i="3"/>
  <c r="X52" i="3"/>
  <c r="Z28" i="3"/>
  <c r="Z93" i="3"/>
  <c r="Z94" i="3"/>
  <c r="Z49" i="3"/>
  <c r="X72" i="3"/>
  <c r="Z115" i="3"/>
  <c r="X75" i="3"/>
  <c r="X66" i="3"/>
  <c r="X14" i="3"/>
  <c r="Z103" i="3"/>
  <c r="X65" i="3"/>
  <c r="Z95" i="3"/>
  <c r="Z83" i="3"/>
  <c r="X88" i="3"/>
  <c r="Z26" i="3"/>
  <c r="X11" i="3"/>
  <c r="X28" i="3"/>
  <c r="Z68" i="3"/>
  <c r="X102" i="3"/>
  <c r="Z72" i="3"/>
  <c r="Z55" i="3"/>
  <c r="Z12" i="3"/>
  <c r="X30" i="3"/>
  <c r="X41" i="3"/>
  <c r="X40" i="3"/>
  <c r="X114" i="3"/>
  <c r="X108" i="3"/>
  <c r="Z32" i="3"/>
  <c r="Z66" i="3"/>
  <c r="Z54" i="3"/>
  <c r="X25" i="3"/>
  <c r="Z42" i="3"/>
  <c r="X59" i="3"/>
  <c r="Z41" i="3"/>
  <c r="X85" i="3"/>
  <c r="X19" i="3"/>
  <c r="X43" i="3"/>
  <c r="X18" i="3"/>
  <c r="X37" i="3"/>
  <c r="Z65" i="3"/>
  <c r="X79" i="3"/>
  <c r="X107" i="3"/>
  <c r="Z87" i="3"/>
  <c r="Z44" i="3"/>
  <c r="X68" i="3"/>
  <c r="Z99" i="3"/>
  <c r="X117" i="3"/>
  <c r="X2" i="3"/>
  <c r="X97" i="3"/>
  <c r="Z111" i="3"/>
  <c r="X76" i="3"/>
  <c r="X115" i="3"/>
  <c r="X36" i="3"/>
  <c r="Z110" i="3"/>
  <c r="X64" i="3"/>
  <c r="X3" i="3"/>
  <c r="Z57" i="3"/>
  <c r="Z114" i="3"/>
  <c r="Z80" i="3"/>
  <c r="X23" i="3"/>
  <c r="Z18" i="3"/>
  <c r="Z98" i="3"/>
  <c r="X10" i="3"/>
  <c r="X38" i="3"/>
  <c r="X29" i="3"/>
  <c r="Z60" i="3"/>
  <c r="Z24" i="3"/>
  <c r="Z37" i="3"/>
  <c r="X119" i="3"/>
  <c r="Z56" i="3"/>
  <c r="Z48" i="3"/>
  <c r="X74" i="3"/>
  <c r="Z105" i="3"/>
  <c r="Z47" i="3"/>
  <c r="Z15" i="3"/>
  <c r="Z4" i="3"/>
  <c r="X55" i="3"/>
  <c r="Z121" i="3"/>
  <c r="Z76" i="3"/>
  <c r="X26" i="3"/>
  <c r="Z11" i="3"/>
  <c r="X44" i="3"/>
  <c r="X35" i="3"/>
  <c r="X33" i="3"/>
  <c r="X32" i="3"/>
  <c r="Z78" i="3"/>
</calcChain>
</file>

<file path=xl/sharedStrings.xml><?xml version="1.0" encoding="utf-8"?>
<sst xmlns="http://schemas.openxmlformats.org/spreadsheetml/2006/main" count="10554" uniqueCount="3231">
  <si>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</si>
  <si>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</si>
  <si>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</si>
  <si>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</si>
  <si>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</si>
  <si>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</si>
  <si>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</si>
  <si>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</si>
  <si>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</si>
  <si>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</si>
  <si>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</si>
  <si>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</si>
  <si>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</si>
  <si>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</si>
  <si>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</si>
  <si>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</si>
  <si>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</si>
  <si>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</si>
  <si>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</si>
  <si>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</si>
  <si>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</si>
  <si>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</si>
  <si>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</si>
  <si>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</si>
  <si>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</si>
  <si>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</si>
  <si>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</si>
  <si>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</si>
  <si>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</si>
  <si>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</si>
  <si>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</si>
  <si>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</si>
  <si>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</si>
  <si>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</si>
  <si>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</si>
  <si>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</si>
  <si>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</si>
  <si>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</si>
  <si>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</si>
  <si>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</si>
  <si>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</si>
  <si>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</si>
  <si>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</si>
  <si>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</si>
  <si>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</si>
  <si>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</si>
  <si>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</si>
  <si>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</si>
  <si>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</si>
  <si>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</si>
  <si>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</si>
  <si>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</si>
  <si>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</si>
  <si>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</si>
  <si>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</si>
  <si>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</si>
  <si>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</si>
  <si>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</si>
  <si>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</si>
  <si>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</si>
  <si>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</si>
  <si>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</si>
  <si>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</si>
  <si>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Mahindra and Mahindra Ltd</t>
  </si>
  <si>
    <t>M&amp;M</t>
  </si>
  <si>
    <t>Kotak Mahindra Bank Ltd</t>
  </si>
  <si>
    <t>KOTAKBANK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</si>
  <si>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</si>
  <si>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</si>
  <si>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</si>
  <si>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</si>
  <si>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</si>
  <si>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</si>
  <si>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</si>
  <si>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</si>
  <si>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</si>
  <si>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</si>
  <si>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</si>
  <si>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Ltd</t>
  </si>
  <si>
    <t>BAJAJ-AUTO</t>
  </si>
  <si>
    <t>Two Wheelers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</si>
  <si>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</si>
  <si>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</si>
  <si>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</si>
  <si>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</si>
  <si>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</si>
  <si>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</si>
  <si>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</si>
  <si>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</si>
  <si>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</si>
  <si>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</si>
  <si>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</si>
  <si>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</si>
  <si>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</si>
  <si>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</si>
  <si>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</si>
  <si>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</si>
  <si>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</si>
  <si>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Coal India Ltd</t>
  </si>
  <si>
    <t>COALINDIA</t>
  </si>
  <si>
    <t>Mining - Coal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</si>
  <si>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</si>
  <si>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</si>
  <si>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</si>
  <si>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</si>
  <si>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</si>
  <si>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</si>
  <si>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</si>
  <si>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</si>
  <si>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</si>
  <si>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</si>
  <si>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</si>
  <si>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Siemens Ltd</t>
  </si>
  <si>
    <t>SIEMENS</t>
  </si>
  <si>
    <t>Conglomerates</t>
  </si>
  <si>
    <t>Nestle India Ltd</t>
  </si>
  <si>
    <t>NESTLEIND</t>
  </si>
  <si>
    <t>FMCG - Foods</t>
  </si>
  <si>
    <t>Indian Oil Corporation Ltd</t>
  </si>
  <si>
    <t>IOC</t>
  </si>
  <si>
    <t>Adani Power Ltd</t>
  </si>
  <si>
    <t>ADANIPOWER</t>
  </si>
  <si>
    <t>JSW Steel Ltd</t>
  </si>
  <si>
    <t>JSWSTEEL</t>
  </si>
  <si>
    <t>Iron &amp; Steel</t>
  </si>
  <si>
    <t>Zomato Ltd</t>
  </si>
  <si>
    <t>ZOMATO</t>
  </si>
  <si>
    <t>Online Services</t>
  </si>
  <si>
    <t>DLF Ltd</t>
  </si>
  <si>
    <t>DLF</t>
  </si>
  <si>
    <t>Real Estate</t>
  </si>
  <si>
    <t>Jio Financial Services Ltd</t>
  </si>
  <si>
    <t>JIOFIN</t>
  </si>
  <si>
    <t>Hindustan Zinc Ltd</t>
  </si>
  <si>
    <t>HINDZINC</t>
  </si>
  <si>
    <t>Mining - Diversified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</si>
  <si>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</si>
  <si>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</si>
  <si>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</si>
  <si>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</si>
  <si>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</si>
  <si>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</si>
  <si>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</si>
  <si>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</si>
  <si>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</si>
  <si>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</si>
  <si>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</si>
  <si>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</si>
  <si>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</si>
  <si>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</si>
  <si>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Interglobe Aviation Ltd</t>
  </si>
  <si>
    <t>INDIGO</t>
  </si>
  <si>
    <t>Airlines</t>
  </si>
  <si>
    <t>Grasim Industries Ltd</t>
  </si>
  <si>
    <t>GRASIM</t>
  </si>
  <si>
    <t>LTIMindtree Ltd</t>
  </si>
  <si>
    <t>LTIM</t>
  </si>
  <si>
    <t>SBI Life Insurance Company Ltd</t>
  </si>
  <si>
    <t>SBILIFE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</si>
  <si>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</si>
  <si>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</si>
  <si>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</si>
  <si>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</si>
  <si>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</si>
  <si>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</si>
  <si>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</si>
  <si>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</si>
  <si>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</si>
  <si>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Power Finance Corporation Ltd</t>
  </si>
  <si>
    <t>PFC</t>
  </si>
  <si>
    <t>Bharat Petroleum Corporation Ltd</t>
  </si>
  <si>
    <t>BPCL</t>
  </si>
  <si>
    <t>Tech Mahindra Ltd</t>
  </si>
  <si>
    <t>TECHM</t>
  </si>
  <si>
    <t>Gail (India) Ltd</t>
  </si>
  <si>
    <t>GAIL</t>
  </si>
  <si>
    <t>Gas Distribution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</si>
  <si>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</si>
  <si>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</si>
  <si>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</si>
  <si>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</si>
  <si>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</si>
  <si>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</si>
  <si>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HDFC Life Insurance Company Ltd</t>
  </si>
  <si>
    <t>HDFCLIFE</t>
  </si>
  <si>
    <t>Samvardhana Motherson International Ltd</t>
  </si>
  <si>
    <t>MOTHERSON</t>
  </si>
  <si>
    <t>Auto Parts</t>
  </si>
  <si>
    <t>REC Limited</t>
  </si>
  <si>
    <t>RECLTD</t>
  </si>
  <si>
    <t>Divi's Laboratories Ltd</t>
  </si>
  <si>
    <t>DIVISLAB</t>
  </si>
  <si>
    <t>Labs &amp; Life Sciences Services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</si>
  <si>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</si>
  <si>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</si>
  <si>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</si>
  <si>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</si>
  <si>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</si>
  <si>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</si>
  <si>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TVS Motor Company Ltd</t>
  </si>
  <si>
    <t>TVSMOTOR</t>
  </si>
  <si>
    <t>Cipla Ltd</t>
  </si>
  <si>
    <t>CIPLA</t>
  </si>
  <si>
    <t>Shriram Finance Ltd</t>
  </si>
  <si>
    <t>SHRIRAMFIN</t>
  </si>
  <si>
    <t>Cholamandalam Investment and Finance Company Ltd</t>
  </si>
  <si>
    <t>CHOLAFIN</t>
  </si>
  <si>
    <t>Bank of Baroda Ltd</t>
  </si>
  <si>
    <t>BANKBARODA</t>
  </si>
  <si>
    <t>Bajaj Housing Finance Ltd</t>
  </si>
  <si>
    <t>BAJAJHFL</t>
  </si>
  <si>
    <t>JSW Energy Ltd</t>
  </si>
  <si>
    <t>JSWENERGY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</si>
  <si>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</si>
  <si>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</si>
  <si>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</si>
  <si>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</si>
  <si>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</si>
  <si>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</si>
  <si>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Macrotech Developers Ltd</t>
  </si>
  <si>
    <t>LODHA</t>
  </si>
  <si>
    <t>Punjab National Bank</t>
  </si>
  <si>
    <t>PNB</t>
  </si>
  <si>
    <t>Tata Consumer Products Ltd</t>
  </si>
  <si>
    <t>TATACONSUM</t>
  </si>
  <si>
    <t>Tea &amp; Coffee</t>
  </si>
  <si>
    <t>Bajaj Holdings and Investment Ltd</t>
  </si>
  <si>
    <t>BAJAJHLDNG</t>
  </si>
  <si>
    <t>Asset Management</t>
  </si>
  <si>
    <t>United Spirits Ltd</t>
  </si>
  <si>
    <t>UNITDSPR</t>
  </si>
  <si>
    <t>Alcoholic Beverages</t>
  </si>
  <si>
    <t>Hero MotoCorp Ltd</t>
  </si>
  <si>
    <t>HEROMOTOCO</t>
  </si>
  <si>
    <t>CG Power and Industrial Solutions Ltd</t>
  </si>
  <si>
    <t>CGPOWER</t>
  </si>
  <si>
    <t>Torrent Pharmaceuticals Ltd</t>
  </si>
  <si>
    <t>TORNTPHARM</t>
  </si>
  <si>
    <t>Dr Reddy's Laboratories Ltd</t>
  </si>
  <si>
    <t>DRREDDY</t>
  </si>
  <si>
    <t>Bosch Ltd</t>
  </si>
  <si>
    <t>BOSCHLTD</t>
  </si>
  <si>
    <t>ICICI Prudential Life Insurance Company Ltd</t>
  </si>
  <si>
    <t>ICICIPRULI</t>
  </si>
  <si>
    <t>Polycab India Ltd</t>
  </si>
  <si>
    <t>POLYCAB</t>
  </si>
  <si>
    <t>Dabur India Ltd</t>
  </si>
  <si>
    <t>DABUR</t>
  </si>
  <si>
    <t>Indusind Bank Ltd</t>
  </si>
  <si>
    <t>INDUSINDBK</t>
  </si>
  <si>
    <t>Rail Vikas Nigam Ltd</t>
  </si>
  <si>
    <t>RVNL</t>
  </si>
  <si>
    <t>Suzlon Energy Ltd</t>
  </si>
  <si>
    <t>SUZLON</t>
  </si>
  <si>
    <t>Renewable Energy Equipment &amp; Services</t>
  </si>
  <si>
    <t>Indian Overseas Bank</t>
  </si>
  <si>
    <t>IOB</t>
  </si>
  <si>
    <t>Zydus Lifesciences Ltd</t>
  </si>
  <si>
    <t>ZYDUSLIFE</t>
  </si>
  <si>
    <t>Cummins India Ltd</t>
  </si>
  <si>
    <t>CUMMINSIND</t>
  </si>
  <si>
    <t>Industrial Machinery</t>
  </si>
  <si>
    <t>ICICI Lombard General Insurance Company Ltd</t>
  </si>
  <si>
    <t>ICICIGI</t>
  </si>
  <si>
    <t>Info Edge (India) Ltd</t>
  </si>
  <si>
    <t>NAUKRI</t>
  </si>
  <si>
    <t>Jindal Steel And Power Ltd</t>
  </si>
  <si>
    <t>JINDALSTEL</t>
  </si>
  <si>
    <t>Solar Industries India Ltd</t>
  </si>
  <si>
    <t>SOLARINDS</t>
  </si>
  <si>
    <t>Commodity Chemicals</t>
  </si>
  <si>
    <t>Colgate-Palmolive (India) Ltd</t>
  </si>
  <si>
    <t>COLPAL</t>
  </si>
  <si>
    <t>Mankind Pharma Ltd</t>
  </si>
  <si>
    <t>MANKIND</t>
  </si>
  <si>
    <t>Apollo Hospitals Enterprise Ltd</t>
  </si>
  <si>
    <t>APOLLOHOSP</t>
  </si>
  <si>
    <t>Hospitals &amp; Diagnostic Centres</t>
  </si>
  <si>
    <t>Indus Towers Ltd</t>
  </si>
  <si>
    <t>INDUSTOWER</t>
  </si>
  <si>
    <t>Telecom Infrastructure</t>
  </si>
  <si>
    <t>Canara Bank Ltd</t>
  </si>
  <si>
    <t>CANBK</t>
  </si>
  <si>
    <t>Lupin Ltd</t>
  </si>
  <si>
    <t>LUPIN</t>
  </si>
  <si>
    <t>GMR Airports Ltd</t>
  </si>
  <si>
    <t>GMRINFRA</t>
  </si>
  <si>
    <t>Oracle Financial Services Software Ltd</t>
  </si>
  <si>
    <t>OFSS</t>
  </si>
  <si>
    <t>Software Services</t>
  </si>
  <si>
    <t>Bharat Heavy Electricals Ltd</t>
  </si>
  <si>
    <t>BHEL</t>
  </si>
  <si>
    <t>Indian Hotels Company Ltd</t>
  </si>
  <si>
    <t>INDHOTEL</t>
  </si>
  <si>
    <t>Hotels, Resorts &amp; Cruise Lines</t>
  </si>
  <si>
    <t>Shree Cement Ltd</t>
  </si>
  <si>
    <t>SHREECEM</t>
  </si>
  <si>
    <t>NHPC Ltd</t>
  </si>
  <si>
    <t>NHPC</t>
  </si>
  <si>
    <t>Hindustan Petroleum Corp Ltd</t>
  </si>
  <si>
    <t>HINDPETRO</t>
  </si>
  <si>
    <t>Max Healthcare Institute Ltd</t>
  </si>
  <si>
    <t>MAXHEALTH</t>
  </si>
  <si>
    <t>IDBI Bank Ltd</t>
  </si>
  <si>
    <t>IDBI</t>
  </si>
  <si>
    <t>Private Bank</t>
  </si>
  <si>
    <t>HDFC Asset Management Company Ltd</t>
  </si>
  <si>
    <t>HDFCAMC</t>
  </si>
  <si>
    <t>Union Bank of India Ltd</t>
  </si>
  <si>
    <t>UNIONBANK</t>
  </si>
  <si>
    <t>Oil India Ltd</t>
  </si>
  <si>
    <t>OIL</t>
  </si>
  <si>
    <t>Godrej Properties Ltd</t>
  </si>
  <si>
    <t>GODREJPROP</t>
  </si>
  <si>
    <t>Marico Ltd</t>
  </si>
  <si>
    <t>MARICO</t>
  </si>
  <si>
    <t>Torrent Power Ltd</t>
  </si>
  <si>
    <t>TORNTPOWER</t>
  </si>
  <si>
    <t>Adani Total Gas Ltd</t>
  </si>
  <si>
    <t>ATGL</t>
  </si>
  <si>
    <t>Dixon Technologies (India) Ltd</t>
  </si>
  <si>
    <t>DIXON</t>
  </si>
  <si>
    <t>Home Electronics &amp; Appliances</t>
  </si>
  <si>
    <t>Mazagon Dock Shipbuilders Ltd</t>
  </si>
  <si>
    <t>MAZDOCK</t>
  </si>
  <si>
    <t>Shipbuilding</t>
  </si>
  <si>
    <t>Tube Investments of India Ltd</t>
  </si>
  <si>
    <t>TIINDIA</t>
  </si>
  <si>
    <t>Cycles</t>
  </si>
  <si>
    <t>Persistent Systems Ltd</t>
  </si>
  <si>
    <t>PERSISTENT</t>
  </si>
  <si>
    <t>Aurobindo Pharma Ltd</t>
  </si>
  <si>
    <t>AUROPHARMA</t>
  </si>
  <si>
    <t>Muthoot Finance Ltd</t>
  </si>
  <si>
    <t>MUTHOOTFIN</t>
  </si>
  <si>
    <t>PB Fintech Ltd</t>
  </si>
  <si>
    <t>POLICYBZR</t>
  </si>
  <si>
    <t>Prestige Estates Projects Ltd</t>
  </si>
  <si>
    <t>PRESTIGE</t>
  </si>
  <si>
    <t>Kalyan Jewellers India Ltd</t>
  </si>
  <si>
    <t>KALYANKJIL</t>
  </si>
  <si>
    <t>Indian Railway Catering and Tourism Corporation Ltd</t>
  </si>
  <si>
    <t>IRCTC</t>
  </si>
  <si>
    <t>SRF Ltd</t>
  </si>
  <si>
    <t>SRF</t>
  </si>
  <si>
    <t>Alkem Laboratories Ltd</t>
  </si>
  <si>
    <t>ALKEM</t>
  </si>
  <si>
    <t>SBI Cards and Payment Services Ltd</t>
  </si>
  <si>
    <t>SBICARD</t>
  </si>
  <si>
    <t>Payment Infrastructure</t>
  </si>
  <si>
    <t>Berger Paints India Ltd</t>
  </si>
  <si>
    <t>BERGEPAINT</t>
  </si>
  <si>
    <t>PI Industries Ltd</t>
  </si>
  <si>
    <t>PIIND</t>
  </si>
  <si>
    <t>NMDC Ltd</t>
  </si>
  <si>
    <t>NMDC</t>
  </si>
  <si>
    <t>Mining - Iron Ore</t>
  </si>
  <si>
    <t>Linde India Ltd</t>
  </si>
  <si>
    <t>LINDEINDIA</t>
  </si>
  <si>
    <t>JSW Infrastructure Ltd</t>
  </si>
  <si>
    <t>JSWINFRA</t>
  </si>
  <si>
    <t>Bharat Forge Ltd</t>
  </si>
  <si>
    <t>BHARATFORG</t>
  </si>
  <si>
    <t>Indian Bank</t>
  </si>
  <si>
    <t>INDIANB</t>
  </si>
  <si>
    <t>Vodafone Idea Ltd</t>
  </si>
  <si>
    <t>IDEA</t>
  </si>
  <si>
    <t>Yes Bank Ltd</t>
  </si>
  <si>
    <t>YESBANK</t>
  </si>
  <si>
    <t>Ashok Leyland Ltd</t>
  </si>
  <si>
    <t>ASHOKLEY</t>
  </si>
  <si>
    <t>Bharti Hexacom Ltd</t>
  </si>
  <si>
    <t>BHARTIHEXA</t>
  </si>
  <si>
    <t>General Insurance Corporation of India</t>
  </si>
  <si>
    <t>GICRE</t>
  </si>
  <si>
    <t>Supreme Industries Ltd</t>
  </si>
  <si>
    <t>SUPREMEIND</t>
  </si>
  <si>
    <t>Plastic Products</t>
  </si>
  <si>
    <t>Oberoi Realty Ltd</t>
  </si>
  <si>
    <t>OBEROIRLTY</t>
  </si>
  <si>
    <t>Jindal Stainless Ltd</t>
  </si>
  <si>
    <t>JSL</t>
  </si>
  <si>
    <t>Fertilisers And Chemicals Travancore Ltd</t>
  </si>
  <si>
    <t>FACT</t>
  </si>
  <si>
    <t>Fertilizers &amp; Agro Chemicals</t>
  </si>
  <si>
    <t>Aditya Birla Capital Ltd</t>
  </si>
  <si>
    <t>ABCAPITAL</t>
  </si>
  <si>
    <t>Diversified Financials</t>
  </si>
  <si>
    <t>Phoenix Mills Ltd</t>
  </si>
  <si>
    <t>PHOENIXLTD</t>
  </si>
  <si>
    <t>Indian Renewable Energy Development Agency Ltd</t>
  </si>
  <si>
    <t>IREDA</t>
  </si>
  <si>
    <t>UNO Minda Ltd</t>
  </si>
  <si>
    <t>UNOMINDA</t>
  </si>
  <si>
    <t>Abbott India Ltd</t>
  </si>
  <si>
    <t>ABBOTINDIA</t>
  </si>
  <si>
    <t>Tata Communications Ltd</t>
  </si>
  <si>
    <t>TATACOMM</t>
  </si>
  <si>
    <t>Patanjali Foods Ltd</t>
  </si>
  <si>
    <t>PATANJALI</t>
  </si>
  <si>
    <t>Packaged Foods &amp; Meats</t>
  </si>
  <si>
    <t>Schaeffler India Ltd</t>
  </si>
  <si>
    <t>SCHAEFFLER</t>
  </si>
  <si>
    <t>Voltas Ltd</t>
  </si>
  <si>
    <t>VOLTAS</t>
  </si>
  <si>
    <t>Hitachi Energy India Ltd</t>
  </si>
  <si>
    <t>POWERINDIA</t>
  </si>
  <si>
    <t>MRF Ltd</t>
  </si>
  <si>
    <t>MRF</t>
  </si>
  <si>
    <t>Tires &amp; Rubber</t>
  </si>
  <si>
    <t>Balkrishna Industries Ltd</t>
  </si>
  <si>
    <t>BALKRISIND</t>
  </si>
  <si>
    <t>Steel Authority of India Ltd</t>
  </si>
  <si>
    <t>SAIL</t>
  </si>
  <si>
    <t>Sundaram Finance Ltd</t>
  </si>
  <si>
    <t>SUNDARMFIN</t>
  </si>
  <si>
    <t>Thermax Limited</t>
  </si>
  <si>
    <t>THERMAX</t>
  </si>
  <si>
    <t>UCO Bank</t>
  </si>
  <si>
    <t>UCOBANK</t>
  </si>
  <si>
    <t>United Breweries Ltd</t>
  </si>
  <si>
    <t>UBL</t>
  </si>
  <si>
    <t>Mphasis Ltd</t>
  </si>
  <si>
    <t>MPHASIS</t>
  </si>
  <si>
    <t>L&amp;T Technology Services Ltd</t>
  </si>
  <si>
    <t>LTTS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</si>
  <si>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</si>
  <si>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</si>
  <si>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</si>
  <si>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</si>
  <si>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</si>
  <si>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</si>
  <si>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IDFC First Bank Ltd</t>
  </si>
  <si>
    <t>IDFCFIRSTB</t>
  </si>
  <si>
    <t>AU Small Finance Bank Ltd</t>
  </si>
  <si>
    <t>AUBANK</t>
  </si>
  <si>
    <t>Procter &amp; Gamble Hygiene and Health Care Ltd</t>
  </si>
  <si>
    <t>PGHH</t>
  </si>
  <si>
    <t>Astral Ltd</t>
  </si>
  <si>
    <t>ASTRAL</t>
  </si>
  <si>
    <t>Building Products - Pipes</t>
  </si>
  <si>
    <t>BSE Ltd</t>
  </si>
  <si>
    <t>BSE</t>
  </si>
  <si>
    <t>Stock Exchanges &amp; Ratings</t>
  </si>
  <si>
    <t>Petronet LNG Ltd</t>
  </si>
  <si>
    <t>PETRONET</t>
  </si>
  <si>
    <t>Oil &amp; Gas - Storage &amp; Transportation</t>
  </si>
  <si>
    <t>SJVN Ltd</t>
  </si>
  <si>
    <t>SJVN</t>
  </si>
  <si>
    <t>Central Bank of India Ltd</t>
  </si>
  <si>
    <t>CENTRALBK</t>
  </si>
  <si>
    <t>Coromandel International Ltd</t>
  </si>
  <si>
    <t>COROMANDEL</t>
  </si>
  <si>
    <t>Bank of India Ltd</t>
  </si>
  <si>
    <t>BANKINDIA</t>
  </si>
  <si>
    <t>Premier Energies Ltd</t>
  </si>
  <si>
    <t>PREMIERENE</t>
  </si>
  <si>
    <t>Tata Elxsi Ltd</t>
  </si>
  <si>
    <t>TATAELXSI</t>
  </si>
  <si>
    <t>Federal Bank Ltd</t>
  </si>
  <si>
    <t>FEDERALBNK</t>
  </si>
  <si>
    <t>Page Industries Ltd</t>
  </si>
  <si>
    <t>PAGEIND</t>
  </si>
  <si>
    <t>Apparel &amp; Accessories</t>
  </si>
  <si>
    <t>Coforge Ltd</t>
  </si>
  <si>
    <t>COFORGE</t>
  </si>
  <si>
    <t>Gujarat Fluorochemicals Ltd</t>
  </si>
  <si>
    <t>FLUOROCHEM</t>
  </si>
  <si>
    <t>Specialty Chemicals</t>
  </si>
  <si>
    <t>Housing and Urban Development Corporation Ltd</t>
  </si>
  <si>
    <t>HUDCO</t>
  </si>
  <si>
    <t>ACC Ltd</t>
  </si>
  <si>
    <t>ACC</t>
  </si>
  <si>
    <t>Glenmark Pharmaceuticals Ltd</t>
  </si>
  <si>
    <t>GLENMARK</t>
  </si>
  <si>
    <t>L&amp;T Finance Ltd</t>
  </si>
  <si>
    <t>LTF</t>
  </si>
  <si>
    <t>One 97 Communications Ltd</t>
  </si>
  <si>
    <t>PAYTM</t>
  </si>
  <si>
    <t>Business Support Services</t>
  </si>
  <si>
    <t>UPL Ltd</t>
  </si>
  <si>
    <t>UPL</t>
  </si>
  <si>
    <t>Fortis Healthcare Ltd</t>
  </si>
  <si>
    <t>FORTIS</t>
  </si>
  <si>
    <t>GlaxoSmithKline Pharmaceuticals Ltd</t>
  </si>
  <si>
    <t>GLAXO</t>
  </si>
  <si>
    <t>Escorts Kubota Ltd</t>
  </si>
  <si>
    <t>ESCORTS</t>
  </si>
  <si>
    <t>Tractors</t>
  </si>
  <si>
    <t>Sona BLW Precision Forgings Ltd</t>
  </si>
  <si>
    <t>SONACOMS</t>
  </si>
  <si>
    <t>KPIT Technologies Ltd</t>
  </si>
  <si>
    <t>KPITTECH</t>
  </si>
  <si>
    <t>Adani Wilmar Ltd</t>
  </si>
  <si>
    <t>AWL</t>
  </si>
  <si>
    <t>Ola Electric Mobility Ltd</t>
  </si>
  <si>
    <t>OLAELEC</t>
  </si>
  <si>
    <t>APL Apollo Tubes Ltd</t>
  </si>
  <si>
    <t>APLAPOLLO</t>
  </si>
  <si>
    <t>Cochin Shipyard Ltd</t>
  </si>
  <si>
    <t>COCHINSHIP</t>
  </si>
  <si>
    <t>Motilal Oswal Financial Services Ltd</t>
  </si>
  <si>
    <t>MOTILALOFS</t>
  </si>
  <si>
    <t>Biocon Ltd</t>
  </si>
  <si>
    <t>BIOCON</t>
  </si>
  <si>
    <t>Biotechnology</t>
  </si>
  <si>
    <t>Tata Technologies Ltd</t>
  </si>
  <si>
    <t>TATATECH</t>
  </si>
  <si>
    <t>Honeywell Automation India Ltd</t>
  </si>
  <si>
    <t>HONAUT</t>
  </si>
  <si>
    <t>Exide Industries Ltd</t>
  </si>
  <si>
    <t>EXIDEIND</t>
  </si>
  <si>
    <t>Batteries</t>
  </si>
  <si>
    <t>Nippon Life India Asset Management Ltd</t>
  </si>
  <si>
    <t>NAM-INDIA</t>
  </si>
  <si>
    <t>Jubilant Foodworks Ltd</t>
  </si>
  <si>
    <t>JUBLFOOD</t>
  </si>
  <si>
    <t>Restaurants &amp; Cafes</t>
  </si>
  <si>
    <t>Ge T&amp;D India Ltd</t>
  </si>
  <si>
    <t>GET&amp;D</t>
  </si>
  <si>
    <t>Blue Star Ltd</t>
  </si>
  <si>
    <t>BLUESTARCO</t>
  </si>
  <si>
    <t>Lloyds Metals And Energy Ltd</t>
  </si>
  <si>
    <t>LLOYDSME</t>
  </si>
  <si>
    <t>Gujarat Gas Ltd</t>
  </si>
  <si>
    <t>GUJGASLTD</t>
  </si>
  <si>
    <t>Bank of Maharashtra Ltd</t>
  </si>
  <si>
    <t>MAHABANK</t>
  </si>
  <si>
    <t>Bharat Dynamics Ltd</t>
  </si>
  <si>
    <t>BDL</t>
  </si>
  <si>
    <t>National Aluminium Co Ltd</t>
  </si>
  <si>
    <t>NATIONALUM</t>
  </si>
  <si>
    <t>Max Financial Services Ltd</t>
  </si>
  <si>
    <t>MFSL</t>
  </si>
  <si>
    <t>Mahindra and Mahindra Financial Services Ltd</t>
  </si>
  <si>
    <t>M&amp;MFIN</t>
  </si>
  <si>
    <t>Ajanta Pharma Ltd</t>
  </si>
  <si>
    <t>AJANTPHARM</t>
  </si>
  <si>
    <t>AIA Engineering Ltd</t>
  </si>
  <si>
    <t>AIAENG</t>
  </si>
  <si>
    <t>Deepak Nitrite Ltd</t>
  </si>
  <si>
    <t>DEEPAKNTR</t>
  </si>
  <si>
    <t>Godrej Industries Ltd</t>
  </si>
  <si>
    <t>GODREJIND</t>
  </si>
  <si>
    <t>NLC India Ltd</t>
  </si>
  <si>
    <t>NLCINDIA</t>
  </si>
  <si>
    <t>Cholamandalam Financial Holdings Ltd</t>
  </si>
  <si>
    <t>CHOLAHLDNG</t>
  </si>
  <si>
    <t>Indraprastha Gas Ltd</t>
  </si>
  <si>
    <t>IGL</t>
  </si>
  <si>
    <t>KEI Industries Ltd</t>
  </si>
  <si>
    <t>KEI</t>
  </si>
  <si>
    <t>Cables</t>
  </si>
  <si>
    <t>Apar Industries Ltd</t>
  </si>
  <si>
    <t>APARINDS</t>
  </si>
  <si>
    <t>3M India Ltd</t>
  </si>
  <si>
    <t>3MINDIA</t>
  </si>
  <si>
    <t>Stationery</t>
  </si>
  <si>
    <t>New India Assurance Company Ltd</t>
  </si>
  <si>
    <t>NIACL</t>
  </si>
  <si>
    <t>IPCA Laboratories Ltd</t>
  </si>
  <si>
    <t>IPCALAB</t>
  </si>
  <si>
    <t>Aditya Birla Fashion and Retail Ltd</t>
  </si>
  <si>
    <t>ABFRL</t>
  </si>
  <si>
    <t>Punjab &amp; Sind Bank</t>
  </si>
  <si>
    <t>PSB</t>
  </si>
  <si>
    <t>IRB Infrastructure Developers Ltd</t>
  </si>
  <si>
    <t>IRB</t>
  </si>
  <si>
    <t>360 One Wam Ltd</t>
  </si>
  <si>
    <t>360ONE</t>
  </si>
  <si>
    <t>Investment Banking &amp; Brokerage</t>
  </si>
  <si>
    <t>Dalmia Bharat Ltd</t>
  </si>
  <si>
    <t>DALBHARAT</t>
  </si>
  <si>
    <t>Syngene International Ltd</t>
  </si>
  <si>
    <t>SYNGENE</t>
  </si>
  <si>
    <t>LIC Housing Finance Ltd</t>
  </si>
  <si>
    <t>LICHSGFIN</t>
  </si>
  <si>
    <t>Home Financing</t>
  </si>
  <si>
    <t>J K Cement Ltd</t>
  </si>
  <si>
    <t>JKCEMENT</t>
  </si>
  <si>
    <t>Star Health and Allied Insurance Company Ltd</t>
  </si>
  <si>
    <t>STARHEALTH</t>
  </si>
  <si>
    <t>Godfrey Phillips India Ltd</t>
  </si>
  <si>
    <t>GODFRYPHLP</t>
  </si>
  <si>
    <t>Kaynes Technology India Ltd</t>
  </si>
  <si>
    <t>KAYNES</t>
  </si>
  <si>
    <t>Apollo Tyres Ltd</t>
  </si>
  <si>
    <t>APOLLOTYRE</t>
  </si>
  <si>
    <t>Brigade Enterprises Ltd</t>
  </si>
  <si>
    <t>BRIGADE</t>
  </si>
  <si>
    <t>Metro Brands Ltd</t>
  </si>
  <si>
    <t>METROBRAND</t>
  </si>
  <si>
    <t>Footwear</t>
  </si>
  <si>
    <t>Go Digit General Insurance Ltd</t>
  </si>
  <si>
    <t>GODIGIT</t>
  </si>
  <si>
    <t>Tata Investment Corporation Ltd</t>
  </si>
  <si>
    <t>TATAINVEST</t>
  </si>
  <si>
    <t>BASF India Ltd</t>
  </si>
  <si>
    <t>BASF</t>
  </si>
  <si>
    <t>CRISIL Ltd</t>
  </si>
  <si>
    <t>CRISIL</t>
  </si>
  <si>
    <t>Hindustan Copper Ltd</t>
  </si>
  <si>
    <t>HINDCOPPER</t>
  </si>
  <si>
    <t>Mining - Copper</t>
  </si>
  <si>
    <t>Endurance Technologies Ltd</t>
  </si>
  <si>
    <t>ENDURANCE</t>
  </si>
  <si>
    <t>Brainbees Solutions Ltd</t>
  </si>
  <si>
    <t>FIRSTCRY</t>
  </si>
  <si>
    <t>Sun Tv Network Ltd</t>
  </si>
  <si>
    <t>SUNTV</t>
  </si>
  <si>
    <t>TV Channels &amp; Broadcasters</t>
  </si>
  <si>
    <t>Vedant Fashions Ltd</t>
  </si>
  <si>
    <t>MANYAVAR</t>
  </si>
  <si>
    <t>Textiles</t>
  </si>
  <si>
    <t>Himadri Speciality Chemical Ltd</t>
  </si>
  <si>
    <t>HSCL</t>
  </si>
  <si>
    <t>Emami Ltd</t>
  </si>
  <si>
    <t>EMAMILTD</t>
  </si>
  <si>
    <t>KPR Mill Ltd</t>
  </si>
  <si>
    <t>KPRMILL</t>
  </si>
  <si>
    <t>NBCC (India) Ltd</t>
  </si>
  <si>
    <t>NBCC</t>
  </si>
  <si>
    <t>Embassy Office Parks REIT</t>
  </si>
  <si>
    <t>EMBASSY</t>
  </si>
  <si>
    <t>Century Textiles and Industries Ltd</t>
  </si>
  <si>
    <t>CENTURYTEX</t>
  </si>
  <si>
    <t>Paper Products</t>
  </si>
  <si>
    <t>Mangalore Refinery and Petrochemicals Ltd</t>
  </si>
  <si>
    <t>MRPL</t>
  </si>
  <si>
    <t>Bandhan Bank Ltd</t>
  </si>
  <si>
    <t>BANDHANBNK</t>
  </si>
  <si>
    <t>Inox Wind Ltd</t>
  </si>
  <si>
    <t>INOXWIND</t>
  </si>
  <si>
    <t>Poonawalla Fincorp Ltd</t>
  </si>
  <si>
    <t>POONAWALLA</t>
  </si>
  <si>
    <t>Delhivery Ltd</t>
  </si>
  <si>
    <t>DELHIVERY</t>
  </si>
  <si>
    <t>Authum Investment &amp; Infrastructure Ltd</t>
  </si>
  <si>
    <t>AIIL</t>
  </si>
  <si>
    <t>Motherson Sumi Wiring India Ltd</t>
  </si>
  <si>
    <t>MSUMI</t>
  </si>
  <si>
    <t>Suven Pharmaceuticals Ltd</t>
  </si>
  <si>
    <t>SUVENPHAR</t>
  </si>
  <si>
    <t>ZF Commercial Vehicle Control Systems India Ltd</t>
  </si>
  <si>
    <t>ZFCVINDIA</t>
  </si>
  <si>
    <t>TVS Holdings Ltd</t>
  </si>
  <si>
    <t>TVSHLTD</t>
  </si>
  <si>
    <t>Piramal Pharma Ltd</t>
  </si>
  <si>
    <t>PPLPHARMA</t>
  </si>
  <si>
    <t>Central Depository Services (India) Ltd</t>
  </si>
  <si>
    <t>CDSL</t>
  </si>
  <si>
    <t>Multi Commodity Exchange of India Ltd</t>
  </si>
  <si>
    <t>MCX</t>
  </si>
  <si>
    <t>Gland Pharma Ltd</t>
  </si>
  <si>
    <t>GLAND</t>
  </si>
  <si>
    <t>Bayer Cropscience Ltd</t>
  </si>
  <si>
    <t>BAYERCROP</t>
  </si>
  <si>
    <t>Sundram Fasteners Ltd</t>
  </si>
  <si>
    <t>SUNDRMFAST</t>
  </si>
  <si>
    <t>Whirlpool of India Ltd</t>
  </si>
  <si>
    <t>WHIRLPOOL</t>
  </si>
  <si>
    <t>Tata Chemicals Ltd</t>
  </si>
  <si>
    <t>TATACHEM</t>
  </si>
  <si>
    <t>ICICI Securities Ltd</t>
  </si>
  <si>
    <t>ISEC</t>
  </si>
  <si>
    <t>Timken India Ltd</t>
  </si>
  <si>
    <t>TIMKEN</t>
  </si>
  <si>
    <t>J B Chemicals and Pharmaceuticals Ltd</t>
  </si>
  <si>
    <t>JBCHEPHARM</t>
  </si>
  <si>
    <t>Dr. Lal PathLabs Ltd</t>
  </si>
  <si>
    <t>LALPATHLAB</t>
  </si>
  <si>
    <t>Emcure Pharmaceuticals Ltd</t>
  </si>
  <si>
    <t>EMCURE</t>
  </si>
  <si>
    <t>Sumitomo Chemical India Ltd</t>
  </si>
  <si>
    <t>SUMICHEM</t>
  </si>
  <si>
    <t>Carborundum Universal Ltd</t>
  </si>
  <si>
    <t>CARBORUNIV</t>
  </si>
  <si>
    <t>KEC International Ltd</t>
  </si>
  <si>
    <t>KEC</t>
  </si>
  <si>
    <t>Crompton Greaves Consumer Electricals Ltd</t>
  </si>
  <si>
    <t>CROMPTON</t>
  </si>
  <si>
    <t>Radico Khaitan Ltd</t>
  </si>
  <si>
    <t>RADICO</t>
  </si>
  <si>
    <t>Gillette India Ltd</t>
  </si>
  <si>
    <t>GILLETTE</t>
  </si>
  <si>
    <t>SKF India Ltd</t>
  </si>
  <si>
    <t>SKFINDIA</t>
  </si>
  <si>
    <t>Global Health Ltd</t>
  </si>
  <si>
    <t>MEDANTA</t>
  </si>
  <si>
    <t>Aegis Logistics Ltd</t>
  </si>
  <si>
    <t>AEGISLOG</t>
  </si>
  <si>
    <t>Grindwell Norton Ltd</t>
  </si>
  <si>
    <t>GRINDWELL</t>
  </si>
  <si>
    <t>CESC Ltd</t>
  </si>
  <si>
    <t>CESC</t>
  </si>
  <si>
    <t>Jyoti CNC Automation Ltd</t>
  </si>
  <si>
    <t>JYOTICNC</t>
  </si>
  <si>
    <t>Computer Hardware</t>
  </si>
  <si>
    <t>Hatsun Agro Product Ltd</t>
  </si>
  <si>
    <t>HATSUN</t>
  </si>
  <si>
    <t>Amara Raja Energy &amp; Mobility Ltd</t>
  </si>
  <si>
    <t>ARE&amp;M</t>
  </si>
  <si>
    <t>Ratnamani Metals and Tubes Ltd</t>
  </si>
  <si>
    <t>RATNAMANI</t>
  </si>
  <si>
    <t>ITI Ltd</t>
  </si>
  <si>
    <t>ITI</t>
  </si>
  <si>
    <t>Telecom Equipments</t>
  </si>
  <si>
    <t>Pfizer Ltd</t>
  </si>
  <si>
    <t>PFIZER</t>
  </si>
  <si>
    <t>Laurus Labs Ltd</t>
  </si>
  <si>
    <t>LAURUSLABS</t>
  </si>
  <si>
    <t>PNB Housing Finance Ltd</t>
  </si>
  <si>
    <t>PNBHOUSING</t>
  </si>
  <si>
    <t>Kansai Nerolac Paints Ltd</t>
  </si>
  <si>
    <t>KANSAINER</t>
  </si>
  <si>
    <t>Shyam Metalics and Energy Ltd</t>
  </si>
  <si>
    <t>SHYAMMETL</t>
  </si>
  <si>
    <t>Narayana Hrudayalaya Ltd</t>
  </si>
  <si>
    <t>NH</t>
  </si>
  <si>
    <t>Natco Pharma Ltd</t>
  </si>
  <si>
    <t>NATCOPHARM</t>
  </si>
  <si>
    <t>Anant Raj Ltd</t>
  </si>
  <si>
    <t>ANANTRAJ</t>
  </si>
  <si>
    <t>Piramal Enterprises Ltd</t>
  </si>
  <si>
    <t>PEL</t>
  </si>
  <si>
    <t>Gujarat State Petronet Ltd</t>
  </si>
  <si>
    <t>GSPL</t>
  </si>
  <si>
    <t>Castrol India Ltd</t>
  </si>
  <si>
    <t>CASTROLIND</t>
  </si>
  <si>
    <t>Five-Star Business Finance Ltd</t>
  </si>
  <si>
    <t>FIVESTAR</t>
  </si>
  <si>
    <t>KIOCL Ltd</t>
  </si>
  <si>
    <t>KIOCL</t>
  </si>
  <si>
    <t>EIH Ltd</t>
  </si>
  <si>
    <t>EIHOTEL</t>
  </si>
  <si>
    <t>Poly Medicure Ltd</t>
  </si>
  <si>
    <t>POLYMED</t>
  </si>
  <si>
    <t>Health Care Equipment &amp; Supplies</t>
  </si>
  <si>
    <t>Bikaji Foods International Ltd</t>
  </si>
  <si>
    <t>BIKAJI</t>
  </si>
  <si>
    <t>Kajaria Ceramics Ltd</t>
  </si>
  <si>
    <t>KAJARIACER</t>
  </si>
  <si>
    <t>Building Products - Ceramics</t>
  </si>
  <si>
    <t>Atul Ltd</t>
  </si>
  <si>
    <t>ATUL</t>
  </si>
  <si>
    <t>Angel One Ltd</t>
  </si>
  <si>
    <t>ANGELONE</t>
  </si>
  <si>
    <t>Alembic Pharmaceuticals Ltd</t>
  </si>
  <si>
    <t>APLLTD</t>
  </si>
  <si>
    <t>Jindal SAW Ltd</t>
  </si>
  <si>
    <t>JINDALSAW</t>
  </si>
  <si>
    <t>Nuvama Wealth Management Ltd</t>
  </si>
  <si>
    <t>NUVAMA</t>
  </si>
  <si>
    <t>Devyani International Ltd</t>
  </si>
  <si>
    <t>DEVYANI</t>
  </si>
  <si>
    <t>CPSE ETF</t>
  </si>
  <si>
    <t>CPSEETF</t>
  </si>
  <si>
    <t>Equity</t>
  </si>
  <si>
    <t>Signatureglobal (India) Ltd</t>
  </si>
  <si>
    <t>SIGNATURE</t>
  </si>
  <si>
    <t>Triveni Turbine Ltd</t>
  </si>
  <si>
    <t>TRITURBINE</t>
  </si>
  <si>
    <t>Computer Age Management Services Ltd</t>
  </si>
  <si>
    <t>CAMS</t>
  </si>
  <si>
    <t>Affle (India) Ltd</t>
  </si>
  <si>
    <t>AFFLE</t>
  </si>
  <si>
    <t>Advertising</t>
  </si>
  <si>
    <t>Krishna Institute of Medical Sciences Ltd</t>
  </si>
  <si>
    <t>KIMS</t>
  </si>
  <si>
    <t>Vinati Organics Ltd</t>
  </si>
  <si>
    <t>VINATIORGA</t>
  </si>
  <si>
    <t>Chambal Fertilisers and Chemicals Ltd</t>
  </si>
  <si>
    <t>CHAMBLFERT</t>
  </si>
  <si>
    <t>Kalpataru Projects International Ltd</t>
  </si>
  <si>
    <t>KPIL</t>
  </si>
  <si>
    <t>Jupiter Wagons Ltd</t>
  </si>
  <si>
    <t>JWL</t>
  </si>
  <si>
    <t>Rail</t>
  </si>
  <si>
    <t>Finolex Cables Ltd</t>
  </si>
  <si>
    <t>FINCABLES</t>
  </si>
  <si>
    <t>JBM Auto Ltd</t>
  </si>
  <si>
    <t>JBMA</t>
  </si>
  <si>
    <t>Aditya Birla Sun Life Amc Ltd</t>
  </si>
  <si>
    <t>ABSLAMC</t>
  </si>
  <si>
    <t>CIE Automotive India Ltd</t>
  </si>
  <si>
    <t>CIEINDIA</t>
  </si>
  <si>
    <t>PCBL Ltd</t>
  </si>
  <si>
    <t>PCBL</t>
  </si>
  <si>
    <t>Firstsource Solutions Ltd</t>
  </si>
  <si>
    <t>FSL</t>
  </si>
  <si>
    <t>Outsourced services</t>
  </si>
  <si>
    <t>Elgi Equipments Ltd</t>
  </si>
  <si>
    <t>ELGIEQUIP</t>
  </si>
  <si>
    <t>HFCL Ltd</t>
  </si>
  <si>
    <t>HFCL</t>
  </si>
  <si>
    <t>Aarti Industries Ltd</t>
  </si>
  <si>
    <t>AARTIIND</t>
  </si>
  <si>
    <t>Sobha Ltd</t>
  </si>
  <si>
    <t>SOBHA</t>
  </si>
  <si>
    <t>Ircon International Ltd</t>
  </si>
  <si>
    <t>IRCON</t>
  </si>
  <si>
    <t>Cyient Ltd</t>
  </si>
  <si>
    <t>CYIENT</t>
  </si>
  <si>
    <t>PTC Industries Ltd</t>
  </si>
  <si>
    <t>PTCIL</t>
  </si>
  <si>
    <t>Aster DM Healthcare Ltd</t>
  </si>
  <si>
    <t>ASTERDM</t>
  </si>
  <si>
    <t>Concord Biotech Ltd</t>
  </si>
  <si>
    <t>CONCORDBIO</t>
  </si>
  <si>
    <t>Ramco Cements Limited</t>
  </si>
  <si>
    <t>RAMCOCEM</t>
  </si>
  <si>
    <t>Reliance Power Ltd</t>
  </si>
  <si>
    <t>RPOWER</t>
  </si>
  <si>
    <t>Blue Dart Express Ltd</t>
  </si>
  <si>
    <t>BLUEDART</t>
  </si>
  <si>
    <t>Tejas Networks Ltd</t>
  </si>
  <si>
    <t>TEJASNET</t>
  </si>
  <si>
    <t>Relaxo Footwears Ltd</t>
  </si>
  <si>
    <t>RELAXO</t>
  </si>
  <si>
    <t>Nexus Select Trust</t>
  </si>
  <si>
    <t>NXST</t>
  </si>
  <si>
    <t>Mindspace Business Parks REIT</t>
  </si>
  <si>
    <t>MINDSPACE</t>
  </si>
  <si>
    <t>Jai Balaji Industries Ltd</t>
  </si>
  <si>
    <t>JAIBALAJI</t>
  </si>
  <si>
    <t>Bombay Burmah Trading Corporation Ltd</t>
  </si>
  <si>
    <t>BBTC</t>
  </si>
  <si>
    <t>Jyothy Labs Ltd</t>
  </si>
  <si>
    <t>JYOTHYLAB</t>
  </si>
  <si>
    <t>Cello World Ltd</t>
  </si>
  <si>
    <t>CELLO</t>
  </si>
  <si>
    <t>Century Plyboards (India) Ltd</t>
  </si>
  <si>
    <t>CENTURYPLY</t>
  </si>
  <si>
    <t>Wood Products</t>
  </si>
  <si>
    <t>IIFL Finance Ltd</t>
  </si>
  <si>
    <t>IIFL</t>
  </si>
  <si>
    <t>Tbo Tek Ltd</t>
  </si>
  <si>
    <t>TBOTEK</t>
  </si>
  <si>
    <t>Tour &amp; Travel Services</t>
  </si>
  <si>
    <t>Waaree Renewable Technologies Ltd</t>
  </si>
  <si>
    <t>WAAREERTL</t>
  </si>
  <si>
    <t>Aadhar Housing Finance Ltd</t>
  </si>
  <si>
    <t>AADHARHFC</t>
  </si>
  <si>
    <t>R R Kabel Ltd</t>
  </si>
  <si>
    <t>RRKABEL</t>
  </si>
  <si>
    <t>Garden Reach Shipbuilders &amp; Engineers Ltd</t>
  </si>
  <si>
    <t>GRSE</t>
  </si>
  <si>
    <t>LMW Ltd</t>
  </si>
  <si>
    <t>LAXMIMACH</t>
  </si>
  <si>
    <t>Kfin Technologies Ltd</t>
  </si>
  <si>
    <t>KFINTECH</t>
  </si>
  <si>
    <t>Schneider Electric Infrastructure Ltd</t>
  </si>
  <si>
    <t>SCHNEIDER</t>
  </si>
  <si>
    <t>Welspun Corp Ltd</t>
  </si>
  <si>
    <t>WELCORP</t>
  </si>
  <si>
    <t>Astrazeneca Pharma India Ltd</t>
  </si>
  <si>
    <t>ASTRAZEN</t>
  </si>
  <si>
    <t>V Guard Industries Ltd</t>
  </si>
  <si>
    <t>VGUARD</t>
  </si>
  <si>
    <t>NCC Ltd</t>
  </si>
  <si>
    <t>NCC</t>
  </si>
  <si>
    <t>CreditAccess Grameen Ltd</t>
  </si>
  <si>
    <t>CREDITACC</t>
  </si>
  <si>
    <t>Mahanagar Gas Ltd</t>
  </si>
  <si>
    <t>MGL</t>
  </si>
  <si>
    <t>Chalet Hotels Ltd</t>
  </si>
  <si>
    <t>CHALET</t>
  </si>
  <si>
    <t>Asahi India Glass Ltd</t>
  </si>
  <si>
    <t>ASAHIINDIA</t>
  </si>
  <si>
    <t>Trident Ltd</t>
  </si>
  <si>
    <t>TRIDENT</t>
  </si>
  <si>
    <t>Indian Energy Exchange Ltd</t>
  </si>
  <si>
    <t>IEX</t>
  </si>
  <si>
    <t>Power Trading &amp; Consultancy</t>
  </si>
  <si>
    <t>LS Industries Ltd</t>
  </si>
  <si>
    <t>LSIND</t>
  </si>
  <si>
    <t>Jubilant Pharmova Ltd</t>
  </si>
  <si>
    <t>JUBLPHARMA</t>
  </si>
  <si>
    <t>Newgen Software Technologies Ltd</t>
  </si>
  <si>
    <t>NEWGEN</t>
  </si>
  <si>
    <t>Bata India Ltd</t>
  </si>
  <si>
    <t>BATAINDIA</t>
  </si>
  <si>
    <t>Techno Electric &amp; Engineering Company Ltd</t>
  </si>
  <si>
    <t>TECHNOE</t>
  </si>
  <si>
    <t>Ramkrishna Forgings Ltd</t>
  </si>
  <si>
    <t>RKFORGE</t>
  </si>
  <si>
    <t>Eris Lifesciences Ltd</t>
  </si>
  <si>
    <t>ERIS</t>
  </si>
  <si>
    <t>Indiamart Intermesh Ltd</t>
  </si>
  <si>
    <t>INDIAMART</t>
  </si>
  <si>
    <t>Akzo Nobel India Ltd</t>
  </si>
  <si>
    <t>AKZOINDIA</t>
  </si>
  <si>
    <t>IDFC Ltd</t>
  </si>
  <si>
    <t>IDFC</t>
  </si>
  <si>
    <t>Navin Fluorine International Ltd</t>
  </si>
  <si>
    <t>NAVINFLUOR</t>
  </si>
  <si>
    <t>Swan Energy Ltd</t>
  </si>
  <si>
    <t>SWANENERGY</t>
  </si>
  <si>
    <t>Sonata Software Ltd</t>
  </si>
  <si>
    <t>SONATSOFTW</t>
  </si>
  <si>
    <t>Aptus Value Housing Finance India Ltd</t>
  </si>
  <si>
    <t>APTUS</t>
  </si>
  <si>
    <t>Indegene Ltd</t>
  </si>
  <si>
    <t>INDGN</t>
  </si>
  <si>
    <t>HBL Power Systems Ltd</t>
  </si>
  <si>
    <t>HBLPOWER</t>
  </si>
  <si>
    <t>Clean Science and Technology Ltd</t>
  </si>
  <si>
    <t>CLEAN</t>
  </si>
  <si>
    <t>Kirloskar Oil Engines Ltd</t>
  </si>
  <si>
    <t>KIRLOSENG</t>
  </si>
  <si>
    <t>Karur Vysya Bank Ltd</t>
  </si>
  <si>
    <t>KARURVYSYA</t>
  </si>
  <si>
    <t>Finolex Industries Ltd</t>
  </si>
  <si>
    <t>FINPIPE</t>
  </si>
  <si>
    <t>Great Eastern Shipping Company Ltd</t>
  </si>
  <si>
    <t>GESHIP</t>
  </si>
  <si>
    <t>Capri Global Capital Ltd</t>
  </si>
  <si>
    <t>CGCL</t>
  </si>
  <si>
    <t>IFCI Ltd</t>
  </si>
  <si>
    <t>IFCI</t>
  </si>
  <si>
    <t>G R Infraprojects Ltd</t>
  </si>
  <si>
    <t>GRINFRA</t>
  </si>
  <si>
    <t>Gravita India Ltd</t>
  </si>
  <si>
    <t>GRAVITA</t>
  </si>
  <si>
    <t>Metals - Lead</t>
  </si>
  <si>
    <t>Manappuram Finance Ltd</t>
  </si>
  <si>
    <t>MANAPPURAM</t>
  </si>
  <si>
    <t>Welspun Living Ltd</t>
  </si>
  <si>
    <t>WELSPUNLIV</t>
  </si>
  <si>
    <t>Tata Teleservices (Maharashtra) Ltd</t>
  </si>
  <si>
    <t>TTML</t>
  </si>
  <si>
    <t>Action Construction Equipment Ltd</t>
  </si>
  <si>
    <t>ACE</t>
  </si>
  <si>
    <t>Heavy Machinery</t>
  </si>
  <si>
    <t>PG Electroplast Ltd</t>
  </si>
  <si>
    <t>PGEL</t>
  </si>
  <si>
    <t>Birlasoft Ltd</t>
  </si>
  <si>
    <t>BSOFT</t>
  </si>
  <si>
    <t>Supreme Petrochem Ltd</t>
  </si>
  <si>
    <t>SPLPETRO</t>
  </si>
  <si>
    <t>Amber Enterprises India Ltd</t>
  </si>
  <si>
    <t>AMBER</t>
  </si>
  <si>
    <t>Sanofi India Ltd</t>
  </si>
  <si>
    <t>SANOFI</t>
  </si>
  <si>
    <t>Fine Organic Industries Ltd</t>
  </si>
  <si>
    <t>FINEORG</t>
  </si>
  <si>
    <t>DCM Shriram Ltd</t>
  </si>
  <si>
    <t>DCMSHRIRAM</t>
  </si>
  <si>
    <t>PVR INOX Ltd</t>
  </si>
  <si>
    <t>PVRINOX</t>
  </si>
  <si>
    <t>Theatres</t>
  </si>
  <si>
    <t>Anand Rathi Wealth Ltd</t>
  </si>
  <si>
    <t>ANANDRATHI</t>
  </si>
  <si>
    <t>Doms Industries Ltd</t>
  </si>
  <si>
    <t>DOMS</t>
  </si>
  <si>
    <t>Office Supplies</t>
  </si>
  <si>
    <t>RITES Ltd</t>
  </si>
  <si>
    <t>RITES</t>
  </si>
  <si>
    <t>Nava Limited</t>
  </si>
  <si>
    <t>NAVA</t>
  </si>
  <si>
    <t>Neuland Laboratories Ltd</t>
  </si>
  <si>
    <t>NEULANDLAB</t>
  </si>
  <si>
    <t>Titagarh Rail Systems Ltd</t>
  </si>
  <si>
    <t>TITAGARH</t>
  </si>
  <si>
    <t>Sarda Energy &amp; Minerals Ltd</t>
  </si>
  <si>
    <t>SARDAEN</t>
  </si>
  <si>
    <t>NMDC Steel Ltd</t>
  </si>
  <si>
    <t>NSLNISP</t>
  </si>
  <si>
    <t>Caplin Point Laboratories Ltd</t>
  </si>
  <si>
    <t>CAPLIPOINT</t>
  </si>
  <si>
    <t>KSB Ltd</t>
  </si>
  <si>
    <t>KSB</t>
  </si>
  <si>
    <t>UTI Asset Management Company Ltd</t>
  </si>
  <si>
    <t>UTIAMC</t>
  </si>
  <si>
    <t>Elecon Engineering Company Ltd</t>
  </si>
  <si>
    <t>ELECON</t>
  </si>
  <si>
    <t>Craftsman Automation Ltd</t>
  </si>
  <si>
    <t>CRAFTSMAN</t>
  </si>
  <si>
    <t>UTI S&amp;P BSE Sensex ETF</t>
  </si>
  <si>
    <t>UTISENSETF</t>
  </si>
  <si>
    <t>E I D-Parry (India) Ltd</t>
  </si>
  <si>
    <t>EIDPARRY</t>
  </si>
  <si>
    <t>Sugar</t>
  </si>
  <si>
    <t>Bls International Services Ltd</t>
  </si>
  <si>
    <t>BLS</t>
  </si>
  <si>
    <t>Zensar Technologies Ltd</t>
  </si>
  <si>
    <t>ZENSARTECH</t>
  </si>
  <si>
    <t>Inox Wind Energy Ltd</t>
  </si>
  <si>
    <t>IWEL</t>
  </si>
  <si>
    <t>Zen Technologies Ltd</t>
  </si>
  <si>
    <t>ZENTEC</t>
  </si>
  <si>
    <t>BEML Ltd</t>
  </si>
  <si>
    <t>BEML</t>
  </si>
  <si>
    <t>Wockhardt Ltd</t>
  </si>
  <si>
    <t>WOCKPHARMA</t>
  </si>
  <si>
    <t>Honasa Consumer Ltd</t>
  </si>
  <si>
    <t>HONASA</t>
  </si>
  <si>
    <t>Rainbow Children's Medicare Ltd</t>
  </si>
  <si>
    <t>RAINBOW</t>
  </si>
  <si>
    <t>JM Financial Ltd</t>
  </si>
  <si>
    <t>JMFINANCIL</t>
  </si>
  <si>
    <t>Aavas Financiers Ltd</t>
  </si>
  <si>
    <t>AAVAS</t>
  </si>
  <si>
    <t>Railtel Corporation of India Ltd</t>
  </si>
  <si>
    <t>RAILTEL</t>
  </si>
  <si>
    <t>Communication &amp; Networking</t>
  </si>
  <si>
    <t>Redington Ltd</t>
  </si>
  <si>
    <t>REDINGTON</t>
  </si>
  <si>
    <t>Technology Hardware</t>
  </si>
  <si>
    <t>Kirloskar Brothers Ltd</t>
  </si>
  <si>
    <t>KIRLOSBROS</t>
  </si>
  <si>
    <t>eClerx Services Limited</t>
  </si>
  <si>
    <t>ECLERX</t>
  </si>
  <si>
    <t>Raymond Lifestyle Ltd</t>
  </si>
  <si>
    <t>RAYMONDLSL</t>
  </si>
  <si>
    <t>Minda Corporation Ltd</t>
  </si>
  <si>
    <t>MINDACORP</t>
  </si>
  <si>
    <t>Olectra Greentech Ltd</t>
  </si>
  <si>
    <t>OLECTRA</t>
  </si>
  <si>
    <t>Praj Industries Ltd</t>
  </si>
  <si>
    <t>PRAJIND</t>
  </si>
  <si>
    <t>Godawari Power and Ispat Ltd</t>
  </si>
  <si>
    <t>GPIL</t>
  </si>
  <si>
    <t>Godrej Agrovet Ltd</t>
  </si>
  <si>
    <t>GODREJAGRO</t>
  </si>
  <si>
    <t>Agro Products</t>
  </si>
  <si>
    <t>Netweb Technologies India Ltd</t>
  </si>
  <si>
    <t>NETWEB</t>
  </si>
  <si>
    <t>Westlife Foodworld Ltd</t>
  </si>
  <si>
    <t>WESTLIFE</t>
  </si>
  <si>
    <t>Granules India Ltd</t>
  </si>
  <si>
    <t>GRANULES</t>
  </si>
  <si>
    <t>Deepak Fertilisers and Petrochemicals Corp Ltd</t>
  </si>
  <si>
    <t>DEEPAKFERT</t>
  </si>
  <si>
    <t>Sterling and Wilson Renewable Energy Ltd</t>
  </si>
  <si>
    <t>SWSOLAR</t>
  </si>
  <si>
    <t>Chennai Petroleum Corporation Ltd</t>
  </si>
  <si>
    <t>CHENNPETRO</t>
  </si>
  <si>
    <t>LT Foods Ltd</t>
  </si>
  <si>
    <t>LTFOODS</t>
  </si>
  <si>
    <t>Glenmark Life Sciences Ltd</t>
  </si>
  <si>
    <t>GLS</t>
  </si>
  <si>
    <t>Balrampur Chini Mills Ltd</t>
  </si>
  <si>
    <t>BALRAMCHIN</t>
  </si>
  <si>
    <t>Akums Drugs and Pharmaceuticals Ltd</t>
  </si>
  <si>
    <t>AKUMS</t>
  </si>
  <si>
    <t>Marksans Pharma Ltd</t>
  </si>
  <si>
    <t>MARKSANS</t>
  </si>
  <si>
    <t>Vardhman Textiles Ltd</t>
  </si>
  <si>
    <t>VTL</t>
  </si>
  <si>
    <t>Alok Industries Ltd</t>
  </si>
  <si>
    <t>ALOKINDS</t>
  </si>
  <si>
    <t>Maharashtra Scooters Ltd</t>
  </si>
  <si>
    <t>MAHSCOOTER</t>
  </si>
  <si>
    <t>MMTC Ltd</t>
  </si>
  <si>
    <t>MMTC</t>
  </si>
  <si>
    <t>Zee Entertainment Enterprises Ltd</t>
  </si>
  <si>
    <t>ZEEL</t>
  </si>
  <si>
    <t>Electrosteel Castings Ltd</t>
  </si>
  <si>
    <t>ELECTCAST</t>
  </si>
  <si>
    <t>Ingersoll-Rand (India) Ltd</t>
  </si>
  <si>
    <t>INGERRAND</t>
  </si>
  <si>
    <t>Tega Industries Ltd</t>
  </si>
  <si>
    <t>TEGA</t>
  </si>
  <si>
    <t>Reliance Infrastructure Ltd</t>
  </si>
  <si>
    <t>RELINFRA</t>
  </si>
  <si>
    <t>Jaiprakash Power Ventures Ltd</t>
  </si>
  <si>
    <t>JPPOWER</t>
  </si>
  <si>
    <t>Voltamp Transformers Ltd</t>
  </si>
  <si>
    <t>VOLTAMP</t>
  </si>
  <si>
    <t>Saregama India Ltd</t>
  </si>
  <si>
    <t>SAREGAMA</t>
  </si>
  <si>
    <t>Movies &amp; TV Serials</t>
  </si>
  <si>
    <t>CEAT Ltd</t>
  </si>
  <si>
    <t>CEATLTD</t>
  </si>
  <si>
    <t>Cube Highways Trust</t>
  </si>
  <si>
    <t>CUBEINVIT</t>
  </si>
  <si>
    <t>Roads</t>
  </si>
  <si>
    <t>Data Patterns (India) Ltd</t>
  </si>
  <si>
    <t>DATAPATTNS</t>
  </si>
  <si>
    <t>Strides Pharma Science Ltd</t>
  </si>
  <si>
    <t>STAR</t>
  </si>
  <si>
    <t>Nuvoco Vistas Corporation Ltd</t>
  </si>
  <si>
    <t>NUVOCO</t>
  </si>
  <si>
    <t>RHI Magnesita India Ltd</t>
  </si>
  <si>
    <t>RHIM</t>
  </si>
  <si>
    <t>Intellect Design Arena Ltd</t>
  </si>
  <si>
    <t>INTELLECT</t>
  </si>
  <si>
    <t>Edelweiss Financial Services Ltd</t>
  </si>
  <si>
    <t>EDELWEISS</t>
  </si>
  <si>
    <t>Aether Industries Ltd</t>
  </si>
  <si>
    <t>AETHER</t>
  </si>
  <si>
    <t>Zydus Wellness Ltd</t>
  </si>
  <si>
    <t>ZYDUSWELL</t>
  </si>
  <si>
    <t>RBL Bank Ltd</t>
  </si>
  <si>
    <t>RBLBANK</t>
  </si>
  <si>
    <t>Alkyl Amines Chemicals Ltd</t>
  </si>
  <si>
    <t>ALKYLAMINE</t>
  </si>
  <si>
    <t>Jubilant Ingrevia Ltd</t>
  </si>
  <si>
    <t>JUBLINGREA</t>
  </si>
  <si>
    <t>City Union Bank Ltd</t>
  </si>
  <si>
    <t>CUB</t>
  </si>
  <si>
    <t>Tanla Platforms Ltd</t>
  </si>
  <si>
    <t>TANLA</t>
  </si>
  <si>
    <t>TTK Prestige Ltd</t>
  </si>
  <si>
    <t>TTKPRESTIG</t>
  </si>
  <si>
    <t>shipping corporation of India Ltd</t>
  </si>
  <si>
    <t>SCI</t>
  </si>
  <si>
    <t>Genus Power Infrastructures Ltd</t>
  </si>
  <si>
    <t>GENUSPOWER</t>
  </si>
  <si>
    <t>Happiest Minds Technologies Ltd</t>
  </si>
  <si>
    <t>HAPPSTMNDS</t>
  </si>
  <si>
    <t>Can Fin Homes Ltd</t>
  </si>
  <si>
    <t>CANFINHOME</t>
  </si>
  <si>
    <t>CE Info Systems Ltd</t>
  </si>
  <si>
    <t>MAPMYINDIA</t>
  </si>
  <si>
    <t>Safari Industries (India) Ltd</t>
  </si>
  <si>
    <t>SAFARI</t>
  </si>
  <si>
    <t>Sammaan Capital Ltd</t>
  </si>
  <si>
    <t>SAMMAANCAP</t>
  </si>
  <si>
    <t>Engineers India Ltd</t>
  </si>
  <si>
    <t>ENGINERSIN</t>
  </si>
  <si>
    <t>Graphite India Ltd</t>
  </si>
  <si>
    <t>GRAPHITE</t>
  </si>
  <si>
    <t>JK Tyre &amp; Industries Ltd</t>
  </si>
  <si>
    <t>JKTYRE</t>
  </si>
  <si>
    <t>Sanofi Consumer Healthcare India Ltd</t>
  </si>
  <si>
    <t>SANOFICONR</t>
  </si>
  <si>
    <t>IIFL Securities Ltd</t>
  </si>
  <si>
    <t>IIFLSEC</t>
  </si>
  <si>
    <t>Jammu and Kashmir Bank Ltd</t>
  </si>
  <si>
    <t>J&amp;KBANK</t>
  </si>
  <si>
    <t>Raymond Ltd</t>
  </si>
  <si>
    <t>RAYMOND</t>
  </si>
  <si>
    <t>Metropolis Healthcare Ltd</t>
  </si>
  <si>
    <t>METROPOLIS</t>
  </si>
  <si>
    <t>PNC Infratech Ltd</t>
  </si>
  <si>
    <t>PNCINFRA</t>
  </si>
  <si>
    <t>Powergrid Infrastructure Investment Trust</t>
  </si>
  <si>
    <t>PGINVIT</t>
  </si>
  <si>
    <t>Senco Gold Ltd</t>
  </si>
  <si>
    <t>SENCO</t>
  </si>
  <si>
    <t>Quess Corp Ltd</t>
  </si>
  <si>
    <t>QUESS</t>
  </si>
  <si>
    <t>Employment Services</t>
  </si>
  <si>
    <t>Sapphire Foods India Ltd</t>
  </si>
  <si>
    <t>SAPPHIRE</t>
  </si>
  <si>
    <t>Shree Renuka Sugars Ltd</t>
  </si>
  <si>
    <t>RENUKA</t>
  </si>
  <si>
    <t>Gujarat Mineral Development Corporation Ltd</t>
  </si>
  <si>
    <t>GMDCLTD</t>
  </si>
  <si>
    <t>Symphony Ltd</t>
  </si>
  <si>
    <t>SYMPHONY</t>
  </si>
  <si>
    <t>India Cements Ltd</t>
  </si>
  <si>
    <t>INDIACEM</t>
  </si>
  <si>
    <t>KPI Green Energy Ltd</t>
  </si>
  <si>
    <t>KPIGREEN</t>
  </si>
  <si>
    <t>Kirloskar Ferrous Industries Ltd</t>
  </si>
  <si>
    <t>KIRLFER</t>
  </si>
  <si>
    <t>Happy Forgings Ltd</t>
  </si>
  <si>
    <t>HAPPYFORGE</t>
  </si>
  <si>
    <t>Auto, Truck &amp; Motorcycle Parts</t>
  </si>
  <si>
    <t>Usha Martin Ltd</t>
  </si>
  <si>
    <t>USHAMART</t>
  </si>
  <si>
    <t>Bajaj Electricals Ltd</t>
  </si>
  <si>
    <t>BAJAJELEC</t>
  </si>
  <si>
    <t>Mrs. Bectors Food Specialities Ltd</t>
  </si>
  <si>
    <t>BECTORFOOD</t>
  </si>
  <si>
    <t>GMR Power and Urban Infra Ltd</t>
  </si>
  <si>
    <t>GMRP&amp;UI</t>
  </si>
  <si>
    <t>Vesuvius India Ltd</t>
  </si>
  <si>
    <t>VESUVIUS</t>
  </si>
  <si>
    <t>RedTape</t>
  </si>
  <si>
    <t>REDTAPE</t>
  </si>
  <si>
    <t>Galaxy Surfactants Ltd</t>
  </si>
  <si>
    <t>GALAXYSURF</t>
  </si>
  <si>
    <t>Bharat 22 ETF</t>
  </si>
  <si>
    <t>ICICIB22</t>
  </si>
  <si>
    <t>City Pulse Multiplex Ltd</t>
  </si>
  <si>
    <t>CPML</t>
  </si>
  <si>
    <t>Movies &amp; Entertainment</t>
  </si>
  <si>
    <t>INOX India Ltd</t>
  </si>
  <si>
    <t>INOXINDIA</t>
  </si>
  <si>
    <t>Sea-Borne Tankers</t>
  </si>
  <si>
    <t>Prudent Corporate Advisory Services Ltd</t>
  </si>
  <si>
    <t>PRUDENT</t>
  </si>
  <si>
    <t>Nippon India ETF Nifty Bank BeES</t>
  </si>
  <si>
    <t>BANKBEES</t>
  </si>
  <si>
    <t>Power Mech Projects Ltd</t>
  </si>
  <si>
    <t>POWERMECH</t>
  </si>
  <si>
    <t>Home First Finance Company India Ltd</t>
  </si>
  <si>
    <t>HOMEFIRST</t>
  </si>
  <si>
    <t>Gujarat Pipavav Port Ltd</t>
  </si>
  <si>
    <t>GPPL</t>
  </si>
  <si>
    <t>Rattanindia Enterprises Ltd</t>
  </si>
  <si>
    <t>RTNINDIA</t>
  </si>
  <si>
    <t>Triveni Engineering and Industries Ltd</t>
  </si>
  <si>
    <t>TRIVENI</t>
  </si>
  <si>
    <t>Cera Sanitaryware Ltd</t>
  </si>
  <si>
    <t>CERA</t>
  </si>
  <si>
    <t>Bengal &amp; Assam Company Ltd</t>
  </si>
  <si>
    <t>BENGALASM</t>
  </si>
  <si>
    <t>P N Gadgil Jewellers Ltd</t>
  </si>
  <si>
    <t>PNGJL</t>
  </si>
  <si>
    <t>Campus Activewear Ltd</t>
  </si>
  <si>
    <t>CAMPUS</t>
  </si>
  <si>
    <t>Gujarat Narmada Valley Fertilizers &amp; Chemicals Ltd</t>
  </si>
  <si>
    <t>GNFC</t>
  </si>
  <si>
    <t>Rashtriya Chemicals and Fertilizers Ltd</t>
  </si>
  <si>
    <t>RCF</t>
  </si>
  <si>
    <t>Isgec Heavy Engineering Ltd</t>
  </si>
  <si>
    <t>ISGEC</t>
  </si>
  <si>
    <t>Prism Johnson Ltd</t>
  </si>
  <si>
    <t>PRSMJOHNSN</t>
  </si>
  <si>
    <t>Valor Estate Ltd</t>
  </si>
  <si>
    <t>DBREALTY</t>
  </si>
  <si>
    <t>HG Infra Engineering Ltd</t>
  </si>
  <si>
    <t>HGINFRA</t>
  </si>
  <si>
    <t>JSW Holdings Ltd</t>
  </si>
  <si>
    <t>JSWHL</t>
  </si>
  <si>
    <t>ELANTAS Beck India Ltd</t>
  </si>
  <si>
    <t>ELANTAS</t>
  </si>
  <si>
    <t>SBFC Finance Ltd</t>
  </si>
  <si>
    <t>SBFC</t>
  </si>
  <si>
    <t>HMT Ltd</t>
  </si>
  <si>
    <t>HMT</t>
  </si>
  <si>
    <t>Sheela Foam Ltd</t>
  </si>
  <si>
    <t>SFL</t>
  </si>
  <si>
    <t>Home Furnishing</t>
  </si>
  <si>
    <t>Route Mobile Ltd</t>
  </si>
  <si>
    <t>ROUTE</t>
  </si>
  <si>
    <t>Birla Corporation Ltd</t>
  </si>
  <si>
    <t>BIRLACORPN</t>
  </si>
  <si>
    <t>Just Dial Ltd</t>
  </si>
  <si>
    <t>JUSTDIAL</t>
  </si>
  <si>
    <t>Transformers and Rectifiers (India) Ltd</t>
  </si>
  <si>
    <t>TARIL</t>
  </si>
  <si>
    <t>Latent View Analytics Ltd</t>
  </si>
  <si>
    <t>LATENTVIEW</t>
  </si>
  <si>
    <t>Vijaya Diagnostic Centre Ltd</t>
  </si>
  <si>
    <t>VIJAYA</t>
  </si>
  <si>
    <t>Brookfield India Real Estate Trust</t>
  </si>
  <si>
    <t>BIRET</t>
  </si>
  <si>
    <t>Religare Enterprises Ltd</t>
  </si>
  <si>
    <t>RELIGARE</t>
  </si>
  <si>
    <t>Max Estates Ltd</t>
  </si>
  <si>
    <t>MAXESTATES</t>
  </si>
  <si>
    <t>CMS Info Systems Ltd</t>
  </si>
  <si>
    <t>CMSINFO</t>
  </si>
  <si>
    <t>ESAB India Ltd</t>
  </si>
  <si>
    <t>ESABINDIA</t>
  </si>
  <si>
    <t>Lemon Tree Hotels Ltd</t>
  </si>
  <si>
    <t>LEMONTREE</t>
  </si>
  <si>
    <t>India Grid Trust</t>
  </si>
  <si>
    <t>INDIGRID</t>
  </si>
  <si>
    <t>Allied Blenders and Distillers Ltd</t>
  </si>
  <si>
    <t>ABDL</t>
  </si>
  <si>
    <t>Shriram Pistons &amp; Rings Ltd</t>
  </si>
  <si>
    <t>SHRIPISTON</t>
  </si>
  <si>
    <t>Va Tech Wabag Ltd</t>
  </si>
  <si>
    <t>WABAG</t>
  </si>
  <si>
    <t>Water Management</t>
  </si>
  <si>
    <t>Epigral Ltd</t>
  </si>
  <si>
    <t>EPIGRAL</t>
  </si>
  <si>
    <t>Choice International Ltd</t>
  </si>
  <si>
    <t>CHOICEIN</t>
  </si>
  <si>
    <t>Thomas Cook (India) Ltd</t>
  </si>
  <si>
    <t>THOMASCOOK</t>
  </si>
  <si>
    <t>KNR Constructions Ltd</t>
  </si>
  <si>
    <t>KNRCON</t>
  </si>
  <si>
    <t>Force Motors Ltd</t>
  </si>
  <si>
    <t>FORCEMOT</t>
  </si>
  <si>
    <t>HEG Ltd</t>
  </si>
  <si>
    <t>HEG</t>
  </si>
  <si>
    <t>Eureka Forbes Ltd</t>
  </si>
  <si>
    <t>EUREKAFORB</t>
  </si>
  <si>
    <t>Household Appliances</t>
  </si>
  <si>
    <t>Arvind Ltd</t>
  </si>
  <si>
    <t>ARVIND</t>
  </si>
  <si>
    <t>Puravankara Ltd</t>
  </si>
  <si>
    <t>PURVA</t>
  </si>
  <si>
    <t>CCL Products (India) Ltd</t>
  </si>
  <si>
    <t>CCL</t>
  </si>
  <si>
    <t>JK Lakshmi Cement Ltd</t>
  </si>
  <si>
    <t>JKLAKSHMI</t>
  </si>
  <si>
    <t>ITD Cementation India Ltd</t>
  </si>
  <si>
    <t>ITDCEM</t>
  </si>
  <si>
    <t>Procter &amp; Gamble Health Ltd</t>
  </si>
  <si>
    <t>PGHL</t>
  </si>
  <si>
    <t>Garware Hi-Tech Films Ltd</t>
  </si>
  <si>
    <t>GRWRHITECH</t>
  </si>
  <si>
    <t>Lloyds Engineering Works Ltd</t>
  </si>
  <si>
    <t>LLOYDSENGG</t>
  </si>
  <si>
    <t>Jupiter Life Line Hospitals Ltd</t>
  </si>
  <si>
    <t>JLHL</t>
  </si>
  <si>
    <t>Keystone Realtors Ltd</t>
  </si>
  <si>
    <t>RUSTOMJEE</t>
  </si>
  <si>
    <t>Shoppers Stop Ltd</t>
  </si>
  <si>
    <t>SHOPERSTOP</t>
  </si>
  <si>
    <t>TVS Supply Chain Solutions Ltd</t>
  </si>
  <si>
    <t>TVSSCS</t>
  </si>
  <si>
    <t>Sansera Engineering Ltd</t>
  </si>
  <si>
    <t>SANSERA</t>
  </si>
  <si>
    <t>Karnataka Bank Ltd</t>
  </si>
  <si>
    <t>KTKBANK</t>
  </si>
  <si>
    <t>Varroc Engineering Ltd</t>
  </si>
  <si>
    <t>VARROC</t>
  </si>
  <si>
    <t>Tips Music Ltd</t>
  </si>
  <si>
    <t>TIPSMUSIC</t>
  </si>
  <si>
    <t>Aurionpro Solutions Ltd</t>
  </si>
  <si>
    <t>AURIONPRO</t>
  </si>
  <si>
    <t>Shakti Pumps (India) Ltd</t>
  </si>
  <si>
    <t>SHAKTIPUMP</t>
  </si>
  <si>
    <t>Blue Jet Healthcare Ltd</t>
  </si>
  <si>
    <t>BLUEJET</t>
  </si>
  <si>
    <t>Gujarat State Fertilizers &amp; Chemicals Ltd</t>
  </si>
  <si>
    <t>GSFC</t>
  </si>
  <si>
    <t>Archean Chemical Industries Ltd</t>
  </si>
  <si>
    <t>ACI</t>
  </si>
  <si>
    <t>National Standard (India) Ltd</t>
  </si>
  <si>
    <t>NATIONSTD</t>
  </si>
  <si>
    <t>Time Technoplast Ltd</t>
  </si>
  <si>
    <t>TIMETECHNO</t>
  </si>
  <si>
    <t>Equitas Small Finance Bank Ltd</t>
  </si>
  <si>
    <t>EQUITASBNK</t>
  </si>
  <si>
    <t>F D C Ltd</t>
  </si>
  <si>
    <t>FDC</t>
  </si>
  <si>
    <t>Gallantt Ispat Ltd</t>
  </si>
  <si>
    <t>GALLANTT</t>
  </si>
  <si>
    <t>Spicejet Ltd</t>
  </si>
  <si>
    <t>SPICEJET</t>
  </si>
  <si>
    <t>V-mart Retail Ltd</t>
  </si>
  <si>
    <t>VMART</t>
  </si>
  <si>
    <t>Balu Forge Industries Ltd</t>
  </si>
  <si>
    <t>BALUFORGE</t>
  </si>
  <si>
    <t>Kama Holdings Ltd</t>
  </si>
  <si>
    <t>KAMAHOLD</t>
  </si>
  <si>
    <t>Maharashtra Seamless Ltd</t>
  </si>
  <si>
    <t>MAHSEAMLES</t>
  </si>
  <si>
    <t>Kotak Nifty Bank ETF</t>
  </si>
  <si>
    <t>BANKNIFTY1</t>
  </si>
  <si>
    <t>Star Cement Ltd</t>
  </si>
  <si>
    <t>STARCEMENT</t>
  </si>
  <si>
    <t>Rategain Travel Technologies Ltd</t>
  </si>
  <si>
    <t>RATEGAIN</t>
  </si>
  <si>
    <t>RattanIndia Power Ltd</t>
  </si>
  <si>
    <t>RTNPOWER</t>
  </si>
  <si>
    <t>ASK Automotive Ltd</t>
  </si>
  <si>
    <t>ASKAUTOLTD</t>
  </si>
  <si>
    <t>Network18 Media &amp; Investments Ltd</t>
  </si>
  <si>
    <t>NETWORK18</t>
  </si>
  <si>
    <t>Kirloskar Pneumatic Company Ltd</t>
  </si>
  <si>
    <t>KIRLPNU</t>
  </si>
  <si>
    <t>Rajesh Exports Ltd</t>
  </si>
  <si>
    <t>RAJESHEXPO</t>
  </si>
  <si>
    <t>Sunteck Realty Ltd</t>
  </si>
  <si>
    <t>SUNTECK</t>
  </si>
  <si>
    <t>Azad Engineering Ltd</t>
  </si>
  <si>
    <t>AZAD</t>
  </si>
  <si>
    <t>Black Box Ltd</t>
  </si>
  <si>
    <t>BBOX</t>
  </si>
  <si>
    <t>Avanti Feeds Ltd</t>
  </si>
  <si>
    <t>AVANTIFEED</t>
  </si>
  <si>
    <t>EPL Ltd</t>
  </si>
  <si>
    <t>EPL</t>
  </si>
  <si>
    <t>Packaging</t>
  </si>
  <si>
    <t>Transport Corporation of India Ltd</t>
  </si>
  <si>
    <t>TCI</t>
  </si>
  <si>
    <t>Anupam Rasayan India Ltd</t>
  </si>
  <si>
    <t>ANURAS</t>
  </si>
  <si>
    <t>Texmaco Rail &amp; Engineering Ltd</t>
  </si>
  <si>
    <t>TEXRAIL</t>
  </si>
  <si>
    <t>SBI Nifty 50 ETF</t>
  </si>
  <si>
    <t>SETFNIF50</t>
  </si>
  <si>
    <t>BHARAT Bond ETF-April 2023-Growth</t>
  </si>
  <si>
    <t>EBBETF0423</t>
  </si>
  <si>
    <t>Debt</t>
  </si>
  <si>
    <t>Mahindra Lifespace Developers Ltd</t>
  </si>
  <si>
    <t>MAHLIFE</t>
  </si>
  <si>
    <t>Ethos Ltd</t>
  </si>
  <si>
    <t>ETHOSLTD</t>
  </si>
  <si>
    <t>Moil Ltd</t>
  </si>
  <si>
    <t>MOIL</t>
  </si>
  <si>
    <t>Mining - Manganese</t>
  </si>
  <si>
    <t>Electronics Mart India Ltd</t>
  </si>
  <si>
    <t>EMIL</t>
  </si>
  <si>
    <t>Chemplast Sanmar Ltd</t>
  </si>
  <si>
    <t>CHEMPLASTS</t>
  </si>
  <si>
    <t>Shilpa Medicare Ltd</t>
  </si>
  <si>
    <t>SHILPAMED</t>
  </si>
  <si>
    <t>Mastek Ltd</t>
  </si>
  <si>
    <t>MASTEK</t>
  </si>
  <si>
    <t>India Shelter Finance Corporation Ltd</t>
  </si>
  <si>
    <t>INDIASHLTR</t>
  </si>
  <si>
    <t>Infibeam Avenues Ltd</t>
  </si>
  <si>
    <t>INFIBEAM</t>
  </si>
  <si>
    <t>Juniper Hotels Ltd</t>
  </si>
  <si>
    <t>JUNIPER</t>
  </si>
  <si>
    <t>Laxmi Organic Industries Ltd</t>
  </si>
  <si>
    <t>LXCHEM</t>
  </si>
  <si>
    <t>Equinox India Developments Ltd</t>
  </si>
  <si>
    <t>EMBDL</t>
  </si>
  <si>
    <t>Garware Technical Fibres Ltd</t>
  </si>
  <si>
    <t>GARFIBRES</t>
  </si>
  <si>
    <t>Mahindra Holidays and Resorts India Ltd</t>
  </si>
  <si>
    <t>MHRIL</t>
  </si>
  <si>
    <t>Arvind Fashions Ltd</t>
  </si>
  <si>
    <t>ARVINDFASN</t>
  </si>
  <si>
    <t>Sandur Manganese and Iron Ores Ltd</t>
  </si>
  <si>
    <t>SANDUMA</t>
  </si>
  <si>
    <t>Protean eGov Technologies Ltd</t>
  </si>
  <si>
    <t>PROTEAN</t>
  </si>
  <si>
    <t>IT Consulting &amp; Other Services</t>
  </si>
  <si>
    <t>MedPlus Health Services Ltd</t>
  </si>
  <si>
    <t>MEDPLUS</t>
  </si>
  <si>
    <t>Surya Roshni Ltd</t>
  </si>
  <si>
    <t>SURYAROSNI</t>
  </si>
  <si>
    <t>PC Jeweller Ltd</t>
  </si>
  <si>
    <t>PCJEWELLER</t>
  </si>
  <si>
    <t>Ion Exchange (India) Ltd</t>
  </si>
  <si>
    <t>IONEXCHANG</t>
  </si>
  <si>
    <t>Environmental Services</t>
  </si>
  <si>
    <t>Astra Microwave Products Ltd</t>
  </si>
  <si>
    <t>ASTRAMICRO</t>
  </si>
  <si>
    <t>Sudarshan Chemical Industries Ltd</t>
  </si>
  <si>
    <t>SUDARSCHEM</t>
  </si>
  <si>
    <t>Welspun Enterprises Ltd</t>
  </si>
  <si>
    <t>WELENT</t>
  </si>
  <si>
    <t>KKRRAFTON Developers Limited</t>
  </si>
  <si>
    <t>KDL</t>
  </si>
  <si>
    <t>Dilip Buildcon Ltd</t>
  </si>
  <si>
    <t>DBL</t>
  </si>
  <si>
    <t>Ujjivan Small Finance Bank Ltd</t>
  </si>
  <si>
    <t>UJJIVANSFB</t>
  </si>
  <si>
    <t>TV18 Broadcast Ltd</t>
  </si>
  <si>
    <t>TV18BRDCST</t>
  </si>
  <si>
    <t>JK Paper Ltd</t>
  </si>
  <si>
    <t>JKPAPER</t>
  </si>
  <si>
    <t>Tarc Ltd</t>
  </si>
  <si>
    <t>TARC</t>
  </si>
  <si>
    <t>Nazara Technologies Ltd</t>
  </si>
  <si>
    <t>NAZARA</t>
  </si>
  <si>
    <t>Theme Parks &amp; Gaming</t>
  </si>
  <si>
    <t>V I P Industries Ltd</t>
  </si>
  <si>
    <t>VIPIND</t>
  </si>
  <si>
    <t>Sundaram Finance Holdings Ltd</t>
  </si>
  <si>
    <t>SUNDARMHLD</t>
  </si>
  <si>
    <t>Balaji Amines Ltd</t>
  </si>
  <si>
    <t>BALAMINES</t>
  </si>
  <si>
    <t>Syrma SGS Technology Ltd</t>
  </si>
  <si>
    <t>SYRMA</t>
  </si>
  <si>
    <t>Indo Count Industries Ltd</t>
  </si>
  <si>
    <t>ICIL</t>
  </si>
  <si>
    <t>Inox Green Energy Services Ltd</t>
  </si>
  <si>
    <t>INOXGREEN</t>
  </si>
  <si>
    <t>Ahluwalia Contracts (India) Ltd</t>
  </si>
  <si>
    <t>AHLUCONT</t>
  </si>
  <si>
    <t>Diamond Power Infrastructure Ltd</t>
  </si>
  <si>
    <t>DIACABS</t>
  </si>
  <si>
    <t>Hindustan Foods Ltd</t>
  </si>
  <si>
    <t>HNDFDS</t>
  </si>
  <si>
    <t>Technocraft Industries (India) Ltd</t>
  </si>
  <si>
    <t>TIIL</t>
  </si>
  <si>
    <t>Go Fashion (India) Ltd</t>
  </si>
  <si>
    <t>GOCOLORS</t>
  </si>
  <si>
    <t>IFB Industries Ltd</t>
  </si>
  <si>
    <t>IFBIND</t>
  </si>
  <si>
    <t>Tamilnad Mercantile Bank Ltd</t>
  </si>
  <si>
    <t>TMB</t>
  </si>
  <si>
    <t>Gabriel India Ltd</t>
  </si>
  <si>
    <t>GABRIEL</t>
  </si>
  <si>
    <t>Mishra Dhatu Nigam Ltd</t>
  </si>
  <si>
    <t>MIDHANI</t>
  </si>
  <si>
    <t>Responsive Industries Ltd</t>
  </si>
  <si>
    <t>RESPONIND</t>
  </si>
  <si>
    <t>Building Products - Granite</t>
  </si>
  <si>
    <t>Paradeep Phosphates Ltd</t>
  </si>
  <si>
    <t>PARADEEP</t>
  </si>
  <si>
    <t>Hindustan Construction Company Ltd</t>
  </si>
  <si>
    <t>HCC</t>
  </si>
  <si>
    <t>eMudhra Ltd</t>
  </si>
  <si>
    <t>EMUDHRA</t>
  </si>
  <si>
    <t>PDS Limited</t>
  </si>
  <si>
    <t>PDSL</t>
  </si>
  <si>
    <t>Insolation Energy Ltd</t>
  </si>
  <si>
    <t>INA</t>
  </si>
  <si>
    <t>Semiconductors</t>
  </si>
  <si>
    <t>Indigo Paints Ltd</t>
  </si>
  <si>
    <t>INDIGOPNTS</t>
  </si>
  <si>
    <t>Share India Securities Ltd</t>
  </si>
  <si>
    <t>SHAREINDIA</t>
  </si>
  <si>
    <t>Man Infraconstruction Ltd</t>
  </si>
  <si>
    <t>MANINFRA</t>
  </si>
  <si>
    <t>Suprajit Engineering Ltd</t>
  </si>
  <si>
    <t>SUPRAJIT</t>
  </si>
  <si>
    <t>Dhanuka Agritech Ltd</t>
  </si>
  <si>
    <t>DHANUKA</t>
  </si>
  <si>
    <t>Dodla Dairy Ltd</t>
  </si>
  <si>
    <t>DODLA</t>
  </si>
  <si>
    <t>Ami Organics Ltd</t>
  </si>
  <si>
    <t>AMIORG</t>
  </si>
  <si>
    <t>Sun Pharma Advanced Research Co Ltd</t>
  </si>
  <si>
    <t>SPARC</t>
  </si>
  <si>
    <t>ICRA Ltd</t>
  </si>
  <si>
    <t>ICRA</t>
  </si>
  <si>
    <t>Piccadily Agro Industries Ltd</t>
  </si>
  <si>
    <t>PICCADIL</t>
  </si>
  <si>
    <t>Kesoram Industries Ltd</t>
  </si>
  <si>
    <t>KESORAMIND</t>
  </si>
  <si>
    <t>KRBL Ltd</t>
  </si>
  <si>
    <t>KRBL</t>
  </si>
  <si>
    <t>Rolex Rings Ltd</t>
  </si>
  <si>
    <t>ROLEXRINGS</t>
  </si>
  <si>
    <t>Niit Learning Systems Ltd</t>
  </si>
  <si>
    <t>NIITMTS</t>
  </si>
  <si>
    <t>Education Services</t>
  </si>
  <si>
    <t>Jindal Worldwide Ltd</t>
  </si>
  <si>
    <t>JINDWORLD</t>
  </si>
  <si>
    <t>Sharda Motor Industries Ltd</t>
  </si>
  <si>
    <t>SHARDAMOTR</t>
  </si>
  <si>
    <t>Bansal Wire Industries Ltd</t>
  </si>
  <si>
    <t>BANSALWIRE</t>
  </si>
  <si>
    <t>Gokaldas Exports Ltd</t>
  </si>
  <si>
    <t>GOKEX</t>
  </si>
  <si>
    <t>Ganesh Housing Corp Ltd</t>
  </si>
  <si>
    <t>GANESHHOUC</t>
  </si>
  <si>
    <t>Thangamayil Jewellery Ltd</t>
  </si>
  <si>
    <t>THANGAMAYL</t>
  </si>
  <si>
    <t>Gulf Oil Lubricants India Ltd</t>
  </si>
  <si>
    <t>GULFOILLUB</t>
  </si>
  <si>
    <t>Orchid Pharma Ltd</t>
  </si>
  <si>
    <t>ORCHPHARMA</t>
  </si>
  <si>
    <t>National Highways Infra Trust</t>
  </si>
  <si>
    <t>NHIT</t>
  </si>
  <si>
    <t>Ceigall India Ltd</t>
  </si>
  <si>
    <t>CEIGALL</t>
  </si>
  <si>
    <t>Kennametal India Ltd</t>
  </si>
  <si>
    <t>KENNAMET</t>
  </si>
  <si>
    <t>Nesco Ltd</t>
  </si>
  <si>
    <t>NESCO</t>
  </si>
  <si>
    <t>Ashoka Buildcon Ltd</t>
  </si>
  <si>
    <t>ASHOKA</t>
  </si>
  <si>
    <t>BHARAT Bond ETF-April 2030-Growth</t>
  </si>
  <si>
    <t>EBBETF0430</t>
  </si>
  <si>
    <t>Johnson Controls-Hitachi Air Conditioning India Ltd</t>
  </si>
  <si>
    <t>JCHAC</t>
  </si>
  <si>
    <t>Optiemus Infracom Ltd</t>
  </si>
  <si>
    <t>OPTIEMUS</t>
  </si>
  <si>
    <t>Refex Industries Ltd</t>
  </si>
  <si>
    <t>REFEX</t>
  </si>
  <si>
    <t>Jai Corp Ltd</t>
  </si>
  <si>
    <t>JAICORPLTD</t>
  </si>
  <si>
    <t>Lux Industries Ltd</t>
  </si>
  <si>
    <t>LUXIND</t>
  </si>
  <si>
    <t>GHCL Ltd</t>
  </si>
  <si>
    <t>GHCL</t>
  </si>
  <si>
    <t>BHARAT Bond ETF-April 2032</t>
  </si>
  <si>
    <t>BBETF0432</t>
  </si>
  <si>
    <t>Greenlam Industries Ltd</t>
  </si>
  <si>
    <t>GREENLAM</t>
  </si>
  <si>
    <t>Building Products - Laminates</t>
  </si>
  <si>
    <t>Allcargo Logistics Ltd</t>
  </si>
  <si>
    <t>ALLCARGO</t>
  </si>
  <si>
    <t>TD Power Systems Ltd</t>
  </si>
  <si>
    <t>TDPOWERSYS</t>
  </si>
  <si>
    <t>Orient Cement Ltd</t>
  </si>
  <si>
    <t>ORIENTCEM</t>
  </si>
  <si>
    <t>South Indian Bank Ltd</t>
  </si>
  <si>
    <t>SOUTHBANK</t>
  </si>
  <si>
    <t>Aditya Vision Ltd</t>
  </si>
  <si>
    <t>AVL</t>
  </si>
  <si>
    <t>Retail - Speciality</t>
  </si>
  <si>
    <t>GMM Pfaudler Ltd</t>
  </si>
  <si>
    <t>GMMPFAUDLR</t>
  </si>
  <si>
    <t>Borosil Renewables Ltd</t>
  </si>
  <si>
    <t>BORORENEW</t>
  </si>
  <si>
    <t>Housewares</t>
  </si>
  <si>
    <t>Rallis India Ltd</t>
  </si>
  <si>
    <t>RALLIS</t>
  </si>
  <si>
    <t>Lloyds Enterprises Ltd</t>
  </si>
  <si>
    <t>LLOYDSENT</t>
  </si>
  <si>
    <t>Trading Companies &amp; Distributors</t>
  </si>
  <si>
    <t>India Infrastructure Trust</t>
  </si>
  <si>
    <t>INFRATRUST</t>
  </si>
  <si>
    <t>VST Industries Ltd</t>
  </si>
  <si>
    <t>VSTIND</t>
  </si>
  <si>
    <t>AGI Greenpac Ltd</t>
  </si>
  <si>
    <t>AGI</t>
  </si>
  <si>
    <t>National Fertilizers Ltd</t>
  </si>
  <si>
    <t>NFL</t>
  </si>
  <si>
    <t>Indinfravit Trust</t>
  </si>
  <si>
    <t>INDINFR</t>
  </si>
  <si>
    <t>Pilani Investment And Industries Corporation Ltd</t>
  </si>
  <si>
    <t>PILANIINVS</t>
  </si>
  <si>
    <t>PTC India Ltd</t>
  </si>
  <si>
    <t>PTC</t>
  </si>
  <si>
    <t>Prince Pipes and Fittings Ltd</t>
  </si>
  <si>
    <t>PRINCEPIPE</t>
  </si>
  <si>
    <t>Rain Industries Ltd</t>
  </si>
  <si>
    <t>RAIN</t>
  </si>
  <si>
    <t>Bondada Engineering Ltd</t>
  </si>
  <si>
    <t>BONDADA</t>
  </si>
  <si>
    <t>Easy Trip Planners Ltd</t>
  </si>
  <si>
    <t>EASEMYTRIP</t>
  </si>
  <si>
    <t>Gujarat Alkalies And Chemicals Ltd</t>
  </si>
  <si>
    <t>GUJALKALI</t>
  </si>
  <si>
    <t>Jana Small Finance Bank Ltd</t>
  </si>
  <si>
    <t>JSFB</t>
  </si>
  <si>
    <t>Entero Healthcare Solutions Ltd</t>
  </si>
  <si>
    <t>ENTERO</t>
  </si>
  <si>
    <t>SIS Ltd</t>
  </si>
  <si>
    <t>SIS</t>
  </si>
  <si>
    <t>Heritage Foods Ltd</t>
  </si>
  <si>
    <t>HERITGFOOD</t>
  </si>
  <si>
    <t>DB Corp Ltd</t>
  </si>
  <si>
    <t>DBCORP</t>
  </si>
  <si>
    <t>Publishing</t>
  </si>
  <si>
    <t>Sterlite Technologies Ltd</t>
  </si>
  <si>
    <t>STLTECH</t>
  </si>
  <si>
    <t>Magellanic Cloud Ltd</t>
  </si>
  <si>
    <t>MCLOUD</t>
  </si>
  <si>
    <t>J Kumar Infraprojects Ltd</t>
  </si>
  <si>
    <t>JKIL</t>
  </si>
  <si>
    <t>Le Travenues Technology Ltd</t>
  </si>
  <si>
    <t>IXIGO</t>
  </si>
  <si>
    <t>Privi Speciality Chemicals Ltd</t>
  </si>
  <si>
    <t>PRIVISCL</t>
  </si>
  <si>
    <t>Advanced Enzyme Technologies Ltd</t>
  </si>
  <si>
    <t>ADVENZYMES</t>
  </si>
  <si>
    <t>Kovai Medical Center and Hospital Ltd</t>
  </si>
  <si>
    <t>KOVAI</t>
  </si>
  <si>
    <t>Healthcare Global Enterprises Ltd</t>
  </si>
  <si>
    <t>HCG</t>
  </si>
  <si>
    <t>Gujarat Ambuja Exports Ltd</t>
  </si>
  <si>
    <t>GAEL</t>
  </si>
  <si>
    <t>Pricol Ltd</t>
  </si>
  <si>
    <t>PRICOLLTD</t>
  </si>
  <si>
    <t>Neogen Chemicals Ltd</t>
  </si>
  <si>
    <t>NEOGEN</t>
  </si>
  <si>
    <t>Tilaknagar Industries Ltd</t>
  </si>
  <si>
    <t>TI</t>
  </si>
  <si>
    <t>Kirloskar Industries Ltd</t>
  </si>
  <si>
    <t>KIRLOSIND</t>
  </si>
  <si>
    <t>India Tourism Development Corp Ltd</t>
  </si>
  <si>
    <t>ITDC</t>
  </si>
  <si>
    <t>Aarti Pharmalabs Ltd</t>
  </si>
  <si>
    <t>AARTIPHARM</t>
  </si>
  <si>
    <t>Ujaas Energy Ltd</t>
  </si>
  <si>
    <t>UEL</t>
  </si>
  <si>
    <t>Cyient DLM Ltd</t>
  </si>
  <si>
    <t>CYIENTDLM</t>
  </si>
  <si>
    <t>Hemisphere Properties India Ltd</t>
  </si>
  <si>
    <t>HEMIPROP</t>
  </si>
  <si>
    <t>SeQuent Scientific Ltd</t>
  </si>
  <si>
    <t>SEQUENT</t>
  </si>
  <si>
    <t>Orissa Minerals Development Company Ltd</t>
  </si>
  <si>
    <t>ORISSAMINE</t>
  </si>
  <si>
    <t>R Systems International Ltd</t>
  </si>
  <si>
    <t>RSYSTEMS</t>
  </si>
  <si>
    <t>Bajaj Hindusthan Sugar Ltd</t>
  </si>
  <si>
    <t>BAJAJHIND</t>
  </si>
  <si>
    <t>Dynamatic Technologies Ltd</t>
  </si>
  <si>
    <t>DYNAMATECH</t>
  </si>
  <si>
    <t>Restaurant Brands Asia Ltd</t>
  </si>
  <si>
    <t>RBA</t>
  </si>
  <si>
    <t>Paisalo Digital Ltd</t>
  </si>
  <si>
    <t>PAISALO</t>
  </si>
  <si>
    <t>Zaggle Prepaid Ocean Services Ltd</t>
  </si>
  <si>
    <t>ZAGGLE</t>
  </si>
  <si>
    <t>Marsons Ltd</t>
  </si>
  <si>
    <t>MARSONS</t>
  </si>
  <si>
    <t>MTAR Technologies Ltd</t>
  </si>
  <si>
    <t>MTARTECH</t>
  </si>
  <si>
    <t>Banco Products (India) Ltd</t>
  </si>
  <si>
    <t>BANCOINDIA</t>
  </si>
  <si>
    <t>CSB Bank Ltd</t>
  </si>
  <si>
    <t>CSBBANK</t>
  </si>
  <si>
    <t>Bharat Bijlee Ltd</t>
  </si>
  <si>
    <t>BBL</t>
  </si>
  <si>
    <t>Grauer And Weil (India) Ltd</t>
  </si>
  <si>
    <t>GRAUWEIL</t>
  </si>
  <si>
    <t>TeamLease Services Ltd</t>
  </si>
  <si>
    <t>TEAMLEASE</t>
  </si>
  <si>
    <t>MAS Financial Services Ltd</t>
  </si>
  <si>
    <t>MASFIN</t>
  </si>
  <si>
    <t>Sharda Cropchem Ltd</t>
  </si>
  <si>
    <t>SHARDACROP</t>
  </si>
  <si>
    <t>Nippon India ETF Gold BeES</t>
  </si>
  <si>
    <t>GOLDBEES</t>
  </si>
  <si>
    <t>Gold</t>
  </si>
  <si>
    <t>Gopal Snacks Ltd</t>
  </si>
  <si>
    <t>GOPAL</t>
  </si>
  <si>
    <t>E2E Networks Ltd</t>
  </si>
  <si>
    <t>E2E</t>
  </si>
  <si>
    <t>Orient Electric Ltd</t>
  </si>
  <si>
    <t>ORIENTELEC</t>
  </si>
  <si>
    <t>Wonderla Holidays Ltd</t>
  </si>
  <si>
    <t>WONDERLA</t>
  </si>
  <si>
    <t>Uflex Ltd</t>
  </si>
  <si>
    <t>UFLEX</t>
  </si>
  <si>
    <t>Eraaya Lifespaces Ltd</t>
  </si>
  <si>
    <t>ERAAYA</t>
  </si>
  <si>
    <t>Skipper Ltd</t>
  </si>
  <si>
    <t>SKIPPER</t>
  </si>
  <si>
    <t>Network People Services Technologies Ltd</t>
  </si>
  <si>
    <t>NPST</t>
  </si>
  <si>
    <t>Vaibhav Global Ltd</t>
  </si>
  <si>
    <t>VAIBHAVGBL</t>
  </si>
  <si>
    <t>Utkarsh Small Finance Bank Ltd</t>
  </si>
  <si>
    <t>UTKARSHBNK</t>
  </si>
  <si>
    <t>Heidelbergcement India Ltd</t>
  </si>
  <si>
    <t>HEIDELBERG</t>
  </si>
  <si>
    <t>Rajoo Engineers Ltd</t>
  </si>
  <si>
    <t>RAJOOENG</t>
  </si>
  <si>
    <t>Kaveri Seed Company Ltd</t>
  </si>
  <si>
    <t>KSCL</t>
  </si>
  <si>
    <t>Seeds</t>
  </si>
  <si>
    <t>Rossari Biotech Ltd</t>
  </si>
  <si>
    <t>ROSSARI</t>
  </si>
  <si>
    <t>Bharat Rasayan Ltd</t>
  </si>
  <si>
    <t>BHARATRAS</t>
  </si>
  <si>
    <t>Subros Ltd</t>
  </si>
  <si>
    <t>SUBROS</t>
  </si>
  <si>
    <t>Northern ARC Capital Ltd</t>
  </si>
  <si>
    <t>NORTHARC</t>
  </si>
  <si>
    <t>Awfis Space Solutions Ltd</t>
  </si>
  <si>
    <t>AWFIS</t>
  </si>
  <si>
    <t>VRL Logistics Ltd</t>
  </si>
  <si>
    <t>VRLLOG</t>
  </si>
  <si>
    <t>Manorama Industries Ltd</t>
  </si>
  <si>
    <t>MANORAMA</t>
  </si>
  <si>
    <t>Borosil Ltd</t>
  </si>
  <si>
    <t>BOROLTD</t>
  </si>
  <si>
    <t>Jayaswal Neco Industries Ltd</t>
  </si>
  <si>
    <t>JAYNECOIND</t>
  </si>
  <si>
    <t>Nocil Ltd</t>
  </si>
  <si>
    <t>NOCIL</t>
  </si>
  <si>
    <t>Yatharth Hospital &amp; Trauma Care Services Ltd</t>
  </si>
  <si>
    <t>YATHARTH</t>
  </si>
  <si>
    <t>Greenpanel Industries Ltd</t>
  </si>
  <si>
    <t>GREENPANEL</t>
  </si>
  <si>
    <t>Shanthi Gears Ltd</t>
  </si>
  <si>
    <t>SHANTIGEAR</t>
  </si>
  <si>
    <t>Fineotex Chemical Ltd</t>
  </si>
  <si>
    <t>FCL</t>
  </si>
  <si>
    <t>Ganesha Ecosphere Ltd</t>
  </si>
  <si>
    <t>GANECOS</t>
  </si>
  <si>
    <t>Morepen Laboratories Ltd</t>
  </si>
  <si>
    <t>MOREPENLAB</t>
  </si>
  <si>
    <t>Sundaram Clayton Ltd</t>
  </si>
  <si>
    <t>SUNCLAY</t>
  </si>
  <si>
    <t>MSTC Ltd</t>
  </si>
  <si>
    <t>MSTCLTD</t>
  </si>
  <si>
    <t>Unichem Laboratories Ltd</t>
  </si>
  <si>
    <t>UNICHEMLAB</t>
  </si>
  <si>
    <t>Harsha Engineers International Ltd</t>
  </si>
  <si>
    <t>HARSHA</t>
  </si>
  <si>
    <t>Jamna Auto Industries Ltd</t>
  </si>
  <si>
    <t>JAMNAAUTO</t>
  </si>
  <si>
    <t>Aarti Drugs Ltd</t>
  </si>
  <si>
    <t>AARTIDRUGS</t>
  </si>
  <si>
    <t>Balmer Lawrie and Company Ltd</t>
  </si>
  <si>
    <t>BALMLAWRIE</t>
  </si>
  <si>
    <t>Greenply Industries Ltd</t>
  </si>
  <si>
    <t>GREENPLY</t>
  </si>
  <si>
    <t>Supriya Lifescience Ltd</t>
  </si>
  <si>
    <t>SUPRIYA</t>
  </si>
  <si>
    <t>JTL Industries Ltd</t>
  </si>
  <si>
    <t>JTLIND</t>
  </si>
  <si>
    <t>V2 Retail Ltd</t>
  </si>
  <si>
    <t>V2RETAIL</t>
  </si>
  <si>
    <t>SG Mart Ltd</t>
  </si>
  <si>
    <t>SGMART</t>
  </si>
  <si>
    <t>Renewable Electricity</t>
  </si>
  <si>
    <t>Cartrade Tech Ltd</t>
  </si>
  <si>
    <t>CARTRADE</t>
  </si>
  <si>
    <t>Bombay Dyeing and Mfg Co Ltd</t>
  </si>
  <si>
    <t>BOMDYEING</t>
  </si>
  <si>
    <t>Ramky Infrastructure Ltd</t>
  </si>
  <si>
    <t>RAMKY</t>
  </si>
  <si>
    <t>Medi Assist Healthcare Services Ltd</t>
  </si>
  <si>
    <t>MEDIASSIST</t>
  </si>
  <si>
    <t>Anup Engineering Ltd</t>
  </si>
  <si>
    <t>ANUP</t>
  </si>
  <si>
    <t>Bannari Amman Sugars Ltd</t>
  </si>
  <si>
    <t>BANARISUG</t>
  </si>
  <si>
    <t>SEPC Ltd</t>
  </si>
  <si>
    <t>SEPC</t>
  </si>
  <si>
    <t>Shaily Engineering Plastics Ltd</t>
  </si>
  <si>
    <t>SHAILY</t>
  </si>
  <si>
    <t>Gateway Distriparks Ltd</t>
  </si>
  <si>
    <t>GATEWAY</t>
  </si>
  <si>
    <t>Hawkins Cookers Ltd</t>
  </si>
  <si>
    <t>HAWKINCOOK</t>
  </si>
  <si>
    <t>Styrenix Performance Materials Ltd</t>
  </si>
  <si>
    <t>STYRENIX</t>
  </si>
  <si>
    <t>Imagicaaworld Entertainment Ltd</t>
  </si>
  <si>
    <t>IMAGICAA</t>
  </si>
  <si>
    <t>Patel Engineering Ltd</t>
  </si>
  <si>
    <t>PATELENG</t>
  </si>
  <si>
    <t>Hikal Ltd</t>
  </si>
  <si>
    <t>HIKAL</t>
  </si>
  <si>
    <t>Dalmia Bharat Sugar and Industries Ltd</t>
  </si>
  <si>
    <t>DALMIASUG</t>
  </si>
  <si>
    <t>Pitti Engineering Ltd</t>
  </si>
  <si>
    <t>PITTIENG</t>
  </si>
  <si>
    <t>Websol Energy System Ltd</t>
  </si>
  <si>
    <t>WEBELSOLAR</t>
  </si>
  <si>
    <t>Fiem Industries Ltd</t>
  </si>
  <si>
    <t>FIEMIND</t>
  </si>
  <si>
    <t>Tinplate Company of India Ltd</t>
  </si>
  <si>
    <t>TINPLATE</t>
  </si>
  <si>
    <t>Moschip Technologies Ltd</t>
  </si>
  <si>
    <t>MOSCHIP</t>
  </si>
  <si>
    <t>JTEKT India Ltd</t>
  </si>
  <si>
    <t>JTEKTINDIA</t>
  </si>
  <si>
    <t>Nippon India ETF Nifty 50 BeES</t>
  </si>
  <si>
    <t>NIFTYBEES</t>
  </si>
  <si>
    <t>LG Balakrishnan &amp; Bros Ltd</t>
  </si>
  <si>
    <t>LGBBROSLTD</t>
  </si>
  <si>
    <t>Innova Captab Ltd</t>
  </si>
  <si>
    <t>INNOVACAP</t>
  </si>
  <si>
    <t>Jain Irrigation Systems Ltd</t>
  </si>
  <si>
    <t>JISLJALEQS</t>
  </si>
  <si>
    <t>Agricultural &amp; Farm Machinery</t>
  </si>
  <si>
    <t>Sunflag Iron and Steel Co Ltd</t>
  </si>
  <si>
    <t>SUNFLAG</t>
  </si>
  <si>
    <t>Fedbank Financial Services Ltd</t>
  </si>
  <si>
    <t>FEDFINA</t>
  </si>
  <si>
    <t>Thyrocare Technologies Ltd</t>
  </si>
  <si>
    <t>THYROCARE</t>
  </si>
  <si>
    <t>Samhi Hotels Ltd</t>
  </si>
  <si>
    <t>SAMHI</t>
  </si>
  <si>
    <t>Venus Pipes and Tubes Ltd</t>
  </si>
  <si>
    <t>VENUSPIPES</t>
  </si>
  <si>
    <t>Paras Defence and Space Technologies Ltd</t>
  </si>
  <si>
    <t>PARAS</t>
  </si>
  <si>
    <t>Servotech Power Systems Ltd</t>
  </si>
  <si>
    <t>SERVOTECH</t>
  </si>
  <si>
    <t>Bhagiradha Chemicals and Industries Ltd</t>
  </si>
  <si>
    <t>BHAGCHEM</t>
  </si>
  <si>
    <t>WPIL Ltd</t>
  </si>
  <si>
    <t>WPIL</t>
  </si>
  <si>
    <t>Honda India Power Products Ltd</t>
  </si>
  <si>
    <t>HONDAPOWER</t>
  </si>
  <si>
    <t>India Glycols Ltd</t>
  </si>
  <si>
    <t>INDIAGLYCO</t>
  </si>
  <si>
    <t>Avantel Ltd</t>
  </si>
  <si>
    <t>AVANTEL</t>
  </si>
  <si>
    <t>Greaves Cotton Ltd</t>
  </si>
  <si>
    <t>GREAVESCOT</t>
  </si>
  <si>
    <t>Spandana Sphoorty Financial Ltd</t>
  </si>
  <si>
    <t>SPANDANA</t>
  </si>
  <si>
    <t>Prime Focus Ltd</t>
  </si>
  <si>
    <t>PFOCUS</t>
  </si>
  <si>
    <t>Animation</t>
  </si>
  <si>
    <t>Oriana Power Ltd</t>
  </si>
  <si>
    <t>ORIANA</t>
  </si>
  <si>
    <t>EMS Ltd</t>
  </si>
  <si>
    <t>EMSLIMITED</t>
  </si>
  <si>
    <t>Shilchar Technologies Ltd</t>
  </si>
  <si>
    <t>SHILCTECH</t>
  </si>
  <si>
    <t>TCI Express Ltd</t>
  </si>
  <si>
    <t>TCIEXP</t>
  </si>
  <si>
    <t>RPG Life Sciences Limited</t>
  </si>
  <si>
    <t>RPGLIFE</t>
  </si>
  <si>
    <t>IndoStar Capital Finance Ltd</t>
  </si>
  <si>
    <t>INDOSTAR</t>
  </si>
  <si>
    <t>Hubtown Ltd</t>
  </si>
  <si>
    <t>HUBTOWN</t>
  </si>
  <si>
    <t>West Coast Paper Mills Ltd</t>
  </si>
  <si>
    <t>WSTCSTPAPR</t>
  </si>
  <si>
    <t>Pearl Global Industries Ltd</t>
  </si>
  <si>
    <t>PGIL</t>
  </si>
  <si>
    <t>S H Kelkar and Company Ltd</t>
  </si>
  <si>
    <t>SHK</t>
  </si>
  <si>
    <t>Kewal Kiran Clothing Ltd</t>
  </si>
  <si>
    <t>KKCL</t>
  </si>
  <si>
    <t>Shrem InvIT</t>
  </si>
  <si>
    <t>SHREMINVIT</t>
  </si>
  <si>
    <t>Gokul Agro Resources Ltd</t>
  </si>
  <si>
    <t>GOKULAGRO</t>
  </si>
  <si>
    <t>VST Tillers Tractors Ltd</t>
  </si>
  <si>
    <t>VSTTILLERS</t>
  </si>
  <si>
    <t>Gujarat Themis Biosyn Ltd</t>
  </si>
  <si>
    <t>GUJTHEM</t>
  </si>
  <si>
    <t>Kingfa Science and Technology (India) Ltd</t>
  </si>
  <si>
    <t>KINGFA</t>
  </si>
  <si>
    <t>Indraprastha Medical Corporation Ltd</t>
  </si>
  <si>
    <t>INDRAMEDCO</t>
  </si>
  <si>
    <t>Geojit Financial Services Ltd</t>
  </si>
  <si>
    <t>GEOJITFSL</t>
  </si>
  <si>
    <t>Epack Durable Ltd</t>
  </si>
  <si>
    <t>EPACK</t>
  </si>
  <si>
    <t>Muthoot Microfin Ltd</t>
  </si>
  <si>
    <t>MUTHOOTMF</t>
  </si>
  <si>
    <t>Microfinancing</t>
  </si>
  <si>
    <t>La Opala R G Ltd</t>
  </si>
  <si>
    <t>LAOPALA</t>
  </si>
  <si>
    <t>Artemis Medicare Services Ltd</t>
  </si>
  <si>
    <t>ARTEMISMED</t>
  </si>
  <si>
    <t>Swaraj Engines Ltd</t>
  </si>
  <si>
    <t>SWARAJENG</t>
  </si>
  <si>
    <t>Lumax AutoTechnologies Ltd</t>
  </si>
  <si>
    <t>LUMAXTECH</t>
  </si>
  <si>
    <t>Veedol Corporation Ltd</t>
  </si>
  <si>
    <t>TIDEWATER</t>
  </si>
  <si>
    <t>Jeena Sikho Lifecare Ltd</t>
  </si>
  <si>
    <t>JSLL</t>
  </si>
  <si>
    <t>Savita Oil Technologies Ltd</t>
  </si>
  <si>
    <t>SOTL</t>
  </si>
  <si>
    <t>Sula Vineyards Ltd</t>
  </si>
  <si>
    <t>SULA</t>
  </si>
  <si>
    <t>Avalon Technologies Ltd</t>
  </si>
  <si>
    <t>AVALON</t>
  </si>
  <si>
    <t>Bhansali Engg Polymers Ltd</t>
  </si>
  <si>
    <t>BEPL</t>
  </si>
  <si>
    <t>Indian Metals and Ferro Alloys Ltd</t>
  </si>
  <si>
    <t>IMFA</t>
  </si>
  <si>
    <t>Goodluck India Ltd</t>
  </si>
  <si>
    <t>GOODLUCK</t>
  </si>
  <si>
    <t>Gufic Biosciences Ltd</t>
  </si>
  <si>
    <t>GUFICBIO</t>
  </si>
  <si>
    <t>Cigniti Technologies Ltd</t>
  </si>
  <si>
    <t>CIGNITITEC</t>
  </si>
  <si>
    <t>DCB Bank Ltd</t>
  </si>
  <si>
    <t>DCBBANK</t>
  </si>
  <si>
    <t>Vakrangee Limited</t>
  </si>
  <si>
    <t>VAKRANGEE</t>
  </si>
  <si>
    <t>Hinduja Global Solutions Ltd</t>
  </si>
  <si>
    <t>HGS</t>
  </si>
  <si>
    <t>Exicom Tele-Systems Ltd</t>
  </si>
  <si>
    <t>EXICOM</t>
  </si>
  <si>
    <t>Nirlon Ltd</t>
  </si>
  <si>
    <t>NIRLON</t>
  </si>
  <si>
    <t>Kalyani Steels Ltd</t>
  </si>
  <si>
    <t>KSL</t>
  </si>
  <si>
    <t>Goldiam International Ltd</t>
  </si>
  <si>
    <t>GOLDIAM</t>
  </si>
  <si>
    <t>D P Abhushan Ltd</t>
  </si>
  <si>
    <t>DPABHUSHAN</t>
  </si>
  <si>
    <t>Shivalik Bimetal Controls Ltd</t>
  </si>
  <si>
    <t>SBCL</t>
  </si>
  <si>
    <t>IRB InvIT Fund</t>
  </si>
  <si>
    <t>IRBINVIT</t>
  </si>
  <si>
    <t>Motilal Oswal NASDAQ 100 ETF</t>
  </si>
  <si>
    <t>MON100</t>
  </si>
  <si>
    <t>Arvind Smartspaces Ltd</t>
  </si>
  <si>
    <t>ARVSMART</t>
  </si>
  <si>
    <t>Hathway Cable and Datacom Ltd</t>
  </si>
  <si>
    <t>HATHWAY</t>
  </si>
  <si>
    <t>Cable &amp; D2H</t>
  </si>
  <si>
    <t>KDDL Ltd</t>
  </si>
  <si>
    <t>KDDL</t>
  </si>
  <si>
    <t>TCNS Clothing Co Ltd</t>
  </si>
  <si>
    <t>TCNSBRANDS</t>
  </si>
  <si>
    <t>Polyplex Corp Ltd</t>
  </si>
  <si>
    <t>POLYPLEX</t>
  </si>
  <si>
    <t>JNK India Ltd</t>
  </si>
  <si>
    <t>JNKINDIA</t>
  </si>
  <si>
    <t>DCX Systems Ltd</t>
  </si>
  <si>
    <t>DCXINDIA</t>
  </si>
  <si>
    <t>Blue Cloud Softech Solutions Ltd</t>
  </si>
  <si>
    <t>BLUECLOUDS</t>
  </si>
  <si>
    <t>Alembic Ltd</t>
  </si>
  <si>
    <t>ALEMBICLTD</t>
  </si>
  <si>
    <t>Sky Gold Ltd</t>
  </si>
  <si>
    <t>SKYGOLD</t>
  </si>
  <si>
    <t>HPL Electric &amp; Power Ltd</t>
  </si>
  <si>
    <t>HPL</t>
  </si>
  <si>
    <t>Sindhu Trade Links Ltd</t>
  </si>
  <si>
    <t>SINDHUTRAD</t>
  </si>
  <si>
    <t>Precision Wires India Ltd</t>
  </si>
  <si>
    <t>PRECWIRE</t>
  </si>
  <si>
    <t>Kitex Garments Ltd</t>
  </si>
  <si>
    <t>KITEX</t>
  </si>
  <si>
    <t>Datamatics Global Services Ltd</t>
  </si>
  <si>
    <t>DATAMATICS</t>
  </si>
  <si>
    <t>RPSG Ventures Ltd</t>
  </si>
  <si>
    <t>RPSGVENT</t>
  </si>
  <si>
    <t>Stylam Industries Ltd</t>
  </si>
  <si>
    <t>STYLAMIND</t>
  </si>
  <si>
    <t>Apeejay Surrendra Park Hotels Ltd</t>
  </si>
  <si>
    <t>PARKHOTELS</t>
  </si>
  <si>
    <t>Bajaj Consumer Care Ltd</t>
  </si>
  <si>
    <t>BAJAJCON</t>
  </si>
  <si>
    <t>MPS Ltd</t>
  </si>
  <si>
    <t>MPSLTD</t>
  </si>
  <si>
    <t>Globus Spirits Ltd</t>
  </si>
  <si>
    <t>GLOBUSSPR</t>
  </si>
  <si>
    <t>Quick Heal Technologies Ltd</t>
  </si>
  <si>
    <t>QUICKHEAL</t>
  </si>
  <si>
    <t>Marathon Nextgen Realty Ltd</t>
  </si>
  <si>
    <t>MARATHON</t>
  </si>
  <si>
    <t>Seamec Ltd</t>
  </si>
  <si>
    <t>SEAMECLTD</t>
  </si>
  <si>
    <t>Oil &amp; Gas - Equipment &amp; Services</t>
  </si>
  <si>
    <t>Fino Payments Bank Ltd</t>
  </si>
  <si>
    <t>FINOPB</t>
  </si>
  <si>
    <t>Gensol Engineering Ltd</t>
  </si>
  <si>
    <t>GENSOL</t>
  </si>
  <si>
    <t>Gujarat Industries Power Company Ltd</t>
  </si>
  <si>
    <t>GIPCL</t>
  </si>
  <si>
    <t>Mahindra Logistics Ltd</t>
  </si>
  <si>
    <t>MAHLOG</t>
  </si>
  <si>
    <t>Mahanagar Telephone Nigam Ltd</t>
  </si>
  <si>
    <t>MTNL</t>
  </si>
  <si>
    <t>Maithan Alloys Ltd</t>
  </si>
  <si>
    <t>MAITHANALL</t>
  </si>
  <si>
    <t>Delta Corp Ltd</t>
  </si>
  <si>
    <t>DELTACORP</t>
  </si>
  <si>
    <t>Saksoft Ltd</t>
  </si>
  <si>
    <t>SAKSOFT</t>
  </si>
  <si>
    <t>Sanghvi Movers Ltd</t>
  </si>
  <si>
    <t>SANGHVIMOV</t>
  </si>
  <si>
    <t>Fischer Medical Ventures Ltd</t>
  </si>
  <si>
    <t>FISCHER</t>
  </si>
  <si>
    <t>Thirumalai Chemicals Ltd</t>
  </si>
  <si>
    <t>TIRUMALCHM</t>
  </si>
  <si>
    <t>BF Utilities Ltd</t>
  </si>
  <si>
    <t>BFUTILITIE</t>
  </si>
  <si>
    <t>Suraj Estate Developers Ltd</t>
  </si>
  <si>
    <t>SURAJEST</t>
  </si>
  <si>
    <t>Real Estate Rental, Development &amp; Operations</t>
  </si>
  <si>
    <t>Solara Active Pharma Sciences Ltd</t>
  </si>
  <si>
    <t>SOLARA</t>
  </si>
  <si>
    <t>Steel Strips Wheels Ltd</t>
  </si>
  <si>
    <t>SSWL</t>
  </si>
  <si>
    <t>Salasar Techno Engineering Ltd</t>
  </si>
  <si>
    <t>SALASAR</t>
  </si>
  <si>
    <t>Hi-Tech Pipes Ltd</t>
  </si>
  <si>
    <t>HITECH</t>
  </si>
  <si>
    <t>Sandhar Technologies Ltd</t>
  </si>
  <si>
    <t>SANDHAR</t>
  </si>
  <si>
    <t>Repco Home Finance Ltd</t>
  </si>
  <si>
    <t>REPCOHOME</t>
  </si>
  <si>
    <t>Eveready Industries India Ltd</t>
  </si>
  <si>
    <t>EVEREADY</t>
  </si>
  <si>
    <t>Tasty Bite Eatables Ltd</t>
  </si>
  <si>
    <t>TASTYBITE</t>
  </si>
  <si>
    <t>Navneet Education Ltd</t>
  </si>
  <si>
    <t>NAVNETEDUL</t>
  </si>
  <si>
    <t>Nucleus Software Exports Ltd</t>
  </si>
  <si>
    <t>NUCLEUS</t>
  </si>
  <si>
    <t>Shipping Corporation of India Land and Assets Ltd</t>
  </si>
  <si>
    <t>SCILAL</t>
  </si>
  <si>
    <t>Ashiana Housing Ltd</t>
  </si>
  <si>
    <t>ASHIANA</t>
  </si>
  <si>
    <t>Pokarna Ltd</t>
  </si>
  <si>
    <t>POKARNA</t>
  </si>
  <si>
    <t>Capacite Infraprojects Ltd</t>
  </si>
  <si>
    <t>CAPACITE</t>
  </si>
  <si>
    <t>KCP Ltd</t>
  </si>
  <si>
    <t>KCP</t>
  </si>
  <si>
    <t>Prakash Industries Ltd</t>
  </si>
  <si>
    <t>PRAKASH</t>
  </si>
  <si>
    <t>Flair Writing Industries Ltd</t>
  </si>
  <si>
    <t>FLAIR</t>
  </si>
  <si>
    <t>Vishnu Prakash R Punglia Ltd</t>
  </si>
  <si>
    <t>VPRPL</t>
  </si>
  <si>
    <t>Ddev Plastiks Industries Ltd</t>
  </si>
  <si>
    <t>DDEVPLASTIK</t>
  </si>
  <si>
    <t>Jindal Poly Films Ltd</t>
  </si>
  <si>
    <t>JINDALPOLY</t>
  </si>
  <si>
    <t>TVS Srichakra Ltd</t>
  </si>
  <si>
    <t>TVSSRICHAK</t>
  </si>
  <si>
    <t>Bajel Projects Ltd</t>
  </si>
  <si>
    <t>BAJEL</t>
  </si>
  <si>
    <t>Electric Utilities</t>
  </si>
  <si>
    <t>Indoco Remedies Ltd</t>
  </si>
  <si>
    <t>INDOCO</t>
  </si>
  <si>
    <t>K.P. Energy Ltd</t>
  </si>
  <si>
    <t>KPEL</t>
  </si>
  <si>
    <t>PTC India Financial Services Ltd</t>
  </si>
  <si>
    <t>PFS</t>
  </si>
  <si>
    <t>Marine Electricals (India) Ltd</t>
  </si>
  <si>
    <t>MARINE</t>
  </si>
  <si>
    <t>Suven Life Sciences Ltd</t>
  </si>
  <si>
    <t>SUVEN</t>
  </si>
  <si>
    <t>Max Ventures and Industries Ltd</t>
  </si>
  <si>
    <t>MAXVIL</t>
  </si>
  <si>
    <t>Shanti Educational Initiatives Ltd</t>
  </si>
  <si>
    <t>SEIL</t>
  </si>
  <si>
    <t>SMS Pharmaceuticals Ltd</t>
  </si>
  <si>
    <t>SMSPHARMA</t>
  </si>
  <si>
    <t>Apollo Micro Systems Ltd</t>
  </si>
  <si>
    <t>APOLLO</t>
  </si>
  <si>
    <t>Monarch Networth Capital Ltd</t>
  </si>
  <si>
    <t>MONARCH</t>
  </si>
  <si>
    <t>Oriental Hotels Ltd</t>
  </si>
  <si>
    <t>ORIENTHOT</t>
  </si>
  <si>
    <t>DCW Ltd</t>
  </si>
  <si>
    <t>DCW</t>
  </si>
  <si>
    <t>Motisons Jewellers Ltd</t>
  </si>
  <si>
    <t>MOTISONS</t>
  </si>
  <si>
    <t>Apparel &amp; Accessories Retailers</t>
  </si>
  <si>
    <t>TCPL Packaging Ltd</t>
  </si>
  <si>
    <t>TCPLPACK</t>
  </si>
  <si>
    <t>RIR Power Electronics Ltd</t>
  </si>
  <si>
    <t>RIR</t>
  </si>
  <si>
    <t>Summit Securities Ltd</t>
  </si>
  <si>
    <t>SUMMITSEC</t>
  </si>
  <si>
    <t>Genesys International Corporation Ltd</t>
  </si>
  <si>
    <t>GENESYS</t>
  </si>
  <si>
    <t>GTL Infrastructure Ltd</t>
  </si>
  <si>
    <t>GTLINFRA</t>
  </si>
  <si>
    <t>Hindustan Oil Exploration Company Ltd</t>
  </si>
  <si>
    <t>HINDOILEXP</t>
  </si>
  <si>
    <t>Sagar Cements Ltd</t>
  </si>
  <si>
    <t>SAGCEM</t>
  </si>
  <si>
    <t>SJS Enterprises Ltd</t>
  </si>
  <si>
    <t>SJS</t>
  </si>
  <si>
    <t>Dhani Services Ltd</t>
  </si>
  <si>
    <t>DHANI</t>
  </si>
  <si>
    <t>Dollar Industries Ltd</t>
  </si>
  <si>
    <t>DOLLAR</t>
  </si>
  <si>
    <t>Foseco India Ltd</t>
  </si>
  <si>
    <t>FOSECOIND</t>
  </si>
  <si>
    <t>Kolte-Patil Developers Ltd</t>
  </si>
  <si>
    <t>KOLTEPATIL</t>
  </si>
  <si>
    <t>Veritas (India) Ltd</t>
  </si>
  <si>
    <t>VERITAS</t>
  </si>
  <si>
    <t>Somany Ceramics Ltd</t>
  </si>
  <si>
    <t>SOMANYCERA</t>
  </si>
  <si>
    <t>ideaForge Technology Ltd</t>
  </si>
  <si>
    <t>IDEAFORGE</t>
  </si>
  <si>
    <t>Shalby Ltd</t>
  </si>
  <si>
    <t>SHALBY</t>
  </si>
  <si>
    <t>Ashapura Minechem Ltd</t>
  </si>
  <si>
    <t>ASHAPURMIN</t>
  </si>
  <si>
    <t>CARE Ratings Ltd</t>
  </si>
  <si>
    <t>CARERATING</t>
  </si>
  <si>
    <t>Unitech Ltd</t>
  </si>
  <si>
    <t>UNITECH</t>
  </si>
  <si>
    <t>Stove Kraft Ltd</t>
  </si>
  <si>
    <t>STOVEKRAFT</t>
  </si>
  <si>
    <t>John Cockerill India Ltd</t>
  </si>
  <si>
    <t>COCKERILL</t>
  </si>
  <si>
    <t>Industrial Machinery &amp; Supplies &amp; Components</t>
  </si>
  <si>
    <t>ADF Foods Ltd</t>
  </si>
  <si>
    <t>ADFFOODS</t>
  </si>
  <si>
    <t>Huhtamaki India Ltd</t>
  </si>
  <si>
    <t>HUHTAMAKI</t>
  </si>
  <si>
    <t>NRB Bearings Ltd</t>
  </si>
  <si>
    <t>NRBBEARING</t>
  </si>
  <si>
    <t>Baazar Style Retail Ltd</t>
  </si>
  <si>
    <t>STYLEBAAZA</t>
  </si>
  <si>
    <t>Rane Holdings Ltd</t>
  </si>
  <si>
    <t>RANEHOLDIN</t>
  </si>
  <si>
    <t>Automotive Axles Ltd</t>
  </si>
  <si>
    <t>AUTOAXLES</t>
  </si>
  <si>
    <t>Wendt (India) Limited</t>
  </si>
  <si>
    <t>WENDT</t>
  </si>
  <si>
    <t>MM Forgings Ltd</t>
  </si>
  <si>
    <t>MMFL</t>
  </si>
  <si>
    <t>Ram Ratna Wires Ltd</t>
  </si>
  <si>
    <t>RAMRAT</t>
  </si>
  <si>
    <t>Dishman Carbogen Amcis Ltd</t>
  </si>
  <si>
    <t>DCAL</t>
  </si>
  <si>
    <t>Arkade Developers Ltd</t>
  </si>
  <si>
    <t>ARKADE</t>
  </si>
  <si>
    <t>Vadilal Industries Ltd</t>
  </si>
  <si>
    <t>VADILALIND</t>
  </si>
  <si>
    <t>Rajratan Global Wire Ltd</t>
  </si>
  <si>
    <t>RAJRATAN</t>
  </si>
  <si>
    <t>Nilkamal Ltd</t>
  </si>
  <si>
    <t>NILKAMAL</t>
  </si>
  <si>
    <t>Welspun Specialty Solutions Ltd</t>
  </si>
  <si>
    <t>WELSPLSOL</t>
  </si>
  <si>
    <t>Thejo Engineering Ltd</t>
  </si>
  <si>
    <t>THEJO</t>
  </si>
  <si>
    <t>ECOS (India) Mobility &amp; Hospitality Ltd</t>
  </si>
  <si>
    <t>ECOSMOBLTY</t>
  </si>
  <si>
    <t>Accelya Solutions India Ltd</t>
  </si>
  <si>
    <t>ACCELYA</t>
  </si>
  <si>
    <t>Premier Explosives Ltd</t>
  </si>
  <si>
    <t>PREMEXPLN</t>
  </si>
  <si>
    <t>Deep Industries Ltd</t>
  </si>
  <si>
    <t>DEEPINDS</t>
  </si>
  <si>
    <t>SML Isuzu Ltd</t>
  </si>
  <si>
    <t>SMLISUZU</t>
  </si>
  <si>
    <t>SG Finserve Ltd</t>
  </si>
  <si>
    <t>SGFIN</t>
  </si>
  <si>
    <t>Dredging Corporation of India Ltd</t>
  </si>
  <si>
    <t>DREDGECORP</t>
  </si>
  <si>
    <t>Dredging</t>
  </si>
  <si>
    <t>Venky's (India) Ltd</t>
  </si>
  <si>
    <t>VENKEYS</t>
  </si>
  <si>
    <t>Confidence Petroleum India Ltd</t>
  </si>
  <si>
    <t>CONFIPET</t>
  </si>
  <si>
    <t>Kalyani Investment Company Ltd</t>
  </si>
  <si>
    <t>KICL</t>
  </si>
  <si>
    <t>KP Green Engineering Ltd</t>
  </si>
  <si>
    <t>KPGEL</t>
  </si>
  <si>
    <t>Heavy Electrical Equipment</t>
  </si>
  <si>
    <t>IOL Chemicals and Pharmaceuticals Ltd</t>
  </si>
  <si>
    <t>IOLCP</t>
  </si>
  <si>
    <t>Stanley Lifestyles Ltd</t>
  </si>
  <si>
    <t>STANLEY</t>
  </si>
  <si>
    <t>Spectrum Electrical Industries Ltd</t>
  </si>
  <si>
    <t>SPECTRUM</t>
  </si>
  <si>
    <t>Krsnaa Diagnostics Ltd</t>
  </si>
  <si>
    <t>KRSNAA</t>
  </si>
  <si>
    <t>Vindhya Telelinks Ltd</t>
  </si>
  <si>
    <t>VINDHYATEL</t>
  </si>
  <si>
    <t>Dish TV India Ltd</t>
  </si>
  <si>
    <t>DISHTV</t>
  </si>
  <si>
    <t>HLE Glascoat Ltd</t>
  </si>
  <si>
    <t>HLEGLAS</t>
  </si>
  <si>
    <t>Landmark Cars Ltd</t>
  </si>
  <si>
    <t>LANDMARK</t>
  </si>
  <si>
    <t>Novartis India Ltd</t>
  </si>
  <si>
    <t>NOVARTIND</t>
  </si>
  <si>
    <t>Vishnu Chemicals Ltd</t>
  </si>
  <si>
    <t>VISHNU</t>
  </si>
  <si>
    <t>Paramount Communications Ltd</t>
  </si>
  <si>
    <t>PARACABLES</t>
  </si>
  <si>
    <t>NIBE Ltd</t>
  </si>
  <si>
    <t>NIBE</t>
  </si>
  <si>
    <t>Goodyear India Ltd</t>
  </si>
  <si>
    <t>GOODYEAR</t>
  </si>
  <si>
    <t>Jash Engineering Ltd</t>
  </si>
  <si>
    <t>JASH</t>
  </si>
  <si>
    <t>Ge Power India Ltd</t>
  </si>
  <si>
    <t>GEPIL</t>
  </si>
  <si>
    <t>63 Moons Technologies Ltd</t>
  </si>
  <si>
    <t>63MOONS</t>
  </si>
  <si>
    <t>Kesar India Ltd</t>
  </si>
  <si>
    <t>KESAR</t>
  </si>
  <si>
    <t>Real Estate Development</t>
  </si>
  <si>
    <t>Meghmani Organics Ltd</t>
  </si>
  <si>
    <t>MOL</t>
  </si>
  <si>
    <t>SBI Gold ETF</t>
  </si>
  <si>
    <t>SETFGOLD</t>
  </si>
  <si>
    <t>Insecticides (India) Ltd</t>
  </si>
  <si>
    <t>INSECTICID</t>
  </si>
  <si>
    <t>Sai Silks (Kalamandir) Ltd</t>
  </si>
  <si>
    <t>KALAMANDIR</t>
  </si>
  <si>
    <t>DEN Networks Ltd</t>
  </si>
  <si>
    <t>DEN</t>
  </si>
  <si>
    <t>Mayur Uniquoters Ltd</t>
  </si>
  <si>
    <t>MAYURUNIQ</t>
  </si>
  <si>
    <t>Themis Medicare Ltd</t>
  </si>
  <si>
    <t>THEMISMED</t>
  </si>
  <si>
    <t>Vertoz Ltd</t>
  </si>
  <si>
    <t>VERTOZ</t>
  </si>
  <si>
    <t>PSP Projects Ltd</t>
  </si>
  <si>
    <t>PSPPROJECT</t>
  </si>
  <si>
    <t>Nalwa Sons Investments Ltd</t>
  </si>
  <si>
    <t>NSIL</t>
  </si>
  <si>
    <t>DISA India Ltd</t>
  </si>
  <si>
    <t>DISAQ</t>
  </si>
  <si>
    <t>Tinna Rubber and Infrastructure Ltd</t>
  </si>
  <si>
    <t>TINNARUBR</t>
  </si>
  <si>
    <t>Indian Hume Pipe Company Ltd</t>
  </si>
  <si>
    <t>INDIANHUME</t>
  </si>
  <si>
    <t>Nippon India ETF Nifty 1D Rate Liquid BeES</t>
  </si>
  <si>
    <t>LIQUIDBEES</t>
  </si>
  <si>
    <t>Prataap Snacks Ltd</t>
  </si>
  <si>
    <t>DIAMONDYD</t>
  </si>
  <si>
    <t>Media Matrix Worldwide Ltd</t>
  </si>
  <si>
    <t>MMWL</t>
  </si>
  <si>
    <t>Updater Services Ltd</t>
  </si>
  <si>
    <t>UDS</t>
  </si>
  <si>
    <t>Owais Metal and Mineral Processing Ltd</t>
  </si>
  <si>
    <t>OWAIS</t>
  </si>
  <si>
    <t>Mold-Tek Packaging Ltd</t>
  </si>
  <si>
    <t>MOLDTKPAC</t>
  </si>
  <si>
    <t>Dolat Algotech Ltd</t>
  </si>
  <si>
    <t>DOLATALGO</t>
  </si>
  <si>
    <t>Barbeque-Nation Hospitality Ltd</t>
  </si>
  <si>
    <t>BARBEQUE</t>
  </si>
  <si>
    <t>Rashi Peripherals Ltd</t>
  </si>
  <si>
    <t>RPTECH</t>
  </si>
  <si>
    <t>Mangalam Cement Ltd</t>
  </si>
  <si>
    <t>MANGLMCEM</t>
  </si>
  <si>
    <t>Vidhi Specialty Food Ingredients Ltd</t>
  </si>
  <si>
    <t>VIDHIING</t>
  </si>
  <si>
    <t>Xpro India Ltd</t>
  </si>
  <si>
    <t>XPROINDIA</t>
  </si>
  <si>
    <t>Pondy Oxides and Chemicals Ltd</t>
  </si>
  <si>
    <t>POCL</t>
  </si>
  <si>
    <t>Raghav Productivity Enhancers Ltd</t>
  </si>
  <si>
    <t>RPEL</t>
  </si>
  <si>
    <t>Jubilant Industries Ltd</t>
  </si>
  <si>
    <t>JUBLINDS</t>
  </si>
  <si>
    <t>Elpro International Ltd</t>
  </si>
  <si>
    <t>ELPROINTL</t>
  </si>
  <si>
    <t>Aeroflex Industries Ltd</t>
  </si>
  <si>
    <t>AEROFLEX</t>
  </si>
  <si>
    <t>TechNVision Ventures Ltd</t>
  </si>
  <si>
    <t>TECHNVISN</t>
  </si>
  <si>
    <t>Fusion Finance Ltd</t>
  </si>
  <si>
    <t>FUSION</t>
  </si>
  <si>
    <t>Vardhman Special Steels Ltd</t>
  </si>
  <si>
    <t>VSSL</t>
  </si>
  <si>
    <t>Dreamfolks Services Ltd</t>
  </si>
  <si>
    <t>DREAMFOLKS</t>
  </si>
  <si>
    <t>Sanstar Ltd</t>
  </si>
  <si>
    <t>SANSTAR</t>
  </si>
  <si>
    <t>Axiscades Technologies Ltd</t>
  </si>
  <si>
    <t>AXISCADES</t>
  </si>
  <si>
    <t>Pennar Industries Ltd</t>
  </si>
  <si>
    <t>PENIND</t>
  </si>
  <si>
    <t>Orient Green Power Company Ltd</t>
  </si>
  <si>
    <t>GREENPOWER</t>
  </si>
  <si>
    <t>Saraswati Commercial (India) Ltd</t>
  </si>
  <si>
    <t>ZSARACOM</t>
  </si>
  <si>
    <t>Federal-Mogul Goetze (India) Ltd</t>
  </si>
  <si>
    <t>FMGOETZE</t>
  </si>
  <si>
    <t>Apollo Pipes Ltd</t>
  </si>
  <si>
    <t>APOLLOPIPE</t>
  </si>
  <si>
    <t>Ajmera Realty &amp; Infra India Ltd</t>
  </si>
  <si>
    <t>AJMERA</t>
  </si>
  <si>
    <t>Tatva Chintan Pharma Chem Ltd</t>
  </si>
  <si>
    <t>TATVA</t>
  </si>
  <si>
    <t>EIH Associated Hotels Ltd</t>
  </si>
  <si>
    <t>EIHAHOTELS</t>
  </si>
  <si>
    <t>Interarch Building Products Ltd</t>
  </si>
  <si>
    <t>INTERARCH</t>
  </si>
  <si>
    <t>Building Products - Prefab Structures</t>
  </si>
  <si>
    <t>Centum Electronics Ltd</t>
  </si>
  <si>
    <t>CENTUM</t>
  </si>
  <si>
    <t>Panama Petrochem Ltd</t>
  </si>
  <si>
    <t>PANAMAPET</t>
  </si>
  <si>
    <t>India Pesticides Ltd</t>
  </si>
  <si>
    <t>IPL</t>
  </si>
  <si>
    <t>Lumax Industries Ltd</t>
  </si>
  <si>
    <t>LUMAXIND</t>
  </si>
  <si>
    <t>S.P.Apparels Ltd</t>
  </si>
  <si>
    <t>SPAL</t>
  </si>
  <si>
    <t>Tarsons Products Ltd</t>
  </si>
  <si>
    <t>TARSONS</t>
  </si>
  <si>
    <t>Precision Camshafts Ltd</t>
  </si>
  <si>
    <t>PRECAM</t>
  </si>
  <si>
    <t>Parag Milk Foods Ltd</t>
  </si>
  <si>
    <t>PARAGMILK</t>
  </si>
  <si>
    <t>HMA Agro Industries Ltd</t>
  </si>
  <si>
    <t>HMAAGRO</t>
  </si>
  <si>
    <t>Nelco Ltd</t>
  </si>
  <si>
    <t>NELCO</t>
  </si>
  <si>
    <t>Mukand Ltd</t>
  </si>
  <si>
    <t>MUKANDLTD</t>
  </si>
  <si>
    <t>EFC (I) Ltd</t>
  </si>
  <si>
    <t>EFCIL</t>
  </si>
  <si>
    <t>Distributors</t>
  </si>
  <si>
    <t>TTK Healthcare Ltd</t>
  </si>
  <si>
    <t>TTKHLTCARE</t>
  </si>
  <si>
    <t>BF Investment Ltd</t>
  </si>
  <si>
    <t>BFINVEST</t>
  </si>
  <si>
    <t>Rupa &amp; Company Ltd</t>
  </si>
  <si>
    <t>RUPA</t>
  </si>
  <si>
    <t>Astec Lifesciences Ltd</t>
  </si>
  <si>
    <t>ASTEC</t>
  </si>
  <si>
    <t>Ugro Capital Ltd</t>
  </si>
  <si>
    <t>UGROCAP</t>
  </si>
  <si>
    <t>Universal Cables Ltd</t>
  </si>
  <si>
    <t>UNIVCABLES</t>
  </si>
  <si>
    <t>Mercury Ev-Tech Ltd</t>
  </si>
  <si>
    <t>MERCURYEV</t>
  </si>
  <si>
    <t>Andrew Yule &amp; Co Ltd</t>
  </si>
  <si>
    <t>ANDREWYU</t>
  </si>
  <si>
    <t>Hindware Home Innovation Ltd</t>
  </si>
  <si>
    <t>HINDWAREAP</t>
  </si>
  <si>
    <t>Rama Steel Tubes Ltd</t>
  </si>
  <si>
    <t>RAMASTEEL</t>
  </si>
  <si>
    <t>Amrutanjan Health Care Ltd</t>
  </si>
  <si>
    <t>AMRUTANJAN</t>
  </si>
  <si>
    <t>NIIT Ltd</t>
  </si>
  <si>
    <t>NIITLTD</t>
  </si>
  <si>
    <t>JITF Infralogistics Ltd</t>
  </si>
  <si>
    <t>JITFINFRA</t>
  </si>
  <si>
    <t>ESAF Small Finance Bank Limited</t>
  </si>
  <si>
    <t>ESAFSFB</t>
  </si>
  <si>
    <t>Everest Kanto Cylinder Ltd</t>
  </si>
  <si>
    <t>EKC</t>
  </si>
  <si>
    <t>Dr Agarwal's Eye Hospital Ltd</t>
  </si>
  <si>
    <t>DRAGARWQ</t>
  </si>
  <si>
    <t>Carysil Ltd</t>
  </si>
  <si>
    <t>CARYSIL</t>
  </si>
  <si>
    <t>Lotus Chocolate Company Ltd</t>
  </si>
  <si>
    <t>LOTUSCHO</t>
  </si>
  <si>
    <t>Jyoti Structures Ltd</t>
  </si>
  <si>
    <t>JYOTISTRUC</t>
  </si>
  <si>
    <t>IKIO Lighting Ltd</t>
  </si>
  <si>
    <t>IKIO</t>
  </si>
  <si>
    <t>Sangam (India) Ltd</t>
  </si>
  <si>
    <t>SANGAMIND</t>
  </si>
  <si>
    <t>HIL Ltd</t>
  </si>
  <si>
    <t>HIL</t>
  </si>
  <si>
    <t>MIC Electronics Ltd</t>
  </si>
  <si>
    <t>MICEL</t>
  </si>
  <si>
    <t>D Link (India) Limited</t>
  </si>
  <si>
    <t>DLINKINDIA</t>
  </si>
  <si>
    <t>Pnb Gilts Ltd</t>
  </si>
  <si>
    <t>PNBGILTS</t>
  </si>
  <si>
    <t>Kody Technolab Ltd</t>
  </si>
  <si>
    <t>KODYTECH</t>
  </si>
  <si>
    <t>Man Industries (India) Ltd</t>
  </si>
  <si>
    <t>MANINDS</t>
  </si>
  <si>
    <t>Yasho Industries Ltd</t>
  </si>
  <si>
    <t>YASHO</t>
  </si>
  <si>
    <t>Som Distilleries and Breweries Ltd</t>
  </si>
  <si>
    <t>SDBL</t>
  </si>
  <si>
    <t>Systematix Corporate Services Ltd</t>
  </si>
  <si>
    <t>SYSTMTXC</t>
  </si>
  <si>
    <t>MSP Steel &amp; Power Ltd</t>
  </si>
  <si>
    <t>MSPL</t>
  </si>
  <si>
    <t>Sri Adhikari Brothers Television Network Ltd</t>
  </si>
  <si>
    <t>SABTNL</t>
  </si>
  <si>
    <t>IFGL Refractories Ltd</t>
  </si>
  <si>
    <t>IFGLEXPOR</t>
  </si>
  <si>
    <t>Alicon Castalloy Ltd</t>
  </si>
  <si>
    <t>ALICON</t>
  </si>
  <si>
    <t>Hariom Pipe Industries Ltd</t>
  </si>
  <si>
    <t>HARIOMPIPE</t>
  </si>
  <si>
    <t>Sasken Technologies Ltd</t>
  </si>
  <si>
    <t>SASKEN</t>
  </si>
  <si>
    <t>Veranda Learning Solutions Ltd</t>
  </si>
  <si>
    <t>VERANDA</t>
  </si>
  <si>
    <t>Cupid Ltd</t>
  </si>
  <si>
    <t>CUPID</t>
  </si>
  <si>
    <t>Apcotex Industries Ltd</t>
  </si>
  <si>
    <t>APCOTEXIND</t>
  </si>
  <si>
    <t>TIL Ltd</t>
  </si>
  <si>
    <t>TIL</t>
  </si>
  <si>
    <t>Dolphin Offshore Enterprises (India) Ltd</t>
  </si>
  <si>
    <t>DOLPHIN</t>
  </si>
  <si>
    <t>Sanghi Industries Ltd</t>
  </si>
  <si>
    <t>SANGHIIND</t>
  </si>
  <si>
    <t>Unicommerce eSolutions Ltd</t>
  </si>
  <si>
    <t>UNIECOM</t>
  </si>
  <si>
    <t>ICICI Prudential Nifty 50 ETF</t>
  </si>
  <si>
    <t>NIFTYIETF</t>
  </si>
  <si>
    <t>Shriram Properties Ltd</t>
  </si>
  <si>
    <t>SHRIRAMPPS</t>
  </si>
  <si>
    <t>PIX Transmissions Ltd</t>
  </si>
  <si>
    <t>PIXTRANS</t>
  </si>
  <si>
    <t>Siyaram Silk Mills Ltd</t>
  </si>
  <si>
    <t>SIYSIL</t>
  </si>
  <si>
    <t>Seshasayee Paper and Boards Ltd</t>
  </si>
  <si>
    <t>SESHAPAPER</t>
  </si>
  <si>
    <t>Ramco Industries Ltd</t>
  </si>
  <si>
    <t>RAMCOIND</t>
  </si>
  <si>
    <t>Nitin Spinners Ltd</t>
  </si>
  <si>
    <t>NITINSPIN</t>
  </si>
  <si>
    <t>Fedders Holding Ltd</t>
  </si>
  <si>
    <t>FEDDERSHOL</t>
  </si>
  <si>
    <t>Antony Waste Handling Cell Ltd</t>
  </si>
  <si>
    <t>AWHCL</t>
  </si>
  <si>
    <t>Uniparts India Ltd</t>
  </si>
  <si>
    <t>UNIPARTS</t>
  </si>
  <si>
    <t>Platinum Industries Ltd</t>
  </si>
  <si>
    <t>PLATIND</t>
  </si>
  <si>
    <t>Yatra Online Ltd</t>
  </si>
  <si>
    <t>YATRA</t>
  </si>
  <si>
    <t>Satin Creditcare Network Ltd</t>
  </si>
  <si>
    <t>SATIN</t>
  </si>
  <si>
    <t>Syncom Formulations (India) Ltd</t>
  </si>
  <si>
    <t>SYNCOMF</t>
  </si>
  <si>
    <t>Deccan Gold Mines Ltd</t>
  </si>
  <si>
    <t>DECNGOLD</t>
  </si>
  <si>
    <t>Gocl Corporation Ltd</t>
  </si>
  <si>
    <t>GOCLCORP</t>
  </si>
  <si>
    <t>Agro Tech Foods Ltd</t>
  </si>
  <si>
    <t>ATFL</t>
  </si>
  <si>
    <t>NDR Auto Components Ltd</t>
  </si>
  <si>
    <t>NDRAUTO</t>
  </si>
  <si>
    <t>JISLDVREQS</t>
  </si>
  <si>
    <t>Andhra Paper Ltd</t>
  </si>
  <si>
    <t>ANDHRAPAP</t>
  </si>
  <si>
    <t>B L Kashyap and Sons Ltd</t>
  </si>
  <si>
    <t>BLKASHYAP</t>
  </si>
  <si>
    <t>Hester Biosciences Ltd</t>
  </si>
  <si>
    <t>HESTERBIO</t>
  </si>
  <si>
    <t>Omaxe Ltd</t>
  </si>
  <si>
    <t>OMAXE</t>
  </si>
  <si>
    <t>Jagran Prakashan Ltd</t>
  </si>
  <si>
    <t>JAGRAN</t>
  </si>
  <si>
    <t>G M Breweries Ltd</t>
  </si>
  <si>
    <t>GMBREW</t>
  </si>
  <si>
    <t>Sterling Tools Ltd</t>
  </si>
  <si>
    <t>STERTOOLS</t>
  </si>
  <si>
    <t>BLS E-Services Ltd</t>
  </si>
  <si>
    <t>BLSE</t>
  </si>
  <si>
    <t>Talbros Automotive Components Ltd</t>
  </si>
  <si>
    <t>TALBROAUTO</t>
  </si>
  <si>
    <t>Gandhar Oil Refinery (INDIA) Ltd</t>
  </si>
  <si>
    <t>GANDHAR</t>
  </si>
  <si>
    <t>Advait Infratech Ltd</t>
  </si>
  <si>
    <t>ADVAIT</t>
  </si>
  <si>
    <t>Electrical Components &amp; Equipment</t>
  </si>
  <si>
    <t>Ravindra Energy Ltd</t>
  </si>
  <si>
    <t>RELTD</t>
  </si>
  <si>
    <t>Cosmo First Ltd</t>
  </si>
  <si>
    <t>COSMOFIRST</t>
  </si>
  <si>
    <t>Kokuyo Camlin Ltd</t>
  </si>
  <si>
    <t>KOKUYOCMLN</t>
  </si>
  <si>
    <t>Igarashi Motors India Ltd</t>
  </si>
  <si>
    <t>IGARASHI</t>
  </si>
  <si>
    <t>Cantabil Retail India Ltd</t>
  </si>
  <si>
    <t>CANTABIL</t>
  </si>
  <si>
    <t>Expleo Solutions Ltd</t>
  </si>
  <si>
    <t>EXPLEOSOL</t>
  </si>
  <si>
    <t>Alpex Solar Ltd</t>
  </si>
  <si>
    <t>ALPEXSOLAR</t>
  </si>
  <si>
    <t>Brightcom Group Ltd</t>
  </si>
  <si>
    <t>BCG</t>
  </si>
  <si>
    <t>Master Trust Ltd</t>
  </si>
  <si>
    <t>MASTERTR</t>
  </si>
  <si>
    <t>Praveg Ltd</t>
  </si>
  <si>
    <t>PRAVEG</t>
  </si>
  <si>
    <t>Tanfac Industries Ltd</t>
  </si>
  <si>
    <t>TANFACIND</t>
  </si>
  <si>
    <t>Kotak Gold Etf</t>
  </si>
  <si>
    <t>GOLD1</t>
  </si>
  <si>
    <t>Hercules Hoists Ltd</t>
  </si>
  <si>
    <t>HERCULES</t>
  </si>
  <si>
    <t>Heranba Industries Ltd</t>
  </si>
  <si>
    <t>HERANBA</t>
  </si>
  <si>
    <t>Navkar Corporation Ltd</t>
  </si>
  <si>
    <t>NAVKARCORP</t>
  </si>
  <si>
    <t>Bombay Super Hybrid Seeds Ltd</t>
  </si>
  <si>
    <t>BSHSL</t>
  </si>
  <si>
    <t>Sadhana Nitro Chem Ltd</t>
  </si>
  <si>
    <t>SADHNANIQ</t>
  </si>
  <si>
    <t>Indo Tech Transformers Ltd</t>
  </si>
  <si>
    <t>INDOTECH</t>
  </si>
  <si>
    <t>GPT Infraprojects Ltd</t>
  </si>
  <si>
    <t>GPTINFRA</t>
  </si>
  <si>
    <t>DEE Development Engineers Ltd</t>
  </si>
  <si>
    <t>DEEDEV</t>
  </si>
  <si>
    <t>Panacea Biotec Ltd</t>
  </si>
  <si>
    <t>PANACEABIO</t>
  </si>
  <si>
    <t>India Power Corporation Ltd</t>
  </si>
  <si>
    <t>DPSCLTD</t>
  </si>
  <si>
    <t>TAJ GVK Hotels and Resorts Ltd</t>
  </si>
  <si>
    <t>TAJGVK</t>
  </si>
  <si>
    <t>GNA Axles Ltd</t>
  </si>
  <si>
    <t>GNA</t>
  </si>
  <si>
    <t>Abans Holdings Ltd</t>
  </si>
  <si>
    <t>AHL</t>
  </si>
  <si>
    <t>Balmer Lawrie Investments Ltd</t>
  </si>
  <si>
    <t>BLIL</t>
  </si>
  <si>
    <t>Tribhovandas Bhimji Zaveri Ltd</t>
  </si>
  <si>
    <t>TBZ</t>
  </si>
  <si>
    <t>Excel Industries Ltd</t>
  </si>
  <si>
    <t>EXCELINDUS</t>
  </si>
  <si>
    <t>Suryoday Small Finance Bank Ltd</t>
  </si>
  <si>
    <t>SURYODAY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</si>
  <si>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</si>
  <si>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</si>
  <si>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</si>
  <si>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</si>
  <si>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</si>
  <si>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</si>
  <si>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Swelect Energy Systems Ltd</t>
  </si>
  <si>
    <t>SWELECTES</t>
  </si>
  <si>
    <t>Wonder Electricals Ltd</t>
  </si>
  <si>
    <t>WEL</t>
  </si>
  <si>
    <t>Kilburn Engineering Ltd</t>
  </si>
  <si>
    <t>KLBRENG-B</t>
  </si>
  <si>
    <t>Sirca Paints India Ltd</t>
  </si>
  <si>
    <t>SIRCA</t>
  </si>
  <si>
    <t>ASM Technologies Ltd</t>
  </si>
  <si>
    <t>ASMTEC</t>
  </si>
  <si>
    <t>Madhya Bharat Agro Products Ltd</t>
  </si>
  <si>
    <t>MBAPL</t>
  </si>
  <si>
    <t>Reliance Industrial Infrastructure Ltd</t>
  </si>
  <si>
    <t>RIIL</t>
  </si>
  <si>
    <t>Kiri Industries Ltd</t>
  </si>
  <si>
    <t>KIRIINDUS</t>
  </si>
  <si>
    <t>Rane (Madras) Ltd</t>
  </si>
  <si>
    <t>RML</t>
  </si>
  <si>
    <t>Bharat Wire Ropes Ltd</t>
  </si>
  <si>
    <t>BHARATWIRE</t>
  </si>
  <si>
    <t>GTPL Hathway Ltd</t>
  </si>
  <si>
    <t>GTPL</t>
  </si>
  <si>
    <t>Wheels India Ltd</t>
  </si>
  <si>
    <t>WHEELS</t>
  </si>
  <si>
    <t>Mufin Green Finance Ltd</t>
  </si>
  <si>
    <t>MUFIN</t>
  </si>
  <si>
    <t>Ador Welding Ltd</t>
  </si>
  <si>
    <t>ADORWELD</t>
  </si>
  <si>
    <t>Atul Auto Ltd</t>
  </si>
  <si>
    <t>ATULAUTO</t>
  </si>
  <si>
    <t>Three Wheelers</t>
  </si>
  <si>
    <t>Divgi TorqTransfer Systems Ltd</t>
  </si>
  <si>
    <t>DIVGIITTS</t>
  </si>
  <si>
    <t>Jyoti Resins and Adhesives Ltd</t>
  </si>
  <si>
    <t>JYOTIRES</t>
  </si>
  <si>
    <t>Sigachi Industries Ltd</t>
  </si>
  <si>
    <t>SIGACHI</t>
  </si>
  <si>
    <t>GKW Ltd</t>
  </si>
  <si>
    <t>GKWLIMITED</t>
  </si>
  <si>
    <t>I G Petrochemicals Ltd</t>
  </si>
  <si>
    <t>IGPL</t>
  </si>
  <si>
    <t>Suratwwala Business Group Ltd</t>
  </si>
  <si>
    <t>SBGLP</t>
  </si>
  <si>
    <t>Irm Energy Ltd</t>
  </si>
  <si>
    <t>IRMENERGY</t>
  </si>
  <si>
    <t>Knowledge Marine &amp; Engineering Works Ltd</t>
  </si>
  <si>
    <t>KMEW</t>
  </si>
  <si>
    <t>Marine Transportation</t>
  </si>
  <si>
    <t>Aaswa Trading and Exports Ltd</t>
  </si>
  <si>
    <t>TCC</t>
  </si>
  <si>
    <t>Real Estate Services</t>
  </si>
  <si>
    <t>Windlas Biotech Ltd</t>
  </si>
  <si>
    <t>WINDLAS</t>
  </si>
  <si>
    <t>Amines and Plasticizers Ltd</t>
  </si>
  <si>
    <t>AMNPLST</t>
  </si>
  <si>
    <t>Udaipur Cement Works Ltd</t>
  </si>
  <si>
    <t>UDAICEMENT</t>
  </si>
  <si>
    <t>Eco Recycling Ltd</t>
  </si>
  <si>
    <t>ECORECO</t>
  </si>
  <si>
    <t>Dhunseri Ventures Ltd</t>
  </si>
  <si>
    <t>DVL</t>
  </si>
  <si>
    <t>Butterfly Gandhimathi Appliances Ltd</t>
  </si>
  <si>
    <t>BUTTERFLY</t>
  </si>
  <si>
    <t>Jindal Drilling and Industries Ltd</t>
  </si>
  <si>
    <t>JINDRILL</t>
  </si>
  <si>
    <t>Roto Pumps Ltd</t>
  </si>
  <si>
    <t>ROTO</t>
  </si>
  <si>
    <t>Arman Financial Services Ltd</t>
  </si>
  <si>
    <t>ARMANFIN</t>
  </si>
  <si>
    <t>Dynacons Systems and Solutions Ltd</t>
  </si>
  <si>
    <t>DSSL</t>
  </si>
  <si>
    <t>Southern Petrochemical Industries Corporation Ltd</t>
  </si>
  <si>
    <t>SPIC</t>
  </si>
  <si>
    <t>Dcm Shriram Industries Ltd</t>
  </si>
  <si>
    <t>DCMSRIND</t>
  </si>
  <si>
    <t>Suyog Telematics Ltd</t>
  </si>
  <si>
    <t>SUYOG</t>
  </si>
  <si>
    <t>Oriental Aromatics Ltd</t>
  </si>
  <si>
    <t>OAL</t>
  </si>
  <si>
    <t>GRP Ltd</t>
  </si>
  <si>
    <t>GRPLTD</t>
  </si>
  <si>
    <t>VL E-Governance &amp; IT Solutions Ltd</t>
  </si>
  <si>
    <t>VLEGOV</t>
  </si>
  <si>
    <t>Peninsula Land Ltd</t>
  </si>
  <si>
    <t>PENINLAND</t>
  </si>
  <si>
    <t>Radhika Jeweltech Ltd</t>
  </si>
  <si>
    <t>RADHIKAJWE</t>
  </si>
  <si>
    <t>Arihant Superstructures Ltd</t>
  </si>
  <si>
    <t>ARIHANTSUP</t>
  </si>
  <si>
    <t>Bajaj Steel Industries Ltd</t>
  </si>
  <si>
    <t>BAJAJST</t>
  </si>
  <si>
    <t>Monte Carlo Fashions Ltd</t>
  </si>
  <si>
    <t>MONTECARLO</t>
  </si>
  <si>
    <t>Fratelli Vineyards Ltd</t>
  </si>
  <si>
    <t>FRATELLI</t>
  </si>
  <si>
    <t>India Nippon Electricals Ltd</t>
  </si>
  <si>
    <t>INDNIPPON</t>
  </si>
  <si>
    <t>Oriental Rail Infrastructure Ltd</t>
  </si>
  <si>
    <t>ORIRAIL</t>
  </si>
  <si>
    <t>Camlin Fine Sciences Ltd</t>
  </si>
  <si>
    <t>CAMLINFINE</t>
  </si>
  <si>
    <t>Eimco Elecon (India) Ltd</t>
  </si>
  <si>
    <t>EIMCOELECO</t>
  </si>
  <si>
    <t>BCL Industries Ltd</t>
  </si>
  <si>
    <t>BCLIND</t>
  </si>
  <si>
    <t>Associated Alcohols &amp; Breweries Ltd</t>
  </si>
  <si>
    <t>ASALCBR</t>
  </si>
  <si>
    <t>5Paisa Capital Ltd</t>
  </si>
  <si>
    <t>5PAISA</t>
  </si>
  <si>
    <t>Agarwal Industrial Corporation Ltd</t>
  </si>
  <si>
    <t>AGARIND</t>
  </si>
  <si>
    <t>Madras Fertilizers Ltd</t>
  </si>
  <si>
    <t>MADRASFERT</t>
  </si>
  <si>
    <t>Sportking India Ltd</t>
  </si>
  <si>
    <t>SPORTKING</t>
  </si>
  <si>
    <t>Paushak Ltd</t>
  </si>
  <si>
    <t>PAUSHAKLTD</t>
  </si>
  <si>
    <t>Zota Health Care Ltd</t>
  </si>
  <si>
    <t>ZOTA</t>
  </si>
  <si>
    <t>Filatex India Ltd</t>
  </si>
  <si>
    <t>FILATEX</t>
  </si>
  <si>
    <t>Hi-Tech Gears Ltd</t>
  </si>
  <si>
    <t>HITECHGEAR</t>
  </si>
  <si>
    <t>Solex Energy Ltd</t>
  </si>
  <si>
    <t>SOLEX</t>
  </si>
  <si>
    <t>Matrimony.Com Ltd</t>
  </si>
  <si>
    <t>MATRIMONY</t>
  </si>
  <si>
    <t>Borosil Scientific Ltd</t>
  </si>
  <si>
    <t>BOROSCI</t>
  </si>
  <si>
    <t>India Motor Parts &amp; Accessories Ltd</t>
  </si>
  <si>
    <t>IMPAL</t>
  </si>
  <si>
    <t>Walchandnagar Industries Ltd</t>
  </si>
  <si>
    <t>WALCHANNAG</t>
  </si>
  <si>
    <t>Kamdhenu Ltd</t>
  </si>
  <si>
    <t>KAMDHENU</t>
  </si>
  <si>
    <t>Salzer Electronics Ltd</t>
  </si>
  <si>
    <t>SALZERELEC</t>
  </si>
  <si>
    <t>Allcargo Gati Ltd</t>
  </si>
  <si>
    <t>ACLGATI</t>
  </si>
  <si>
    <t>Bigbloc Construction Ltd</t>
  </si>
  <si>
    <t>BIGBLOC</t>
  </si>
  <si>
    <t>Panorama Studios International Ltd</t>
  </si>
  <si>
    <t>PANORAMA</t>
  </si>
  <si>
    <t>Everest Industries Ltd</t>
  </si>
  <si>
    <t>EVERESTIND</t>
  </si>
  <si>
    <t>Jaiprakash Associates Ltd</t>
  </si>
  <si>
    <t>JPASSOCIAT</t>
  </si>
  <si>
    <t>Asian Energy Services Ltd</t>
  </si>
  <si>
    <t>ASIANENE</t>
  </si>
  <si>
    <t>Om Infra Ltd</t>
  </si>
  <si>
    <t>OMINFRAL</t>
  </si>
  <si>
    <t>Forbes Precision Tools and Machine Parts Ltd</t>
  </si>
  <si>
    <t>TOTEM</t>
  </si>
  <si>
    <t>Avadh Sugar &amp; Energy Ltd</t>
  </si>
  <si>
    <t>AVADHSUGAR</t>
  </si>
  <si>
    <t>SPML Infra Ltd</t>
  </si>
  <si>
    <t>SPMLINFRA</t>
  </si>
  <si>
    <t>Indo Amines Ltd</t>
  </si>
  <si>
    <t>INDOAMIN</t>
  </si>
  <si>
    <t>Automobile Corp Of Goa Ltd</t>
  </si>
  <si>
    <t>ACGL</t>
  </si>
  <si>
    <t>Steelcast Ltd</t>
  </si>
  <si>
    <t>STEELCAS</t>
  </si>
  <si>
    <t>SMC Global Securities Ltd</t>
  </si>
  <si>
    <t>SMCGLOBAL</t>
  </si>
  <si>
    <t>Hexa Tradex Ltd</t>
  </si>
  <si>
    <t>HEXATRADEX</t>
  </si>
  <si>
    <t>Mishtann Foods Ltd</t>
  </si>
  <si>
    <t>MISHTANN</t>
  </si>
  <si>
    <t>Kopran Ltd</t>
  </si>
  <si>
    <t>KOPRAN</t>
  </si>
  <si>
    <t>Beta Drugs Ltd</t>
  </si>
  <si>
    <t>BETA</t>
  </si>
  <si>
    <t>Fairchem Organics Ltd</t>
  </si>
  <si>
    <t>FAIRCHEMOR</t>
  </si>
  <si>
    <t>Mangalore Chemicals and Fertilisers Ltd</t>
  </si>
  <si>
    <t>MANGCHEFER</t>
  </si>
  <si>
    <t>Zee Media Corporation Ltd</t>
  </si>
  <si>
    <t>ZEEMEDIA</t>
  </si>
  <si>
    <t>One Point One Solutions Ltd</t>
  </si>
  <si>
    <t>ONEPOINT</t>
  </si>
  <si>
    <t>Popular Vehicles and Services Ltd</t>
  </si>
  <si>
    <t>PVSL</t>
  </si>
  <si>
    <t>Punjab Chemicals and Crop Protection Ltd</t>
  </si>
  <si>
    <t>PUNJABCHEM</t>
  </si>
  <si>
    <t>AMIC Forging Ltd</t>
  </si>
  <si>
    <t>AMIC</t>
  </si>
  <si>
    <t>Steel</t>
  </si>
  <si>
    <t>Remus Pharmaceuticals Ltd</t>
  </si>
  <si>
    <t>REMUS</t>
  </si>
  <si>
    <t>Texmaco Infrastructure &amp; Holdings Ltd</t>
  </si>
  <si>
    <t>TEXINFRA</t>
  </si>
  <si>
    <t>Western Carriers (India) Ltd</t>
  </si>
  <si>
    <t>WCIL</t>
  </si>
  <si>
    <t>Alldigi Tech Ltd</t>
  </si>
  <si>
    <t>ALLDIGI</t>
  </si>
  <si>
    <t>Crest Ventures Ltd</t>
  </si>
  <si>
    <t>CREST</t>
  </si>
  <si>
    <t>Subex Ltd</t>
  </si>
  <si>
    <t>SUBEXLTD</t>
  </si>
  <si>
    <t>Allied Digital Services Ltd</t>
  </si>
  <si>
    <t>ADSL</t>
  </si>
  <si>
    <t>Vintage Coffee and Beverages Ltd</t>
  </si>
  <si>
    <t>VINCOFE</t>
  </si>
  <si>
    <t>Yuken India Ltd</t>
  </si>
  <si>
    <t>YUKEN</t>
  </si>
  <si>
    <t>Rico Auto Industries Ltd</t>
  </si>
  <si>
    <t>RICOAUTO</t>
  </si>
  <si>
    <t>Steel Exchange India Ltd</t>
  </si>
  <si>
    <t>STEELXIND</t>
  </si>
  <si>
    <t>Hind Rectifiers Ltd</t>
  </si>
  <si>
    <t>HIRECT</t>
  </si>
  <si>
    <t>Andhra Sugars Ltd</t>
  </si>
  <si>
    <t>ANDHRSUGAR</t>
  </si>
  <si>
    <t>Veefin Solutions Ltd</t>
  </si>
  <si>
    <t>VEEFIN</t>
  </si>
  <si>
    <t>Application Software</t>
  </si>
  <si>
    <t>GRM Overseas Ltd</t>
  </si>
  <si>
    <t>GRMOVER</t>
  </si>
  <si>
    <t>Chaman Lal Setia Exports Ltd</t>
  </si>
  <si>
    <t>CLSEL</t>
  </si>
  <si>
    <t>JG Chemicals Ltd</t>
  </si>
  <si>
    <t>JGCHEM</t>
  </si>
  <si>
    <t>Oswal Greentech Ltd</t>
  </si>
  <si>
    <t>OSWALGREEN</t>
  </si>
  <si>
    <t>Tourism Finance Corporation of India Ltd</t>
  </si>
  <si>
    <t>TFCILTD</t>
  </si>
  <si>
    <t>Century Enka Ltd</t>
  </si>
  <si>
    <t>CENTENKA</t>
  </si>
  <si>
    <t>Rishabh Instruments Ltd</t>
  </si>
  <si>
    <t>RISHABH</t>
  </si>
  <si>
    <t>Trident Techlabs Ltd</t>
  </si>
  <si>
    <t>TECHLABS</t>
  </si>
  <si>
    <t>BMW Industries Ltd</t>
  </si>
  <si>
    <t>BMW</t>
  </si>
  <si>
    <t>Likhitha Infrastructure Ltd</t>
  </si>
  <si>
    <t>LIKHITHA</t>
  </si>
  <si>
    <t>ULTRAMARINE &amp; PIGMENTS Ltd</t>
  </si>
  <si>
    <t>ULTRAMAR</t>
  </si>
  <si>
    <t>Himatsingka Seide Ltd</t>
  </si>
  <si>
    <t>HIMATSEIDE</t>
  </si>
  <si>
    <t>GPT Healthcare Ltd</t>
  </si>
  <si>
    <t>GPTHEALTH</t>
  </si>
  <si>
    <t>Kotak Nifty 50 ETF</t>
  </si>
  <si>
    <t>NIFTY1</t>
  </si>
  <si>
    <t>Chemfab Alkalis Ltd</t>
  </si>
  <si>
    <t>CHEMFAB</t>
  </si>
  <si>
    <t>Cropster Agro Ltd</t>
  </si>
  <si>
    <t>CROPSTER</t>
  </si>
  <si>
    <t>Dhampur Sugar Mills Ltd</t>
  </si>
  <si>
    <t>DHAMPURSUG</t>
  </si>
  <si>
    <t>Uttam Sugar Mills Ltd</t>
  </si>
  <si>
    <t>UTTAMSUGAR</t>
  </si>
  <si>
    <t>Sat Industries Ltd</t>
  </si>
  <si>
    <t>SATINDLTD</t>
  </si>
  <si>
    <t>Yamuna Syndicate Ltd</t>
  </si>
  <si>
    <t>YSL</t>
  </si>
  <si>
    <t>Dhunseri Investments Ltd</t>
  </si>
  <si>
    <t>DHUNINV</t>
  </si>
  <si>
    <t>Kabra Extrusion Technik Ltd</t>
  </si>
  <si>
    <t>KABRAEXTRU</t>
  </si>
  <si>
    <t>Polo Queen Industrial and Fintech Ltd</t>
  </si>
  <si>
    <t>PQIF</t>
  </si>
  <si>
    <t>Gulshan Polyols Ltd</t>
  </si>
  <si>
    <t>GULPOLY</t>
  </si>
  <si>
    <t>Dwarikesh Sugar Industries Ltd</t>
  </si>
  <si>
    <t>DWARKESH</t>
  </si>
  <si>
    <t>Ramco Systems Ltd</t>
  </si>
  <si>
    <t>RAMCOSYS</t>
  </si>
  <si>
    <t>Tamilnadu Newsprint &amp; Papers Ltd</t>
  </si>
  <si>
    <t>TNPL</t>
  </si>
  <si>
    <t>Z F Steering Gear (India) Ltd</t>
  </si>
  <si>
    <t>ZFSTEERING</t>
  </si>
  <si>
    <t>Krishana Phoschem Ltd</t>
  </si>
  <si>
    <t>KRISHANA</t>
  </si>
  <si>
    <t>Centrum Capital Ltd</t>
  </si>
  <si>
    <t>CENTRUM</t>
  </si>
  <si>
    <t>Hardwyn India Ltd</t>
  </si>
  <si>
    <t>HARDWYN</t>
  </si>
  <si>
    <t>Building Products - Glass</t>
  </si>
  <si>
    <t>VLS Finance Ltd</t>
  </si>
  <si>
    <t>VLSFINANCE</t>
  </si>
  <si>
    <t>Kellton Tech Solutions Ltd</t>
  </si>
  <si>
    <t>KELLTONTEC</t>
  </si>
  <si>
    <t>Ester Industries Ltd</t>
  </si>
  <si>
    <t>ESTER</t>
  </si>
  <si>
    <t>TV Today Network Limited</t>
  </si>
  <si>
    <t>TVTODAY</t>
  </si>
  <si>
    <t>Shree Digvijay Cement Co Ltd</t>
  </si>
  <si>
    <t>SHREDIGCEM</t>
  </si>
  <si>
    <t>Manali Petrochemicals Ltd</t>
  </si>
  <si>
    <t>MANALIPETC</t>
  </si>
  <si>
    <t>Shiva Cement Ltd</t>
  </si>
  <si>
    <t>SHIVACEM</t>
  </si>
  <si>
    <t>Vascon Engineers Ltd</t>
  </si>
  <si>
    <t>VASCONEQ</t>
  </si>
  <si>
    <t>Wealth First Portfolio Managers Ltd</t>
  </si>
  <si>
    <t>WEALTH</t>
  </si>
  <si>
    <t>Prakash Pipes Ltd</t>
  </si>
  <si>
    <t>PPL</t>
  </si>
  <si>
    <t>Bliss GVS Pharma Ltd</t>
  </si>
  <si>
    <t>BLISSGVS</t>
  </si>
  <si>
    <t>Lincoln Pharmaceuticals Ltd</t>
  </si>
  <si>
    <t>LINCOLN</t>
  </si>
  <si>
    <t>Spacenet Enterprises India Ltd</t>
  </si>
  <si>
    <t>SPCENET</t>
  </si>
  <si>
    <t>Sandesh Ltd</t>
  </si>
  <si>
    <t>SANDESH</t>
  </si>
  <si>
    <t>Signpost India Ltd</t>
  </si>
  <si>
    <t>SIGNPOST</t>
  </si>
  <si>
    <t>Rhetan TMT Ltd</t>
  </si>
  <si>
    <t>RHETAN</t>
  </si>
  <si>
    <t>Simplex Infrastructures Ltd</t>
  </si>
  <si>
    <t>SIMPLEXINF</t>
  </si>
  <si>
    <t>Beekay Steel Industries Ltd</t>
  </si>
  <si>
    <t>BEEKAY</t>
  </si>
  <si>
    <t>Asian Star Co Ltd</t>
  </si>
  <si>
    <t>ASTAR</t>
  </si>
  <si>
    <t>Kross Ltd</t>
  </si>
  <si>
    <t>KROSS</t>
  </si>
  <si>
    <t>Saurashtra Cement Ltd</t>
  </si>
  <si>
    <t>SAURASHCEM</t>
  </si>
  <si>
    <t>Snowman Logistics Ltd</t>
  </si>
  <si>
    <t>SNOWMAN</t>
  </si>
  <si>
    <t>Kothari Petrochemicals Ltd</t>
  </si>
  <si>
    <t>KOTHARIPET</t>
  </si>
  <si>
    <t>Aurum Proptech Ltd</t>
  </si>
  <si>
    <t>AURUM</t>
  </si>
  <si>
    <t>AVT Natural Products Ltd</t>
  </si>
  <si>
    <t>AVTNPL</t>
  </si>
  <si>
    <t>Timex Group India Ltd</t>
  </si>
  <si>
    <t>TIMEX</t>
  </si>
  <si>
    <t>Capital Small Finance Bank Ltd</t>
  </si>
  <si>
    <t>CAPITALSFB</t>
  </si>
  <si>
    <t>KMC Speciality Hospitals (India) Ltd</t>
  </si>
  <si>
    <t>KMCSHIL</t>
  </si>
  <si>
    <t>Kaycee Industries Ltd</t>
  </si>
  <si>
    <t>KAYCEEI</t>
  </si>
  <si>
    <t>Control Print Ltd</t>
  </si>
  <si>
    <t>CONTROLPR</t>
  </si>
  <si>
    <t>Vardhman Holdings Ltd</t>
  </si>
  <si>
    <t>VHL</t>
  </si>
  <si>
    <t>Selan Exploration Technology Ltd</t>
  </si>
  <si>
    <t>SELAN</t>
  </si>
  <si>
    <t>Khazanchi Jewellers Ltd</t>
  </si>
  <si>
    <t>KHAZANCHI</t>
  </si>
  <si>
    <t>Apparel, Accessories &amp; Luxury Goods</t>
  </si>
  <si>
    <t>Heubach Colorants India Ltd</t>
  </si>
  <si>
    <t>HEUBACHIND</t>
  </si>
  <si>
    <t>Xchanging Solutions Ltd</t>
  </si>
  <si>
    <t>XCHANGING</t>
  </si>
  <si>
    <t>Manoj Vaibhav Gems N Jewellers Ltd</t>
  </si>
  <si>
    <t>MVGJL</t>
  </si>
  <si>
    <t>SAR Televenture Ltd</t>
  </si>
  <si>
    <t>SARTELE</t>
  </si>
  <si>
    <t>Best Agrolife Ltd</t>
  </si>
  <si>
    <t>BESTAGRO</t>
  </si>
  <si>
    <t>Dynamic Cables Ltd</t>
  </si>
  <si>
    <t>DYCL</t>
  </si>
  <si>
    <t>Cosmic CRF Ltd</t>
  </si>
  <si>
    <t>COSMICCRF</t>
  </si>
  <si>
    <t>Raj Rayon Industries Ltd</t>
  </si>
  <si>
    <t>RAJRILTD</t>
  </si>
  <si>
    <t>Macpower CNC Machines Ltd</t>
  </si>
  <si>
    <t>MACPOWER</t>
  </si>
  <si>
    <t>Kirloskar Electric Company Ltd</t>
  </si>
  <si>
    <t>KECL</t>
  </si>
  <si>
    <t>Windsor Machines Ltd</t>
  </si>
  <si>
    <t>WINDMACHIN</t>
  </si>
  <si>
    <t>Jagatjit Industries Ltd</t>
  </si>
  <si>
    <t>JAGAJITIND</t>
  </si>
  <si>
    <t>Renaissance Global Ltd</t>
  </si>
  <si>
    <t>RGL</t>
  </si>
  <si>
    <t>Taneja Aerospace and Aviation Ltd</t>
  </si>
  <si>
    <t>TANAA</t>
  </si>
  <si>
    <t>AFCOM Holdings Ltd</t>
  </si>
  <si>
    <t>AFCOM</t>
  </si>
  <si>
    <t>Credo Brands Marketing Ltd</t>
  </si>
  <si>
    <t>MUFTI</t>
  </si>
  <si>
    <t>Men's Clothing</t>
  </si>
  <si>
    <t>Last Mile Enterprises Ltd</t>
  </si>
  <si>
    <t>LASTMILE</t>
  </si>
  <si>
    <t>Magadh Sugar &amp; Energy Ltd</t>
  </si>
  <si>
    <t>MAGADSUGAR</t>
  </si>
  <si>
    <t>Kernex Microsystems (India) Ltd</t>
  </si>
  <si>
    <t>KERNEX</t>
  </si>
  <si>
    <t>Pakka Limited</t>
  </si>
  <si>
    <t>PAKKA</t>
  </si>
  <si>
    <t>GIC Housing Finance Ltd</t>
  </si>
  <si>
    <t>GICHSGFIN</t>
  </si>
  <si>
    <t>Wardwizard Innovations &amp; Mobility Ltd</t>
  </si>
  <si>
    <t>WARDINMOBI</t>
  </si>
  <si>
    <t>Indo Rama Synthetics (India) Ltd</t>
  </si>
  <si>
    <t>INDORAMA</t>
  </si>
  <si>
    <t>Shankara Building Products Ltd</t>
  </si>
  <si>
    <t>SHANKARA</t>
  </si>
  <si>
    <t>Cellecor Gadgets Ltd</t>
  </si>
  <si>
    <t>CELLECOR</t>
  </si>
  <si>
    <t>Aptech Ltd</t>
  </si>
  <si>
    <t>APTECHT</t>
  </si>
  <si>
    <t>Enkei Wheels (India) Ltd</t>
  </si>
  <si>
    <t>ENKEIWHEL</t>
  </si>
  <si>
    <t>Mukka Proteins Ltd</t>
  </si>
  <si>
    <t>MUKKA</t>
  </si>
  <si>
    <t>Munjal Auto Industries Ltd</t>
  </si>
  <si>
    <t>MUNJALAU</t>
  </si>
  <si>
    <t>Arrow Greentech Ltd</t>
  </si>
  <si>
    <t>ARROWGREEN</t>
  </si>
  <si>
    <t>Automotive Stampings and Assemblies Ltd</t>
  </si>
  <si>
    <t>ASAL</t>
  </si>
  <si>
    <t>R K Swamy Ltd</t>
  </si>
  <si>
    <t>RKSWAMY</t>
  </si>
  <si>
    <t>Uniphos Enterprises Ltd</t>
  </si>
  <si>
    <t>UNIENTER</t>
  </si>
  <si>
    <t>AGI Infra Ltd</t>
  </si>
  <si>
    <t>AGIIL</t>
  </si>
  <si>
    <t>Electrotherm (India) Ltd</t>
  </si>
  <si>
    <t>ELECTHERM</t>
  </si>
  <si>
    <t>AGS Transact Technologies Ltd</t>
  </si>
  <si>
    <t>AGSTRA</t>
  </si>
  <si>
    <t>Mafatlal Industries Ltd</t>
  </si>
  <si>
    <t>MAFATIND</t>
  </si>
  <si>
    <t>CFF Fluid Control Ltd</t>
  </si>
  <si>
    <t>CFF</t>
  </si>
  <si>
    <t>Aerospace &amp; Defense</t>
  </si>
  <si>
    <t>Ngl Fine Chem Ltd</t>
  </si>
  <si>
    <t>NGLFINE</t>
  </si>
  <si>
    <t>Ksolves India Ltd</t>
  </si>
  <si>
    <t>KSOLVES</t>
  </si>
  <si>
    <t>Sree Rayalaseema Hi-Strength Hypo Ltd</t>
  </si>
  <si>
    <t>SRHHYPOLTD</t>
  </si>
  <si>
    <t>Kuantum Papers Ltd</t>
  </si>
  <si>
    <t>KUANTUM</t>
  </si>
  <si>
    <t>Sical Logistics Ltd</t>
  </si>
  <si>
    <t>SICALLOG</t>
  </si>
  <si>
    <t>Bajaj Healthcare Ltd</t>
  </si>
  <si>
    <t>BAJAJHCARE</t>
  </si>
  <si>
    <t>Elin Electronics Ltd</t>
  </si>
  <si>
    <t>ELIN</t>
  </si>
  <si>
    <t>IST Ltd</t>
  </si>
  <si>
    <t>ISTLTD</t>
  </si>
  <si>
    <t>Ceinsys Tech Ltd</t>
  </si>
  <si>
    <t>CEINSYSTECH</t>
  </si>
  <si>
    <t>Finkurve Financial Services Ltd</t>
  </si>
  <si>
    <t>FINKURVE</t>
  </si>
  <si>
    <t>Satia Industries Ltd</t>
  </si>
  <si>
    <t>SATIA</t>
  </si>
  <si>
    <t>Saint-Gobain Sekurit India Ltd</t>
  </si>
  <si>
    <t>SAINTGOBAIN</t>
  </si>
  <si>
    <t>Creative Newtech Ltd</t>
  </si>
  <si>
    <t>CREATIVE</t>
  </si>
  <si>
    <t>New Delhi Television Ltd</t>
  </si>
  <si>
    <t>NDTV</t>
  </si>
  <si>
    <t>Nelcast Ltd</t>
  </si>
  <si>
    <t>NELCAST</t>
  </si>
  <si>
    <t>Vimta Labs Ltd</t>
  </si>
  <si>
    <t>VIMTALABS</t>
  </si>
  <si>
    <t>Oswal Agro Mills Ltd</t>
  </si>
  <si>
    <t>OSWALAGRO</t>
  </si>
  <si>
    <t>Kriti Industries (India) Limited</t>
  </si>
  <si>
    <t>KRITI</t>
  </si>
  <si>
    <t>Jaykay Enterprises Ltd</t>
  </si>
  <si>
    <t>JAYKAY</t>
  </si>
  <si>
    <t>Sahana System Ltd</t>
  </si>
  <si>
    <t>SAHANA</t>
  </si>
  <si>
    <t>Arihant Capital Markets Ltd</t>
  </si>
  <si>
    <t>ARIHANTCAP</t>
  </si>
  <si>
    <t>Sutlej Textiles and Industries Ltd</t>
  </si>
  <si>
    <t>SUTLEJTEX</t>
  </si>
  <si>
    <t>Shalimar Paints Ltd</t>
  </si>
  <si>
    <t>SHALPAINTS</t>
  </si>
  <si>
    <t>Aym Syntex Ltd</t>
  </si>
  <si>
    <t>AYMSYNTEX</t>
  </si>
  <si>
    <t>Dharmaj Crop Guard Ltd</t>
  </si>
  <si>
    <t>DHARMAJ</t>
  </si>
  <si>
    <t>Max India Ltd</t>
  </si>
  <si>
    <t>MAXIND</t>
  </si>
  <si>
    <t>HLV Ltd</t>
  </si>
  <si>
    <t>HLVLTD</t>
  </si>
  <si>
    <t>Jagsonpal Pharmaceuticals Ltd</t>
  </si>
  <si>
    <t>JAGSNPHARM</t>
  </si>
  <si>
    <t>Tuticorin Alkali Chemicals and Fertilizers Ltd</t>
  </si>
  <si>
    <t>TUTIALKA</t>
  </si>
  <si>
    <t>Orient Technologies Ltd</t>
  </si>
  <si>
    <t>ORIENTTECH</t>
  </si>
  <si>
    <t>3B Blackbio DX Ltd</t>
  </si>
  <si>
    <t>3BBLACKBIO</t>
  </si>
  <si>
    <t>Fertilizers &amp; Agricultural Chemicals</t>
  </si>
  <si>
    <t>Valiant Organics Ltd</t>
  </si>
  <si>
    <t>VALIANTORG</t>
  </si>
  <si>
    <t>Sika Interplant Systems Ltd</t>
  </si>
  <si>
    <t>SIKA</t>
  </si>
  <si>
    <t>Hazoor Multi Projects Ltd</t>
  </si>
  <si>
    <t>HAZOOR</t>
  </si>
  <si>
    <t>NINtec Systems Ltd</t>
  </si>
  <si>
    <t>NINSYS</t>
  </si>
  <si>
    <t>RACL Geartech Ltd</t>
  </si>
  <si>
    <t>RACLGEAR</t>
  </si>
  <si>
    <t>Urja Global Ltd</t>
  </si>
  <si>
    <t>URJA</t>
  </si>
  <si>
    <t>Faze Three Ltd</t>
  </si>
  <si>
    <t>FAZE3Q</t>
  </si>
  <si>
    <t>Industrial and Prudential Investment Co Ltd</t>
  </si>
  <si>
    <t>INDPRUD</t>
  </si>
  <si>
    <t>Ice Make Refrigeration Ltd</t>
  </si>
  <si>
    <t>ICEMAKE</t>
  </si>
  <si>
    <t>Zuari Industries Ltd</t>
  </si>
  <si>
    <t>ZUARIIND</t>
  </si>
  <si>
    <t>NACL Industries Ltd</t>
  </si>
  <si>
    <t>NACLIND</t>
  </si>
  <si>
    <t>Jay Bharat Maruti Ltd</t>
  </si>
  <si>
    <t>JAYBARMARU</t>
  </si>
  <si>
    <t>Vantage Knowledge Academy Ltd</t>
  </si>
  <si>
    <t>VKAL</t>
  </si>
  <si>
    <t>Capital India Finance Ltd</t>
  </si>
  <si>
    <t>CIFL</t>
  </si>
  <si>
    <t>Allcargo Terminals Ltd</t>
  </si>
  <si>
    <t>ATL</t>
  </si>
  <si>
    <t>Concord Control Systems Ltd</t>
  </si>
  <si>
    <t>CNCRD</t>
  </si>
  <si>
    <t>Nahar Spinning Mills Ltd</t>
  </si>
  <si>
    <t>NAHARSPING</t>
  </si>
  <si>
    <t>Vasa Denticity Ltd</t>
  </si>
  <si>
    <t>DENTALKART</t>
  </si>
  <si>
    <t>Sunshine Capital Ltd</t>
  </si>
  <si>
    <t>SCL</t>
  </si>
  <si>
    <t>Asian Granito India Ltd</t>
  </si>
  <si>
    <t>ASIANTILES</t>
  </si>
  <si>
    <t>SBC Exports Ltd</t>
  </si>
  <si>
    <t>SBC</t>
  </si>
  <si>
    <t>Investment Trust of India Ltd</t>
  </si>
  <si>
    <t>THEINVEST</t>
  </si>
  <si>
    <t>Consolidated Construction Consortium Ltd</t>
  </si>
  <si>
    <t>CCCL</t>
  </si>
  <si>
    <t>Basilic Fly Studio Ltd</t>
  </si>
  <si>
    <t>BASILIC</t>
  </si>
  <si>
    <t>Dhampur Bio Organics Ltd</t>
  </si>
  <si>
    <t>DBOL</t>
  </si>
  <si>
    <t>Sathlokhar Synergys E&amp;C Global Ltd</t>
  </si>
  <si>
    <t>SSEGL</t>
  </si>
  <si>
    <t>Pudumjee Paper Products Ltd</t>
  </si>
  <si>
    <t>PDMJEPAPER</t>
  </si>
  <si>
    <t>Virtuoso Optoelectronics Ltd</t>
  </si>
  <si>
    <t>VOEPL</t>
  </si>
  <si>
    <t>Transindia Real Estate Ltd</t>
  </si>
  <si>
    <t>TREL</t>
  </si>
  <si>
    <t>Bodal Chemicals Ltd</t>
  </si>
  <si>
    <t>BODALCHEM</t>
  </si>
  <si>
    <t>Kamdhenu Ventures Ltd</t>
  </si>
  <si>
    <t>KAMOPAINTS</t>
  </si>
  <si>
    <t>Entertainment Network (India) Ltd</t>
  </si>
  <si>
    <t>ENIL</t>
  </si>
  <si>
    <t>Radio</t>
  </si>
  <si>
    <t>Ganesh Benzoplast Ltd</t>
  </si>
  <si>
    <t>GANESHBE</t>
  </si>
  <si>
    <t>Bhageria Industries Ltd</t>
  </si>
  <si>
    <t>BHAGERIA</t>
  </si>
  <si>
    <t>Bharat Parenterals Ltd</t>
  </si>
  <si>
    <t>BPLPHARMA</t>
  </si>
  <si>
    <t>Algoquant Fintech Ltd</t>
  </si>
  <si>
    <t>AQFINTECH</t>
  </si>
  <si>
    <t>Benares Hotels Ltd</t>
  </si>
  <si>
    <t>BENARAS</t>
  </si>
  <si>
    <t>Shree Ganesh Remedies Ltd</t>
  </si>
  <si>
    <t>SGRL</t>
  </si>
  <si>
    <t>Infobeans Technologies Ltd</t>
  </si>
  <si>
    <t>INFOBEAN</t>
  </si>
  <si>
    <t>Sudarshan Pharma Industries Ltd</t>
  </si>
  <si>
    <t>SUDARSHAN</t>
  </si>
  <si>
    <t>Krystal Integrated Services Ltd</t>
  </si>
  <si>
    <t>KRYSTAL</t>
  </si>
  <si>
    <t>Primo Chemicals Ltd</t>
  </si>
  <si>
    <t>PRIMO</t>
  </si>
  <si>
    <t>STEL Holdings Ltd</t>
  </si>
  <si>
    <t>STEL</t>
  </si>
  <si>
    <t>20 Microns Ltd</t>
  </si>
  <si>
    <t>20MICRONS</t>
  </si>
  <si>
    <t>State Trading Corporation of India Ltd</t>
  </si>
  <si>
    <t>STCINDIA</t>
  </si>
  <si>
    <t>GVK Power &amp; Infrastructure Ltd</t>
  </si>
  <si>
    <t>GVKPIL</t>
  </si>
  <si>
    <t>Airports</t>
  </si>
  <si>
    <t>TGV SRAAC Ltd</t>
  </si>
  <si>
    <t>TGVSL</t>
  </si>
  <si>
    <t>Anuh Pharma Ltd</t>
  </si>
  <si>
    <t>ANUHPHR</t>
  </si>
  <si>
    <t>Gala Precision Engineering Ltd</t>
  </si>
  <si>
    <t>GALAPREC</t>
  </si>
  <si>
    <t>Orient Paper and Industries Ltd</t>
  </si>
  <si>
    <t>ORIENTPPR</t>
  </si>
  <si>
    <t>Voith Paper Fabrics India Ltd</t>
  </si>
  <si>
    <t>VOITHPAPR</t>
  </si>
  <si>
    <t>Krishna Defence &amp; Allied Industries Ltd</t>
  </si>
  <si>
    <t>KRISHNADEF</t>
  </si>
  <si>
    <t>GFL Ltd</t>
  </si>
  <si>
    <t>GFLLIMITED</t>
  </si>
  <si>
    <t>Gandhi Special Tubes Ltd</t>
  </si>
  <si>
    <t>GANDHITUBE</t>
  </si>
  <si>
    <t>Linc Ltd</t>
  </si>
  <si>
    <t>LINC</t>
  </si>
  <si>
    <t>BEML Land Assets Ltd</t>
  </si>
  <si>
    <t>BLAL</t>
  </si>
  <si>
    <t>Chemcon Speciality Chemicals Ltd</t>
  </si>
  <si>
    <t>CHEMCON</t>
  </si>
  <si>
    <t>Sarveshwar Foods Ltd</t>
  </si>
  <si>
    <t>SARVESHWAR</t>
  </si>
  <si>
    <t>Alphalogic Techsys Ltd</t>
  </si>
  <si>
    <t>ALPHALOGIC</t>
  </si>
  <si>
    <t>Royal Orchid Hotels Ltd</t>
  </si>
  <si>
    <t>ROHLTD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</si>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</sst>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6FECAA-20A2-40CC-B58D-48140AE80F05}" name="Table3" displayName="Table3" ref="A1:Z121" totalsRowShown="0">
  <autoFilter ref="A1:Z121" xr:uid="{D66FECAA-20A2-40CC-B58D-48140AE80F05}"/>
  <sortState xmlns:xlrd2="http://schemas.microsoft.com/office/spreadsheetml/2017/richdata2" ref="A2:Z121">
    <sortCondition ref="Z1:Z121"/>
  </sortState>
  <tableColumns count="26">
    <tableColumn id="1" xr3:uid="{DF4FBED4-DB30-4B95-9FEE-6A5F09DA08DE}" name="Sub-Sector"/>
    <tableColumn id="2" xr3:uid="{6456126D-C48F-41D4-8892-98AA7CDF47F3}" name="Count" dataDxfId="48">
      <calculatedColumnFormula>COUNTIFS(Table2[Sub-Sector],Table3[[#This Row],[Sub-Sector]])</calculatedColumnFormula>
    </tableColumn>
    <tableColumn id="3" xr3:uid="{256AB288-43E8-4FC3-8B3A-6D84400FAD08}" name="Uptrend" dataDxfId="47">
      <calculatedColumnFormula>COUNTIFS(Table2[Sub-Sector],Table3[[#This Row],[Sub-Sector]],Table2[Uptrend],"Uptrend")/Table3[[#This Row],[Count]]</calculatedColumnFormula>
    </tableColumn>
    <tableColumn id="4" xr3:uid="{52F935EE-52EC-4DBC-80A0-4C456EACDE0D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29EB8D68-A933-4764-B8F0-02E53D9D9FBE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FD1CBE69-3112-47CD-8C99-D0272CA834CB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19637940-670D-4E52-901F-BC4EAC177BAF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AE5B7BC0-95FA-47F5-B4DA-51AC83F8A0C8}" name="RSI" dataDxfId="42">
      <calculatedColumnFormula>COUNTIFS(Table2[Sub-Sector],Table3[[#This Row],[Sub-Sector]],Table2[RSI Exponential â€“ 14D],"&gt;=50")/Table3[[#This Row],[Count]]</calculatedColumnFormula>
    </tableColumn>
    <tableColumn id="9" xr3:uid="{3EA4818B-123F-4A27-97C9-622D081DD49A}" name="Relative Volume" dataDxfId="41">
      <calculatedColumnFormula>COUNTIFS(Table2[Sub-Sector],Table3[[#This Row],[Sub-Sector]],Table2[Relative Volume],"&gt;=1")/Table3[[#This Row],[Count]]</calculatedColumnFormula>
    </tableColumn>
    <tableColumn id="10" xr3:uid="{0C7ED0E7-65F9-4102-98E4-C4FE3C7F2466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E74F1A1F-0E37-463E-82D1-17FB003818F8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67586C56-4C61-4A7E-AD95-230AD5E0C384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969ED917-192F-4C5B-9E90-7B53C44CD293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88CED56D-8BB1-4CD0-A57D-B46F8A68DE42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C57BF2FC-BC72-4352-867D-0FADC7AD63C7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D38D3D70-CAE0-44E0-9E6B-67C58F725324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D839CD3B-9E78-455A-A40A-FEE2DE084040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FB6917FB-463B-48EE-AC58-8E0FCB83FBB4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9865BEBC-AFE1-4774-8C17-2A34FAF5B718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EF65A21E-34CD-40CC-A0AD-26B379ED5754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CB998978-4283-4761-8F90-DE04A2920DCA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A06CB18-54CC-4C24-A600-783AC7B161E5}" name="Sharpe Ratio" dataDxfId="28">
      <calculatedColumnFormula>COUNTIFS(Table2[Sub-Sector],Table3[[#This Row],[Sub-Sector]],Table2[Sharpe Ratio],"&gt;=0.10")/Table3[[#This Row],[Count]]</calculatedColumnFormula>
    </tableColumn>
    <tableColumn id="23" xr3:uid="{DE9C248A-1D76-45A0-9116-649CB6DAB3D1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49CF7823-8937-4469-B275-F4EBAE8C0625}" name="Rank" dataDxfId="26">
      <calculatedColumnFormula>_xlfn.RANK.AVG(Table3[[#This Row],[Score]],Table3[Score],1)</calculatedColumnFormula>
    </tableColumn>
    <tableColumn id="25" xr3:uid="{FD26500A-A78A-430D-9BDD-042DAD106EFD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F040D8AC-9AC5-4256-A0CD-DF839BD6A080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0CC3D-524C-43B7-A064-639EDB89F86F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4B99AAD5-7A83-4BE8-B224-370D8B1174BF}" name="Name"/>
    <tableColumn id="2" xr3:uid="{CC550233-5733-438A-BCDD-93EF09D64C2C}" name="Ticker"/>
    <tableColumn id="3" xr3:uid="{756432DC-CAD1-4392-9FCE-66D01249643A}" name="Industry"/>
    <tableColumn id="4" xr3:uid="{20B5F293-BFC0-4E9D-9043-86D3B98934B3}" name="Sub-Sector"/>
    <tableColumn id="5" xr3:uid="{6885D4F3-D034-494C-AAE2-9216A1A6C08D}" name="Market Cap"/>
    <tableColumn id="6" xr3:uid="{42CD7BB9-10C6-4541-B6D4-5E1E4A272AA2}" name="Close Price"/>
    <tableColumn id="7" xr3:uid="{3DEBB7D2-3B75-400C-A587-80096A48DF43}" name="1Y Return vs Nifty"/>
    <tableColumn id="18" xr3:uid="{3F0AC6D4-6B88-40FE-9CF4-3397D19D0B47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F7AAD249-8488-4E92-A38C-FC454832E669}" name="1M Return vs Nifty"/>
    <tableColumn id="19" xr3:uid="{9AFA8CAE-2E63-4068-8E3D-F055360FC1E2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EE282BB9-337F-426F-91C7-AA647D3BE939}" name="6M Return vs Nifty"/>
    <tableColumn id="20" xr3:uid="{EB85017E-6479-4761-BD7F-7665DC598A87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3D2EF04A-A623-49A3-AAB7-EECC661515ED}" name="1W Return vs Nifty"/>
    <tableColumn id="22" xr3:uid="{1FABDF2C-7A74-4276-B492-F7CBA4DA3D85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A3138B70-494B-40CF-8542-8328875EDA39}" name="20D EMA" dataDxfId="19"/>
    <tableColumn id="11" xr3:uid="{88777BB0-5851-43EA-9C81-FCCB6131D3A3}" name="50D EMA"/>
    <tableColumn id="12" xr3:uid="{48CEE639-2FD6-4195-AE33-931394F58C9A}" name="200D EMA"/>
    <tableColumn id="13" xr3:uid="{5F80221A-C5EB-4DC1-B6F5-AE21A1CE575E}" name="RSI Exponential â€“ 14D"/>
    <tableColumn id="25" xr3:uid="{A11E2007-5D85-44B8-A972-EC0EE72DF864}" name="% Price above 20 EMA" dataDxfId="18">
      <calculatedColumnFormula>(Table2[[#This Row],[Close Price]]-Table2[[#This Row],[20D EMA]])/Table2[[#This Row],[20D EMA]]</calculatedColumnFormula>
    </tableColumn>
    <tableColumn id="24" xr3:uid="{ADA43E6B-56B3-4B61-838E-37D684634A5D}" name="% Price above 50 EMA" dataDxfId="17">
      <calculatedColumnFormula>(Table2[[#This Row],[Close Price]]-Table2[[#This Row],[50D EMA]])/Table2[[#This Row],[50D EMA]]</calculatedColumnFormula>
    </tableColumn>
    <tableColumn id="23" xr3:uid="{D53374F3-2F29-4808-8DDD-A2F4C6E64012}" name="% Price above 200 EMA" dataDxfId="16">
      <calculatedColumnFormula>(Table2[[#This Row],[Close Price]]-Table2[[#This Row],[200D EMA]])/Table2[[#This Row],[200D EMA]]</calculatedColumnFormula>
    </tableColumn>
    <tableColumn id="14" xr3:uid="{F55E0DB8-F80D-4F6D-AE9F-ECA80776DBD6}" name="Relative Volume"/>
    <tableColumn id="37" xr3:uid="{3EC3C71E-84D4-4D26-8BD5-C216C9D44DF4}" name="Day Low" dataDxfId="15"/>
    <tableColumn id="36" xr3:uid="{A13E05A4-031A-4EFC-93B2-FDA2004A200C}" name="Day High"/>
    <tableColumn id="35" xr3:uid="{6AC80BB5-C120-448C-8F42-396F0FDBE524}" name="Current Week Low"/>
    <tableColumn id="34" xr3:uid="{34FAC97A-D3C3-414F-9D4E-EB1BB078314B}" name="Current Week High"/>
    <tableColumn id="33" xr3:uid="{1B3E790C-9BEA-48DF-B2FE-2FFCE506984F}" name="Current Month Low"/>
    <tableColumn id="32" xr3:uid="{8B15F2CF-A84A-4AA4-82CF-D8D238ACC733}" name="Current Month High"/>
    <tableColumn id="31" xr3:uid="{9C220A32-B41E-451A-8F25-04C636FD87F6}" name="% Away From Day Low" dataDxfId="14">
      <calculatedColumnFormula>(Table2[[#This Row],[Close Price]]/Table2[[#This Row],[Day Low]])-1</calculatedColumnFormula>
    </tableColumn>
    <tableColumn id="30" xr3:uid="{A3BB7043-1160-40FD-BFF1-9B26EA04EF44}" name="% Away From Day High" dataDxfId="13">
      <calculatedColumnFormula>(Table2[[#This Row],[Day High]]/Table2[[#This Row],[Close Price]])-1</calculatedColumnFormula>
    </tableColumn>
    <tableColumn id="29" xr3:uid="{20870412-9A41-4E4B-B34D-24142DFF8B0A}" name="% Away From Current Week Low" dataDxfId="12">
      <calculatedColumnFormula>(Table2[[#This Row],[Close Price]]/Table2[[#This Row],[Current Week Low]])-1</calculatedColumnFormula>
    </tableColumn>
    <tableColumn id="28" xr3:uid="{CB53B20A-5102-4C09-9C4A-98D1ADFDE292}" name="% Away From Current Week High" dataDxfId="11">
      <calculatedColumnFormula>(Table2[[#This Row],[Current Week High]]/Table2[[#This Row],[Close Price]])-1</calculatedColumnFormula>
    </tableColumn>
    <tableColumn id="27" xr3:uid="{DC250D9B-ADDD-448B-B403-0DEB76C41751}" name="% Away From Current Month Low" dataDxfId="10">
      <calculatedColumnFormula>(Table2[[#This Row],[Close Price]]/Table2[[#This Row],[Current Month Low]])-1</calculatedColumnFormula>
    </tableColumn>
    <tableColumn id="26" xr3:uid="{68E9FCD0-E8B6-4F85-A678-44C9AE8B8F54}" name="% Away From Current Month High" dataDxfId="9">
      <calculatedColumnFormula>(Table2[[#This Row],[Current Month High]]/Table2[[#This Row],[Close Price]])-1</calculatedColumnFormula>
    </tableColumn>
    <tableColumn id="15" xr3:uid="{CEAB37B9-6276-4B36-AC9A-763340F346A2}" name="% Away From 52W High"/>
    <tableColumn id="16" xr3:uid="{23DCAF6B-1327-4008-B058-570351D3C7DA}" name="% Away From 52W Low"/>
    <tableColumn id="42" xr3:uid="{1D173AD6-9DED-48BA-90C5-C16714BDE22B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78923DCF-D6CE-43D6-A38C-46B0750A0E9E}" name="Relative Strength Sector Index" dataDxfId="7"/>
    <tableColumn id="40" xr3:uid="{D2665C92-9440-4FE5-9CF1-3B4677BCEBA8}" name="Relative Strength Sector Index - Zone"/>
    <tableColumn id="39" xr3:uid="{67BF7096-16A3-4E07-9AD1-F57FCADA6777}" name="Rate of Change"/>
    <tableColumn id="38" xr3:uid="{7A98CE68-A7BD-4A70-B7E4-A3D33ACA7325}" name="Rate of Change - Zone"/>
    <tableColumn id="17" xr3:uid="{4186768A-013D-4F13-B9AC-ED261386B7A4}" name="Sharpe Ratio"/>
    <tableColumn id="43" xr3:uid="{D539094A-2459-463B-A151-817AD53EDEEA}" name="Sharpe Ratio Z-Score" dataDxfId="6">
      <calculatedColumnFormula>(Table2[[#This Row],[Sharpe Ratio]]-AVERAGE(Table2[Sharpe Ratio]))/_xlfn.STDEV.P(Table2[Sharpe Ratio])</calculatedColumnFormula>
    </tableColumn>
    <tableColumn id="44" xr3:uid="{9BA86398-3FF9-4358-8F34-89B1311FAE5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495B49B-06EC-44EB-8F44-94405AF6E485}" name="Rank 1Y" dataDxfId="4">
      <calculatedColumnFormula>_xlfn.RANK.AVG(Table2[[#This Row],[1Y Return vs Nifty Z-Score]],Table2[1Y Return vs Nifty Z-Score])</calculatedColumnFormula>
    </tableColumn>
    <tableColumn id="46" xr3:uid="{5BF92D57-880A-4602-8885-35A7C29088A1}" name="Rank 6M" dataDxfId="3">
      <calculatedColumnFormula>_xlfn.RANK.AVG(Table2[[#This Row],[6M Return vs Nifty Z-Score]],Table2[6M Return vs Nifty Z-Score])</calculatedColumnFormula>
    </tableColumn>
    <tableColumn id="47" xr3:uid="{1086FD7E-D332-41EC-86F3-50FA7C60CD75}" name="Rank Sharpe" dataDxfId="2">
      <calculatedColumnFormula>_xlfn.RANK.AVG(Table2[[#This Row],[Sharpe Ratio Z-Score]],Table2[Sharpe Ratio Z-Score])</calculatedColumnFormula>
    </tableColumn>
    <tableColumn id="48" xr3:uid="{906A80C3-3FE1-488C-9001-7058E0D0DB05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3B7C0-E8E1-493F-9DDA-858740627B59}" name="Table1" displayName="Table1" ref="A1:Q1496" totalsRowShown="0">
  <autoFilter ref="A1:Q1496" xr:uid="{E593B7C0-E8E1-493F-9DDA-858740627B59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6B94DA7-C651-4954-BD13-F2342F7C9C31}" name="Name"/>
    <tableColumn id="2" xr3:uid="{B39B2D9E-DB3C-4C04-948B-D69DDD21385B}" name="Ticker"/>
    <tableColumn id="17" xr3:uid="{6A449FAE-EACD-4C17-A5F2-6CA7689DF5ED}" name="Industry" dataDxfId="0"/>
    <tableColumn id="3" xr3:uid="{5C4F8B3E-652F-4D9F-9AA2-378291E1ADD1}" name="Sub-Sector"/>
    <tableColumn id="4" xr3:uid="{8845368F-0BD7-4EE1-AA99-B7B836011CD5}" name="Market Cap"/>
    <tableColumn id="5" xr3:uid="{342C8295-F373-40DE-BF90-138F947ACFAA}" name="Close Price"/>
    <tableColumn id="6" xr3:uid="{8A883E68-5F2F-4DD1-B034-D00A81F3427A}" name="1Y Return vs Nifty"/>
    <tableColumn id="7" xr3:uid="{D868C2DE-71B8-4CA1-BD40-B1F3200BBC2A}" name="1M Return vs Nifty"/>
    <tableColumn id="8" xr3:uid="{0AA7EA93-BEDF-425D-8042-0D2CBB4696FC}" name="6M Return vs Nifty"/>
    <tableColumn id="9" xr3:uid="{566945BF-60D2-4B9A-82E0-B187B3D7F32F}" name="1W Return vs Nifty"/>
    <tableColumn id="10" xr3:uid="{8955550E-CF64-4BC3-98DB-70195F32F9EE}" name="50D EMA"/>
    <tableColumn id="11" xr3:uid="{AEF77630-2091-410C-81DD-4F37462B3833}" name="200D EMA"/>
    <tableColumn id="12" xr3:uid="{2E83BC7E-661E-428B-9D28-118240928E3D}" name="RSI Exponential â€“ 14D"/>
    <tableColumn id="13" xr3:uid="{48741C05-D80E-4624-83A0-0AF5A9690EF6}" name="Relative Volume"/>
    <tableColumn id="14" xr3:uid="{F9B64AFE-290F-48E5-8876-0AC28763DB53}" name="% Away From 52W High"/>
    <tableColumn id="15" xr3:uid="{9656B9DC-5F78-4A61-97C8-974AD58D595D}" name="% Away From 52W Low"/>
    <tableColumn id="16" xr3:uid="{D06CF36F-805C-4B3E-BDD5-7C2F3DEA59A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A023-4565-4065-8C9A-5F14F2C689D7}">
  <dimension ref="A1:Z121"/>
  <sheetViews>
    <sheetView topLeftCell="P1" workbookViewId="0">
      <selection activeCell="Z5" sqref="Z5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3223</v>
      </c>
      <c r="C1" t="s">
        <v>3209</v>
      </c>
      <c r="D1" t="s">
        <v>3224</v>
      </c>
      <c r="E1" t="s">
        <v>3225</v>
      </c>
      <c r="F1" t="s">
        <v>7</v>
      </c>
      <c r="G1" t="s">
        <v>5</v>
      </c>
      <c r="H1" t="s">
        <v>3226</v>
      </c>
      <c r="I1" t="s">
        <v>12</v>
      </c>
      <c r="J1" t="s">
        <v>3203</v>
      </c>
      <c r="K1" t="s">
        <v>3204</v>
      </c>
      <c r="L1" t="s">
        <v>3205</v>
      </c>
      <c r="M1" t="s">
        <v>3206</v>
      </c>
      <c r="N1" t="s">
        <v>3207</v>
      </c>
      <c r="O1" t="s">
        <v>3208</v>
      </c>
      <c r="P1" t="s">
        <v>13</v>
      </c>
      <c r="Q1" t="s">
        <v>14</v>
      </c>
      <c r="R1" t="s">
        <v>3227</v>
      </c>
      <c r="S1" t="s">
        <v>3195</v>
      </c>
      <c r="T1" t="s">
        <v>3196</v>
      </c>
      <c r="U1" t="s">
        <v>3213</v>
      </c>
      <c r="V1" t="s">
        <v>15</v>
      </c>
      <c r="W1" t="s">
        <v>3218</v>
      </c>
      <c r="X1" t="s">
        <v>3228</v>
      </c>
      <c r="Y1" t="s">
        <v>3229</v>
      </c>
      <c r="Z1" t="s">
        <v>3230</v>
      </c>
    </row>
    <row r="2" spans="1:26" x14ac:dyDescent="0.3">
      <c r="A2" t="s">
        <v>1261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</v>
      </c>
      <c r="X2">
        <f>_xlfn.RANK.AVG(Table3[[#This Row],[Score]],Table3[Score],1)</f>
        <v>1.5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36.5</v>
      </c>
      <c r="Z2">
        <f>_xlfn.RANK.AVG(Table3[[#This Row],[Score 2 ]],Table3[[Score 2 ]],1)</f>
        <v>1.5</v>
      </c>
    </row>
    <row r="3" spans="1:26" x14ac:dyDescent="0.3">
      <c r="A3" t="s">
        <v>164</v>
      </c>
      <c r="B3">
        <f>COUNTIFS(Table2[Sub-Sector],Table3[[#This Row],[Sub-Sector]])</f>
        <v>2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0.5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36.5</v>
      </c>
      <c r="Z3">
        <f>_xlfn.RANK.AVG(Table3[[#This Row],[Score 2 ]],Table3[[Score 2 ]],1)</f>
        <v>1.5</v>
      </c>
    </row>
    <row r="4" spans="1:26" x14ac:dyDescent="0.3">
      <c r="A4" t="s">
        <v>111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0.66666666666666663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0.66666666666666663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110.5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69.5</v>
      </c>
      <c r="Z4">
        <f>_xlfn.RANK.AVG(Table3[[#This Row],[Score 2 ]],Table3[[Score 2 ]],1)</f>
        <v>3.5</v>
      </c>
    </row>
    <row r="5" spans="1:26" x14ac:dyDescent="0.3">
      <c r="A5" t="s">
        <v>86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154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69.5</v>
      </c>
      <c r="Z5">
        <f>_xlfn.RANK.AVG(Table3[[#This Row],[Score 2 ]],Table3[[Score 2 ]],1)</f>
        <v>3.5</v>
      </c>
    </row>
    <row r="6" spans="1:26" x14ac:dyDescent="0.3">
      <c r="A6" t="s">
        <v>80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0.33333333333333331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0.33333333333333331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0.66666666666666663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251.5</v>
      </c>
      <c r="X6">
        <f>_xlfn.RANK.AVG(Table3[[#This Row],[Score]],Table3[Score],1)</f>
        <v>13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</v>
      </c>
      <c r="Z6">
        <f>_xlfn.RANK.AVG(Table3[[#This Row],[Score 2 ]],Table3[[Score 2 ]],1)</f>
        <v>5</v>
      </c>
    </row>
    <row r="7" spans="1:26" x14ac:dyDescent="0.3">
      <c r="A7" t="s">
        <v>982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0.8</v>
      </c>
      <c r="E7" s="1">
        <f>COUNTIFS(Table2[Sub-Sector],Table3[[#This Row],[Sub-Sector]],Table2[1M Return vs Nifty],"&gt;=5")/Table3[[#This Row],[Count]]</f>
        <v>0.6</v>
      </c>
      <c r="F7" s="1">
        <f>COUNTIFS(Table2[Sub-Sector],Table3[[#This Row],[Sub-Sector]],Table2[6M Return vs Nifty],"&gt;=10")/Table3[[#This Row],[Count]]</f>
        <v>0.8</v>
      </c>
      <c r="G7" s="1">
        <f>COUNTIFS(Table2[Sub-Sector],Table3[[#This Row],[Sub-Sector]],Table2[1Y Return vs Nifty],"&gt;=10")/Table3[[#This Row],[Count]]</f>
        <v>0.6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0.6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0.6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0.6</v>
      </c>
      <c r="P7" s="1">
        <f>COUNTIFS(Table2[Sub-Sector],Table3[[#This Row],[Sub-Sector]],Table2[% Away From 52W High],"&lt;=10")/Table3[[#This Row],[Count]]</f>
        <v>0.8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0.8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155.5</v>
      </c>
      <c r="X7">
        <f>_xlfn.RANK.AVG(Table3[[#This Row],[Score]],Table3[Score],1)</f>
        <v>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7">
        <f>_xlfn.RANK.AVG(Table3[[#This Row],[Score 2 ]],Table3[[Score 2 ]],1)</f>
        <v>6</v>
      </c>
    </row>
    <row r="8" spans="1:26" x14ac:dyDescent="0.3">
      <c r="A8" t="s">
        <v>135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0.33333333333333331</v>
      </c>
      <c r="D8" s="1">
        <f>COUNTIFS(Table2[Sub-Sector],Table3[[#This Row],[Sub-Sector]],Table2[1W Return vs Nifty],"&gt;=5")/Table3[[#This Row],[Count]]</f>
        <v>0.66666666666666663</v>
      </c>
      <c r="E8" s="1">
        <f>COUNTIFS(Table2[Sub-Sector],Table3[[#This Row],[Sub-Sector]],Table2[1M Return vs Nifty],"&gt;=5")/Table3[[#This Row],[Count]]</f>
        <v>0.66666666666666663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0.66666666666666663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0.33333333333333331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0.33333333333333331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0.33333333333333331</v>
      </c>
      <c r="T8" s="1">
        <f>COUNTIFS(Table2[Sub-Sector],Table3[[#This Row],[Sub-Sector]],Table2[% Price above 200 EMA],"&gt;=0")/Table3[[#This Row],[Count]]</f>
        <v>0.66666666666666663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0.66666666666666663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237.5</v>
      </c>
      <c r="X8">
        <f>_xlfn.RANK.AVG(Table3[[#This Row],[Score]],Table3[Score],1)</f>
        <v>8.5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8">
        <f>_xlfn.RANK.AVG(Table3[[#This Row],[Score 2 ]],Table3[[Score 2 ]],1)</f>
        <v>7</v>
      </c>
    </row>
    <row r="9" spans="1:26" x14ac:dyDescent="0.3">
      <c r="A9" t="s">
        <v>117</v>
      </c>
      <c r="B9">
        <f>COUNTIFS(Table2[Sub-Sector],Table3[[#This Row],[Sub-Sector]])</f>
        <v>9</v>
      </c>
      <c r="C9" s="1">
        <f>COUNTIFS(Table2[Sub-Sector],Table3[[#This Row],[Sub-Sector]],Table2[Uptrend],"Uptrend")/Table3[[#This Row],[Count]]</f>
        <v>0.77777777777777779</v>
      </c>
      <c r="D9" s="1">
        <f>COUNTIFS(Table2[Sub-Sector],Table3[[#This Row],[Sub-Sector]],Table2[1W Return vs Nifty],"&gt;=5")/Table3[[#This Row],[Count]]</f>
        <v>0.22222222222222221</v>
      </c>
      <c r="E9" s="1">
        <f>COUNTIFS(Table2[Sub-Sector],Table3[[#This Row],[Sub-Sector]],Table2[1M Return vs Nifty],"&gt;=5")/Table3[[#This Row],[Count]]</f>
        <v>0.66666666666666663</v>
      </c>
      <c r="F9" s="1">
        <f>COUNTIFS(Table2[Sub-Sector],Table3[[#This Row],[Sub-Sector]],Table2[6M Return vs Nifty],"&gt;=10")/Table3[[#This Row],[Count]]</f>
        <v>0.77777777777777779</v>
      </c>
      <c r="G9" s="1">
        <f>COUNTIFS(Table2[Sub-Sector],Table3[[#This Row],[Sub-Sector]],Table2[1Y Return vs Nifty],"&gt;=10")/Table3[[#This Row],[Count]]</f>
        <v>0.55555555555555558</v>
      </c>
      <c r="H9" s="1">
        <f>COUNTIFS(Table2[Sub-Sector],Table3[[#This Row],[Sub-Sector]],Table2[RSI Exponential â€“ 14D],"&gt;=50")/Table3[[#This Row],[Count]]</f>
        <v>0.66666666666666663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0.44444444444444442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0.77777777777777779</v>
      </c>
      <c r="P9" s="1">
        <f>COUNTIFS(Table2[Sub-Sector],Table3[[#This Row],[Sub-Sector]],Table2[% Away From 52W High],"&lt;=10")/Table3[[#This Row],[Count]]</f>
        <v>0.44444444444444442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0.66666666666666663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0.88888888888888884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0.1111111111111111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</v>
      </c>
      <c r="X9">
        <f>_xlfn.RANK.AVG(Table3[[#This Row],[Score]],Table3[Score],1)</f>
        <v>11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9">
        <f>_xlfn.RANK.AVG(Table3[[#This Row],[Score 2 ]],Table3[[Score 2 ]],1)</f>
        <v>8</v>
      </c>
    </row>
    <row r="10" spans="1:26" x14ac:dyDescent="0.3">
      <c r="A10" t="s">
        <v>161</v>
      </c>
      <c r="B10">
        <f>COUNTIFS(Table2[Sub-Sector],Table3[[#This Row],[Sub-Sector]])</f>
        <v>13</v>
      </c>
      <c r="C10" s="1">
        <f>COUNTIFS(Table2[Sub-Sector],Table3[[#This Row],[Sub-Sector]],Table2[Uptrend],"Uptrend")/Table3[[#This Row],[Count]]</f>
        <v>0.76923076923076927</v>
      </c>
      <c r="D10" s="1">
        <f>COUNTIFS(Table2[Sub-Sector],Table3[[#This Row],[Sub-Sector]],Table2[1W Return vs Nifty],"&gt;=5")/Table3[[#This Row],[Count]]</f>
        <v>0.30769230769230771</v>
      </c>
      <c r="E10" s="1">
        <f>COUNTIFS(Table2[Sub-Sector],Table3[[#This Row],[Sub-Sector]],Table2[1M Return vs Nifty],"&gt;=5")/Table3[[#This Row],[Count]]</f>
        <v>0.46153846153846156</v>
      </c>
      <c r="F10" s="1">
        <f>COUNTIFS(Table2[Sub-Sector],Table3[[#This Row],[Sub-Sector]],Table2[6M Return vs Nifty],"&gt;=10")/Table3[[#This Row],[Count]]</f>
        <v>0.84615384615384615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0.61538461538461542</v>
      </c>
      <c r="I10" s="1">
        <f>COUNTIFS(Table2[Sub-Sector],Table3[[#This Row],[Sub-Sector]],Table2[Relative Volume],"&gt;=1")/Table3[[#This Row],[Count]]</f>
        <v>0.53846153846153844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0.38461538461538464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0.53846153846153844</v>
      </c>
      <c r="P10" s="1">
        <f>COUNTIFS(Table2[Sub-Sector],Table3[[#This Row],[Sub-Sector]],Table2[% Away From 52W High],"&lt;=10")/Table3[[#This Row],[Count]]</f>
        <v>0.15384615384615385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0.23076923076923078</v>
      </c>
      <c r="S10" s="1">
        <f>COUNTIFS(Table2[Sub-Sector],Table3[[#This Row],[Sub-Sector]],Table2[% Price above 50 EMA],"&gt;=0")/Table3[[#This Row],[Count]]</f>
        <v>0.53846153846153844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0.30769230769230771</v>
      </c>
      <c r="V10" s="1">
        <f>COUNTIFS(Table2[Sub-Sector],Table3[[#This Row],[Sub-Sector]],Table2[Sharpe Ratio],"&gt;=0.10")/Table3[[#This Row],[Count]]</f>
        <v>0.92307692307692313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10">
        <f>_xlfn.RANK.AVG(Table3[[#This Row],[Score]],Table3[Score],1)</f>
        <v>19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0">
        <f>_xlfn.RANK.AVG(Table3[[#This Row],[Score 2 ]],Table3[[Score 2 ]],1)</f>
        <v>9</v>
      </c>
    </row>
    <row r="11" spans="1:26" x14ac:dyDescent="0.3">
      <c r="A11" t="s">
        <v>322</v>
      </c>
      <c r="B11">
        <f>COUNTIFS(Table2[Sub-Sector],Table3[[#This Row],[Sub-Sector]])</f>
        <v>11</v>
      </c>
      <c r="C11" s="1">
        <f>COUNTIFS(Table2[Sub-Sector],Table3[[#This Row],[Sub-Sector]],Table2[Uptrend],"Uptrend")/Table3[[#This Row],[Count]]</f>
        <v>0.63636363636363635</v>
      </c>
      <c r="D11" s="1">
        <f>COUNTIFS(Table2[Sub-Sector],Table3[[#This Row],[Sub-Sector]],Table2[1W Return vs Nifty],"&gt;=5")/Table3[[#This Row],[Count]]</f>
        <v>0.45454545454545453</v>
      </c>
      <c r="E11" s="1">
        <f>COUNTIFS(Table2[Sub-Sector],Table3[[#This Row],[Sub-Sector]],Table2[1M Return vs Nifty],"&gt;=5")/Table3[[#This Row],[Count]]</f>
        <v>0.45454545454545453</v>
      </c>
      <c r="F11" s="1">
        <f>COUNTIFS(Table2[Sub-Sector],Table3[[#This Row],[Sub-Sector]],Table2[6M Return vs Nifty],"&gt;=10")/Table3[[#This Row],[Count]]</f>
        <v>0.72727272727272729</v>
      </c>
      <c r="G11" s="1">
        <f>COUNTIFS(Table2[Sub-Sector],Table3[[#This Row],[Sub-Sector]],Table2[1Y Return vs Nifty],"&gt;=10")/Table3[[#This Row],[Count]]</f>
        <v>0.81818181818181823</v>
      </c>
      <c r="H11" s="1">
        <f>COUNTIFS(Table2[Sub-Sector],Table3[[#This Row],[Sub-Sector]],Table2[RSI Exponential â€“ 14D],"&gt;=50")/Table3[[#This Row],[Count]]</f>
        <v>0.63636363636363635</v>
      </c>
      <c r="I11" s="1">
        <f>COUNTIFS(Table2[Sub-Sector],Table3[[#This Row],[Sub-Sector]],Table2[Relative Volume],"&gt;=1")/Table3[[#This Row],[Count]]</f>
        <v>0.45454545454545453</v>
      </c>
      <c r="J11" s="1">
        <f>COUNTIFS(Table2[Sub-Sector],Table3[[#This Row],[Sub-Sector]],Table2[% Away From Day Low],"&gt;=0.05")/Table3[[#This Row],[Count]]</f>
        <v>9.0909090909090912E-2</v>
      </c>
      <c r="K11" s="1">
        <f>COUNTIFS(Table2[Sub-Sector],Table3[[#This Row],[Sub-Sector]],Table2[% Away From Day High],"&lt;=0.05")/Table3[[#This Row],[Count]]</f>
        <v>0.90909090909090906</v>
      </c>
      <c r="L11" s="1">
        <f>COUNTIFS(Table2[Sub-Sector],Table3[[#This Row],[Sub-Sector]],Table2[% Away From Current Week Low],"&gt;=0.05")/Table3[[#This Row],[Count]]</f>
        <v>0.36363636363636365</v>
      </c>
      <c r="M11" s="1">
        <f>COUNTIFS(Table2[Sub-Sector],Table3[[#This Row],[Sub-Sector]],Table2[% Away From Current Week High],"&lt;=0.05")/Table3[[#This Row],[Count]]</f>
        <v>0.81818181818181823</v>
      </c>
      <c r="N11" s="1">
        <f>COUNTIFS(Table2[Sub-Sector],Table3[[#This Row],[Sub-Sector]],Table2[% Away From Current Month Low],"&gt;=0.05")/Table3[[#This Row],[Count]]</f>
        <v>0.18181818181818182</v>
      </c>
      <c r="O11" s="1">
        <f>COUNTIFS(Table2[Sub-Sector],Table3[[#This Row],[Sub-Sector]],Table2[% Away From Current Month High],"&lt;=0.05")/Table3[[#This Row],[Count]]</f>
        <v>0.90909090909090906</v>
      </c>
      <c r="P11" s="1">
        <f>COUNTIFS(Table2[Sub-Sector],Table3[[#This Row],[Sub-Sector]],Table2[% Away From 52W High],"&lt;=10")/Table3[[#This Row],[Count]]</f>
        <v>0.54545454545454541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0.54545454545454541</v>
      </c>
      <c r="S11" s="1">
        <f>COUNTIFS(Table2[Sub-Sector],Table3[[#This Row],[Sub-Sector]],Table2[% Price above 50 EMA],"&gt;=0")/Table3[[#This Row],[Count]]</f>
        <v>0.63636363636363635</v>
      </c>
      <c r="T11" s="1">
        <f>COUNTIFS(Table2[Sub-Sector],Table3[[#This Row],[Sub-Sector]],Table2[% Price above 200 EMA],"&gt;=0")/Table3[[#This Row],[Count]]</f>
        <v>0.81818181818181823</v>
      </c>
      <c r="U11" s="1">
        <f>COUNTIFS(Table2[Sub-Sector],Table3[[#This Row],[Sub-Sector]],Table2[Rate of Change - Zone],"Positive")/Table3[[#This Row],[Count]]</f>
        <v>0.54545454545454541</v>
      </c>
      <c r="V11" s="1">
        <f>COUNTIFS(Table2[Sub-Sector],Table3[[#This Row],[Sub-Sector]],Table2[Sharpe Ratio],"&gt;=0.10")/Table3[[#This Row],[Count]]</f>
        <v>0.18181818181818182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11">
        <f>_xlfn.RANK.AVG(Table3[[#This Row],[Score]],Table3[Score],1)</f>
        <v>20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1">
        <f>_xlfn.RANK.AVG(Table3[[#This Row],[Score 2 ]],Table3[[Score 2 ]],1)</f>
        <v>10</v>
      </c>
    </row>
    <row r="12" spans="1:26" x14ac:dyDescent="0.3">
      <c r="A12" t="s">
        <v>488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0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12">
        <f>_xlfn.RANK.AVG(Table3[[#This Row],[Score]],Table3[Score],1)</f>
        <v>14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2">
        <f>_xlfn.RANK.AVG(Table3[[#This Row],[Score 2 ]],Table3[[Score 2 ]],1)</f>
        <v>11</v>
      </c>
    </row>
    <row r="13" spans="1:26" x14ac:dyDescent="0.3">
      <c r="A13" t="s">
        <v>280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13">
        <f>_xlfn.RANK.AVG(Table3[[#This Row],[Score]],Table3[Score],1)</f>
        <v>64.5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3">
        <f>_xlfn.RANK.AVG(Table3[[#This Row],[Score 2 ]],Table3[[Score 2 ]],1)</f>
        <v>12</v>
      </c>
    </row>
    <row r="14" spans="1:26" x14ac:dyDescent="0.3">
      <c r="A14" t="s">
        <v>114</v>
      </c>
      <c r="B14">
        <f>COUNTIFS(Table2[Sub-Sector],Table3[[#This Row],[Sub-Sector]])</f>
        <v>2</v>
      </c>
      <c r="C14" s="1">
        <f>COUNTIFS(Table2[Sub-Sector],Table3[[#This Row],[Sub-Sector]],Table2[Uptrend],"Uptrend")/Table3[[#This Row],[Count]]</f>
        <v>0.5</v>
      </c>
      <c r="D14" s="1">
        <f>COUNTIFS(Table2[Sub-Sector],Table3[[#This Row],[Sub-Sector]],Table2[1W Return vs Nifty],"&gt;=5")/Table3[[#This Row],[Count]]</f>
        <v>1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0.5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0.5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</v>
      </c>
      <c r="S14" s="1">
        <f>COUNTIFS(Table2[Sub-Sector],Table3[[#This Row],[Sub-Sector]],Table2[% Price above 50 EMA],"&gt;=0")/Table3[[#This Row],[Count]]</f>
        <v>0.5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0.5</v>
      </c>
      <c r="V14" s="1">
        <f>COUNTIFS(Table2[Sub-Sector],Table3[[#This Row],[Sub-Sector]],Table2[Sharpe Ratio],"&gt;=0.10")/Table3[[#This Row],[Count]]</f>
        <v>0.5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14">
        <f>_xlfn.RANK.AVG(Table3[[#This Row],[Score]],Table3[Score],1)</f>
        <v>10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4">
        <f>_xlfn.RANK.AVG(Table3[[#This Row],[Score 2 ]],Table3[[Score 2 ]],1)</f>
        <v>13.5</v>
      </c>
    </row>
    <row r="15" spans="1:26" x14ac:dyDescent="0.3">
      <c r="A15" t="s">
        <v>933</v>
      </c>
      <c r="B15">
        <f>COUNTIFS(Table2[Sub-Sector],Table3[[#This Row],[Sub-Sector]])</f>
        <v>2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0.5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0.5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0.5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0.5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0.5</v>
      </c>
      <c r="S15" s="1">
        <f>COUNTIFS(Table2[Sub-Sector],Table3[[#This Row],[Sub-Sector]],Table2[% Price above 50 EMA],"&gt;=0")/Table3[[#This Row],[Count]]</f>
        <v>0.5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0.5</v>
      </c>
      <c r="V15" s="1">
        <f>COUNTIFS(Table2[Sub-Sector],Table3[[#This Row],[Sub-Sector]],Table2[Sharpe Ratio],"&gt;=0.10")/Table3[[#This Row],[Count]]</f>
        <v>0.5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15">
        <f>_xlfn.RANK.AVG(Table3[[#This Row],[Score]],Table3[Score],1)</f>
        <v>25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5">
        <f>_xlfn.RANK.AVG(Table3[[#This Row],[Score 2 ]],Table3[[Score 2 ]],1)</f>
        <v>13.5</v>
      </c>
    </row>
    <row r="16" spans="1:26" x14ac:dyDescent="0.3">
      <c r="A16" t="s">
        <v>603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163.5</v>
      </c>
      <c r="X16">
        <f>_xlfn.RANK.AVG(Table3[[#This Row],[Score]],Table3[Score],1)</f>
        <v>6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6">
        <f>_xlfn.RANK.AVG(Table3[[#This Row],[Score 2 ]],Table3[[Score 2 ]],1)</f>
        <v>15.5</v>
      </c>
    </row>
    <row r="17" spans="1:26" x14ac:dyDescent="0.3">
      <c r="A17" t="s">
        <v>356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0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1</v>
      </c>
      <c r="F17" s="1">
        <f>COUNTIFS(Table2[Sub-Sector],Table3[[#This Row],[Sub-Sector]],Table2[6M Return vs Nifty],"&gt;=10")/Table3[[#This Row],[Count]]</f>
        <v>0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17">
        <f>_xlfn.RANK.AVG(Table3[[#This Row],[Score]],Table3[Score],1)</f>
        <v>18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7">
        <f>_xlfn.RANK.AVG(Table3[[#This Row],[Score 2 ]],Table3[[Score 2 ]],1)</f>
        <v>15.5</v>
      </c>
    </row>
    <row r="18" spans="1:26" x14ac:dyDescent="0.3">
      <c r="A18" t="s">
        <v>60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0.75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0.25</v>
      </c>
      <c r="G18" s="1">
        <f>COUNTIFS(Table2[Sub-Sector],Table3[[#This Row],[Sub-Sector]],Table2[1Y Return vs Nifty],"&gt;=10")/Table3[[#This Row],[Count]]</f>
        <v>0.75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0.25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0.25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0.25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0.75</v>
      </c>
      <c r="U18" s="1">
        <f>COUNTIFS(Table2[Sub-Sector],Table3[[#This Row],[Sub-Sector]],Table2[Rate of Change - Zone],"Positive")/Table3[[#This Row],[Count]]</f>
        <v>0.75</v>
      </c>
      <c r="V18" s="1">
        <f>COUNTIFS(Table2[Sub-Sector],Table3[[#This Row],[Sub-Sector]],Table2[Sharpe Ratio],"&gt;=0.10")/Table3[[#This Row],[Count]]</f>
        <v>0.75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18">
        <f>_xlfn.RANK.AVG(Table3[[#This Row],[Score]],Table3[Score],1)</f>
        <v>15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18">
        <f>_xlfn.RANK.AVG(Table3[[#This Row],[Score 2 ]],Table3[[Score 2 ]],1)</f>
        <v>17</v>
      </c>
    </row>
    <row r="19" spans="1:26" x14ac:dyDescent="0.3">
      <c r="A19" t="s">
        <v>215</v>
      </c>
      <c r="B19">
        <f>COUNTIFS(Table2[Sub-Sector],Table3[[#This Row],[Sub-Sector]])</f>
        <v>8</v>
      </c>
      <c r="C19" s="1">
        <f>COUNTIFS(Table2[Sub-Sector],Table3[[#This Row],[Sub-Sector]],Table2[Uptrend],"Uptrend")/Table3[[#This Row],[Count]]</f>
        <v>0.875</v>
      </c>
      <c r="D19" s="1">
        <f>COUNTIFS(Table2[Sub-Sector],Table3[[#This Row],[Sub-Sector]],Table2[1W Return vs Nifty],"&gt;=5")/Table3[[#This Row],[Count]]</f>
        <v>0.25</v>
      </c>
      <c r="E19" s="1">
        <f>COUNTIFS(Table2[Sub-Sector],Table3[[#This Row],[Sub-Sector]],Table2[1M Return vs Nifty],"&gt;=5")/Table3[[#This Row],[Count]]</f>
        <v>0.875</v>
      </c>
      <c r="F19" s="1">
        <f>COUNTIFS(Table2[Sub-Sector],Table3[[#This Row],[Sub-Sector]],Table2[6M Return vs Nifty],"&gt;=10")/Table3[[#This Row],[Count]]</f>
        <v>0.625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0.75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0.125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0.375</v>
      </c>
      <c r="M19" s="1">
        <f>COUNTIFS(Table2[Sub-Sector],Table3[[#This Row],[Sub-Sector]],Table2[% Away From Current Week High],"&lt;=0.05")/Table3[[#This Row],[Count]]</f>
        <v>0.875</v>
      </c>
      <c r="N19" s="1">
        <f>COUNTIFS(Table2[Sub-Sector],Table3[[#This Row],[Sub-Sector]],Table2[% Away From Current Month Low],"&gt;=0.05")/Table3[[#This Row],[Count]]</f>
        <v>0.25</v>
      </c>
      <c r="O19" s="1">
        <f>COUNTIFS(Table2[Sub-Sector],Table3[[#This Row],[Sub-Sector]],Table2[% Away From Current Month High],"&lt;=0.05")/Table3[[#This Row],[Count]]</f>
        <v>0.875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0.75</v>
      </c>
      <c r="S19" s="1">
        <f>COUNTIFS(Table2[Sub-Sector],Table3[[#This Row],[Sub-Sector]],Table2[% Price above 50 EMA],"&gt;=0")/Table3[[#This Row],[Count]]</f>
        <v>0.875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0.375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19">
        <f>_xlfn.RANK.AVG(Table3[[#This Row],[Score]],Table3[Score],1)</f>
        <v>12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9">
        <f>_xlfn.RANK.AVG(Table3[[#This Row],[Score 2 ]],Table3[[Score 2 ]],1)</f>
        <v>18</v>
      </c>
    </row>
    <row r="20" spans="1:26" x14ac:dyDescent="0.3">
      <c r="A20" t="s">
        <v>176</v>
      </c>
      <c r="B20">
        <f>COUNTIFS(Table2[Sub-Sector],Table3[[#This Row],[Sub-Sector]])</f>
        <v>6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0.66666666666666663</v>
      </c>
      <c r="E20" s="1">
        <f>COUNTIFS(Table2[Sub-Sector],Table3[[#This Row],[Sub-Sector]],Table2[1M Return vs Nifty],"&gt;=5")/Table3[[#This Row],[Count]]</f>
        <v>0.16666666666666666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0.66666666666666663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0.83333333333333337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20">
        <f>_xlfn.RANK.AVG(Table3[[#This Row],[Score]],Table3[Score],1)</f>
        <v>27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20">
        <f>_xlfn.RANK.AVG(Table3[[#This Row],[Score 2 ]],Table3[[Score 2 ]],1)</f>
        <v>19</v>
      </c>
    </row>
    <row r="21" spans="1:26" x14ac:dyDescent="0.3">
      <c r="A21" t="s">
        <v>124</v>
      </c>
      <c r="B21">
        <f>COUNTIFS(Table2[Sub-Sector],Table3[[#This Row],[Sub-Sector]])</f>
        <v>24</v>
      </c>
      <c r="C21" s="1">
        <f>COUNTIFS(Table2[Sub-Sector],Table3[[#This Row],[Sub-Sector]],Table2[Uptrend],"Uptrend")/Table3[[#This Row],[Count]]</f>
        <v>0.79166666666666663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0.70833333333333337</v>
      </c>
      <c r="F21" s="1">
        <f>COUNTIFS(Table2[Sub-Sector],Table3[[#This Row],[Sub-Sector]],Table2[6M Return vs Nifty],"&gt;=10")/Table3[[#This Row],[Count]]</f>
        <v>0.375</v>
      </c>
      <c r="G21" s="1">
        <f>COUNTIFS(Table2[Sub-Sector],Table3[[#This Row],[Sub-Sector]],Table2[1Y Return vs Nifty],"&gt;=10")/Table3[[#This Row],[Count]]</f>
        <v>0.625</v>
      </c>
      <c r="H21" s="1">
        <f>COUNTIFS(Table2[Sub-Sector],Table3[[#This Row],[Sub-Sector]],Table2[RSI Exponential â€“ 14D],"&gt;=50")/Table3[[#This Row],[Count]]</f>
        <v>0.83333333333333337</v>
      </c>
      <c r="I21" s="1">
        <f>COUNTIFS(Table2[Sub-Sector],Table3[[#This Row],[Sub-Sector]],Table2[Relative Volume],"&gt;=1")/Table3[[#This Row],[Count]]</f>
        <v>0.70833333333333337</v>
      </c>
      <c r="J21" s="1">
        <f>COUNTIFS(Table2[Sub-Sector],Table3[[#This Row],[Sub-Sector]],Table2[% Away From Day Low],"&gt;=0.05")/Table3[[#This Row],[Count]]</f>
        <v>4.1666666666666664E-2</v>
      </c>
      <c r="K21" s="1">
        <f>COUNTIFS(Table2[Sub-Sector],Table3[[#This Row],[Sub-Sector]],Table2[% Away From Day High],"&lt;=0.05")/Table3[[#This Row],[Count]]</f>
        <v>0.91666666666666663</v>
      </c>
      <c r="L21" s="1">
        <f>COUNTIFS(Table2[Sub-Sector],Table3[[#This Row],[Sub-Sector]],Table2[% Away From Current Week Low],"&gt;=0.05")/Table3[[#This Row],[Count]]</f>
        <v>0.125</v>
      </c>
      <c r="M21" s="1">
        <f>COUNTIFS(Table2[Sub-Sector],Table3[[#This Row],[Sub-Sector]],Table2[% Away From Current Week High],"&lt;=0.05")/Table3[[#This Row],[Count]]</f>
        <v>0.66666666666666663</v>
      </c>
      <c r="N21" s="1">
        <f>COUNTIFS(Table2[Sub-Sector],Table3[[#This Row],[Sub-Sector]],Table2[% Away From Current Month Low],"&gt;=0.05")/Table3[[#This Row],[Count]]</f>
        <v>8.3333333333333329E-2</v>
      </c>
      <c r="O21" s="1">
        <f>COUNTIFS(Table2[Sub-Sector],Table3[[#This Row],[Sub-Sector]],Table2[% Away From Current Month High],"&lt;=0.05")/Table3[[#This Row],[Count]]</f>
        <v>0.75</v>
      </c>
      <c r="P21" s="1">
        <f>COUNTIFS(Table2[Sub-Sector],Table3[[#This Row],[Sub-Sector]],Table2[% Away From 52W High],"&lt;=10")/Table3[[#This Row],[Count]]</f>
        <v>0.33333333333333331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0.75</v>
      </c>
      <c r="S21" s="1">
        <f>COUNTIFS(Table2[Sub-Sector],Table3[[#This Row],[Sub-Sector]],Table2[% Price above 50 EMA],"&gt;=0")/Table3[[#This Row],[Count]]</f>
        <v>0.875</v>
      </c>
      <c r="T21" s="1">
        <f>COUNTIFS(Table2[Sub-Sector],Table3[[#This Row],[Sub-Sector]],Table2[% Price above 200 EMA],"&gt;=0")/Table3[[#This Row],[Count]]</f>
        <v>0.95833333333333337</v>
      </c>
      <c r="U21" s="1">
        <f>COUNTIFS(Table2[Sub-Sector],Table3[[#This Row],[Sub-Sector]],Table2[Rate of Change - Zone],"Positive")/Table3[[#This Row],[Count]]</f>
        <v>0.75</v>
      </c>
      <c r="V21" s="1">
        <f>COUNTIFS(Table2[Sub-Sector],Table3[[#This Row],[Sub-Sector]],Table2[Sharpe Ratio],"&gt;=0.10")/Table3[[#This Row],[Count]]</f>
        <v>0.45833333333333331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237.5</v>
      </c>
      <c r="X21">
        <f>_xlfn.RANK.AVG(Table3[[#This Row],[Score]],Table3[Score],1)</f>
        <v>8.5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21">
        <f>_xlfn.RANK.AVG(Table3[[#This Row],[Score 2 ]],Table3[[Score 2 ]],1)</f>
        <v>20</v>
      </c>
    </row>
    <row r="22" spans="1:26" x14ac:dyDescent="0.3">
      <c r="A22" t="s">
        <v>89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0.5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1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0.5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1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22">
        <f>_xlfn.RANK.AVG(Table3[[#This Row],[Score]],Table3[Score],1)</f>
        <v>7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2">
        <f>_xlfn.RANK.AVG(Table3[[#This Row],[Score 2 ]],Table3[[Score 2 ]],1)</f>
        <v>21</v>
      </c>
    </row>
    <row r="23" spans="1:26" x14ac:dyDescent="0.3">
      <c r="A23" t="s">
        <v>387</v>
      </c>
      <c r="B23">
        <f>COUNTIFS(Table2[Sub-Sector],Table3[[#This Row],[Sub-Sector]])</f>
        <v>10</v>
      </c>
      <c r="C23" s="1">
        <f>COUNTIFS(Table2[Sub-Sector],Table3[[#This Row],[Sub-Sector]],Table2[Uptrend],"Uptrend")/Table3[[#This Row],[Count]]</f>
        <v>0.8</v>
      </c>
      <c r="D23" s="1">
        <f>COUNTIFS(Table2[Sub-Sector],Table3[[#This Row],[Sub-Sector]],Table2[1W Return vs Nifty],"&gt;=5")/Table3[[#This Row],[Count]]</f>
        <v>0.5</v>
      </c>
      <c r="E23" s="1">
        <f>COUNTIFS(Table2[Sub-Sector],Table3[[#This Row],[Sub-Sector]],Table2[1M Return vs Nifty],"&gt;=5")/Table3[[#This Row],[Count]]</f>
        <v>0.4</v>
      </c>
      <c r="F23" s="1">
        <f>COUNTIFS(Table2[Sub-Sector],Table3[[#This Row],[Sub-Sector]],Table2[6M Return vs Nifty],"&gt;=10")/Table3[[#This Row],[Count]]</f>
        <v>0.7</v>
      </c>
      <c r="G23" s="1">
        <f>COUNTIFS(Table2[Sub-Sector],Table3[[#This Row],[Sub-Sector]],Table2[1Y Return vs Nifty],"&gt;=10")/Table3[[#This Row],[Count]]</f>
        <v>0.6</v>
      </c>
      <c r="H23" s="1">
        <f>COUNTIFS(Table2[Sub-Sector],Table3[[#This Row],[Sub-Sector]],Table2[RSI Exponential â€“ 14D],"&gt;=50")/Table3[[#This Row],[Count]]</f>
        <v>0.7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0.1</v>
      </c>
      <c r="M23" s="1">
        <f>COUNTIFS(Table2[Sub-Sector],Table3[[#This Row],[Sub-Sector]],Table2[% Away From Current Week High],"&lt;=0.05")/Table3[[#This Row],[Count]]</f>
        <v>0.5</v>
      </c>
      <c r="N23" s="1">
        <f>COUNTIFS(Table2[Sub-Sector],Table3[[#This Row],[Sub-Sector]],Table2[% Away From Current Month Low],"&gt;=0.05")/Table3[[#This Row],[Count]]</f>
        <v>0.1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0.8</v>
      </c>
      <c r="R23" s="1">
        <f>COUNTIFS(Table2[Sub-Sector],Table3[[#This Row],[Sub-Sector]],Table2[% Price above 20 EMA],"&gt;=0")/Table3[[#This Row],[Count]]</f>
        <v>0.4</v>
      </c>
      <c r="S23" s="1">
        <f>COUNTIFS(Table2[Sub-Sector],Table3[[#This Row],[Sub-Sector]],Table2[% Price above 50 EMA],"&gt;=0")/Table3[[#This Row],[Count]]</f>
        <v>0.7</v>
      </c>
      <c r="T23" s="1">
        <f>COUNTIFS(Table2[Sub-Sector],Table3[[#This Row],[Sub-Sector]],Table2[% Price above 200 EMA],"&gt;=0")/Table3[[#This Row],[Count]]</f>
        <v>0.8</v>
      </c>
      <c r="U23" s="1">
        <f>COUNTIFS(Table2[Sub-Sector],Table3[[#This Row],[Sub-Sector]],Table2[Rate of Change - Zone],"Positive")/Table3[[#This Row],[Count]]</f>
        <v>0.4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23">
        <f>_xlfn.RANK.AVG(Table3[[#This Row],[Score]],Table3[Score],1)</f>
        <v>22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3">
        <f>_xlfn.RANK.AVG(Table3[[#This Row],[Score 2 ]],Table3[[Score 2 ]],1)</f>
        <v>22</v>
      </c>
    </row>
    <row r="24" spans="1:26" x14ac:dyDescent="0.3">
      <c r="A24" t="s">
        <v>570</v>
      </c>
      <c r="B24">
        <f>COUNTIFS(Table2[Sub-Sector],Table3[[#This Row],[Sub-Sector]])</f>
        <v>9</v>
      </c>
      <c r="C24" s="1">
        <f>COUNTIFS(Table2[Sub-Sector],Table3[[#This Row],[Sub-Sector]],Table2[Uptrend],"Uptrend")/Table3[[#This Row],[Count]]</f>
        <v>0.55555555555555558</v>
      </c>
      <c r="D24" s="1">
        <f>COUNTIFS(Table2[Sub-Sector],Table3[[#This Row],[Sub-Sector]],Table2[1W Return vs Nifty],"&gt;=5")/Table3[[#This Row],[Count]]</f>
        <v>0.55555555555555558</v>
      </c>
      <c r="E24" s="1">
        <f>COUNTIFS(Table2[Sub-Sector],Table3[[#This Row],[Sub-Sector]],Table2[1M Return vs Nifty],"&gt;=5")/Table3[[#This Row],[Count]]</f>
        <v>0.55555555555555558</v>
      </c>
      <c r="F24" s="1">
        <f>COUNTIFS(Table2[Sub-Sector],Table3[[#This Row],[Sub-Sector]],Table2[6M Return vs Nifty],"&gt;=10")/Table3[[#This Row],[Count]]</f>
        <v>0.55555555555555558</v>
      </c>
      <c r="G24" s="1">
        <f>COUNTIFS(Table2[Sub-Sector],Table3[[#This Row],[Sub-Sector]],Table2[1Y Return vs Nifty],"&gt;=10")/Table3[[#This Row],[Count]]</f>
        <v>0.55555555555555558</v>
      </c>
      <c r="H24" s="1">
        <f>COUNTIFS(Table2[Sub-Sector],Table3[[#This Row],[Sub-Sector]],Table2[RSI Exponential â€“ 14D],"&gt;=50")/Table3[[#This Row],[Count]]</f>
        <v>0.77777777777777779</v>
      </c>
      <c r="I24" s="1">
        <f>COUNTIFS(Table2[Sub-Sector],Table3[[#This Row],[Sub-Sector]],Table2[Relative Volume],"&gt;=1")/Table3[[#This Row],[Count]]</f>
        <v>0.44444444444444442</v>
      </c>
      <c r="J24" s="1">
        <f>COUNTIFS(Table2[Sub-Sector],Table3[[#This Row],[Sub-Sector]],Table2[% Away From Day Low],"&gt;=0.05")/Table3[[#This Row],[Count]]</f>
        <v>0.1111111111111111</v>
      </c>
      <c r="K24" s="1">
        <f>COUNTIFS(Table2[Sub-Sector],Table3[[#This Row],[Sub-Sector]],Table2[% Away From Day High],"&lt;=0.05")/Table3[[#This Row],[Count]]</f>
        <v>0.77777777777777779</v>
      </c>
      <c r="L24" s="1">
        <f>COUNTIFS(Table2[Sub-Sector],Table3[[#This Row],[Sub-Sector]],Table2[% Away From Current Week Low],"&gt;=0.05")/Table3[[#This Row],[Count]]</f>
        <v>0.22222222222222221</v>
      </c>
      <c r="M24" s="1">
        <f>COUNTIFS(Table2[Sub-Sector],Table3[[#This Row],[Sub-Sector]],Table2[% Away From Current Week High],"&lt;=0.05")/Table3[[#This Row],[Count]]</f>
        <v>0.44444444444444442</v>
      </c>
      <c r="N24" s="1">
        <f>COUNTIFS(Table2[Sub-Sector],Table3[[#This Row],[Sub-Sector]],Table2[% Away From Current Month Low],"&gt;=0.05")/Table3[[#This Row],[Count]]</f>
        <v>0.1111111111111111</v>
      </c>
      <c r="O24" s="1">
        <f>COUNTIFS(Table2[Sub-Sector],Table3[[#This Row],[Sub-Sector]],Table2[% Away From Current Month High],"&lt;=0.05")/Table3[[#This Row],[Count]]</f>
        <v>0.44444444444444442</v>
      </c>
      <c r="P24" s="1">
        <f>COUNTIFS(Table2[Sub-Sector],Table3[[#This Row],[Sub-Sector]],Table2[% Away From 52W High],"&lt;=10")/Table3[[#This Row],[Count]]</f>
        <v>0.44444444444444442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0.66666666666666663</v>
      </c>
      <c r="T24" s="1">
        <f>COUNTIFS(Table2[Sub-Sector],Table3[[#This Row],[Sub-Sector]],Table2[% Price above 200 EMA],"&gt;=0")/Table3[[#This Row],[Count]]</f>
        <v>0.88888888888888884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0.22222222222222221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24">
        <f>_xlfn.RANK.AVG(Table3[[#This Row],[Score]],Table3[Score],1)</f>
        <v>23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4">
        <f>_xlfn.RANK.AVG(Table3[[#This Row],[Score 2 ]],Table3[[Score 2 ]],1)</f>
        <v>23</v>
      </c>
    </row>
    <row r="25" spans="1:26" x14ac:dyDescent="0.3">
      <c r="A25" t="s">
        <v>443</v>
      </c>
      <c r="B25">
        <f>COUNTIFS(Table2[Sub-Sector],Table3[[#This Row],[Sub-Sector]])</f>
        <v>4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0.25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0.75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0.75</v>
      </c>
      <c r="I25" s="1">
        <f>COUNTIFS(Table2[Sub-Sector],Table3[[#This Row],[Sub-Sector]],Table2[Relative Volume],"&gt;=1")/Table3[[#This Row],[Count]]</f>
        <v>0.25</v>
      </c>
      <c r="J25" s="1">
        <f>COUNTIFS(Table2[Sub-Sector],Table3[[#This Row],[Sub-Sector]],Table2[% Away From Day Low],"&gt;=0.05")/Table3[[#This Row],[Count]]</f>
        <v>0.25</v>
      </c>
      <c r="K25" s="1">
        <f>COUNTIFS(Table2[Sub-Sector],Table3[[#This Row],[Sub-Sector]],Table2[% Away From Day High],"&lt;=0.05")/Table3[[#This Row],[Count]]</f>
        <v>0.75</v>
      </c>
      <c r="L25" s="1">
        <f>COUNTIFS(Table2[Sub-Sector],Table3[[#This Row],[Sub-Sector]],Table2[% Away From Current Week Low],"&gt;=0.05")/Table3[[#This Row],[Count]]</f>
        <v>0.25</v>
      </c>
      <c r="M25" s="1">
        <f>COUNTIFS(Table2[Sub-Sector],Table3[[#This Row],[Sub-Sector]],Table2[% Away From Current Week High],"&lt;=0.05")/Table3[[#This Row],[Count]]</f>
        <v>0.75</v>
      </c>
      <c r="N25" s="1">
        <f>COUNTIFS(Table2[Sub-Sector],Table3[[#This Row],[Sub-Sector]],Table2[% Away From Current Month Low],"&gt;=0.05")/Table3[[#This Row],[Count]]</f>
        <v>0.25</v>
      </c>
      <c r="O25" s="1">
        <f>COUNTIFS(Table2[Sub-Sector],Table3[[#This Row],[Sub-Sector]],Table2[% Away From Current Month High],"&lt;=0.05")/Table3[[#This Row],[Count]]</f>
        <v>0.75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0.75</v>
      </c>
      <c r="S25" s="1">
        <f>COUNTIFS(Table2[Sub-Sector],Table3[[#This Row],[Sub-Sector]],Table2[% Price above 50 EMA],"&gt;=0")/Table3[[#This Row],[Count]]</f>
        <v>1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25">
        <f>_xlfn.RANK.AVG(Table3[[#This Row],[Score]],Table3[Score],1)</f>
        <v>24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5">
        <f>_xlfn.RANK.AVG(Table3[[#This Row],[Score 2 ]],Table3[[Score 2 ]],1)</f>
        <v>24</v>
      </c>
    </row>
    <row r="26" spans="1:26" x14ac:dyDescent="0.3">
      <c r="A26" t="s">
        <v>130</v>
      </c>
      <c r="B26">
        <f>COUNTIFS(Table2[Sub-Sector],Table3[[#This Row],[Sub-Sector]])</f>
        <v>20</v>
      </c>
      <c r="C26" s="1">
        <f>COUNTIFS(Table2[Sub-Sector],Table3[[#This Row],[Sub-Sector]],Table2[Uptrend],"Uptrend")/Table3[[#This Row],[Count]]</f>
        <v>0.6</v>
      </c>
      <c r="D26" s="1">
        <f>COUNTIFS(Table2[Sub-Sector],Table3[[#This Row],[Sub-Sector]],Table2[1W Return vs Nifty],"&gt;=5")/Table3[[#This Row],[Count]]</f>
        <v>0.15</v>
      </c>
      <c r="E26" s="1">
        <f>COUNTIFS(Table2[Sub-Sector],Table3[[#This Row],[Sub-Sector]],Table2[1M Return vs Nifty],"&gt;=5")/Table3[[#This Row],[Count]]</f>
        <v>0.4</v>
      </c>
      <c r="F26" s="1">
        <f>COUNTIFS(Table2[Sub-Sector],Table3[[#This Row],[Sub-Sector]],Table2[6M Return vs Nifty],"&gt;=10")/Table3[[#This Row],[Count]]</f>
        <v>0.4</v>
      </c>
      <c r="G26" s="1">
        <f>COUNTIFS(Table2[Sub-Sector],Table3[[#This Row],[Sub-Sector]],Table2[1Y Return vs Nifty],"&gt;=10")/Table3[[#This Row],[Count]]</f>
        <v>0.75</v>
      </c>
      <c r="H26" s="1">
        <f>COUNTIFS(Table2[Sub-Sector],Table3[[#This Row],[Sub-Sector]],Table2[RSI Exponential â€“ 14D],"&gt;=50")/Table3[[#This Row],[Count]]</f>
        <v>0.4</v>
      </c>
      <c r="I26" s="1">
        <f>COUNTIFS(Table2[Sub-Sector],Table3[[#This Row],[Sub-Sector]],Table2[Relative Volume],"&gt;=1")/Table3[[#This Row],[Count]]</f>
        <v>0.65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0.95</v>
      </c>
      <c r="L26" s="1">
        <f>COUNTIFS(Table2[Sub-Sector],Table3[[#This Row],[Sub-Sector]],Table2[% Away From Current Week Low],"&gt;=0.05")/Table3[[#This Row],[Count]]</f>
        <v>0.05</v>
      </c>
      <c r="M26" s="1">
        <f>COUNTIFS(Table2[Sub-Sector],Table3[[#This Row],[Sub-Sector]],Table2[% Away From Current Week High],"&lt;=0.05")/Table3[[#This Row],[Count]]</f>
        <v>0.45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0.65</v>
      </c>
      <c r="P26" s="1">
        <f>COUNTIFS(Table2[Sub-Sector],Table3[[#This Row],[Sub-Sector]],Table2[% Away From 52W High],"&lt;=10")/Table3[[#This Row],[Count]]</f>
        <v>0.25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0.25</v>
      </c>
      <c r="S26" s="1">
        <f>COUNTIFS(Table2[Sub-Sector],Table3[[#This Row],[Sub-Sector]],Table2[% Price above 50 EMA],"&gt;=0")/Table3[[#This Row],[Count]]</f>
        <v>0.35</v>
      </c>
      <c r="T26" s="1">
        <f>COUNTIFS(Table2[Sub-Sector],Table3[[#This Row],[Sub-Sector]],Table2[% Price above 200 EMA],"&gt;=0")/Table3[[#This Row],[Count]]</f>
        <v>0.8</v>
      </c>
      <c r="U26" s="1">
        <f>COUNTIFS(Table2[Sub-Sector],Table3[[#This Row],[Sub-Sector]],Table2[Rate of Change - Zone],"Positive")/Table3[[#This Row],[Count]]</f>
        <v>0.4</v>
      </c>
      <c r="V26" s="1">
        <f>COUNTIFS(Table2[Sub-Sector],Table3[[#This Row],[Sub-Sector]],Table2[Sharpe Ratio],"&gt;=0.10")/Table3[[#This Row],[Count]]</f>
        <v>0.45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26">
        <f>_xlfn.RANK.AVG(Table3[[#This Row],[Score]],Table3[Score],1)</f>
        <v>37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6">
        <f>_xlfn.RANK.AVG(Table3[[#This Row],[Score 2 ]],Table3[[Score 2 ]],1)</f>
        <v>25</v>
      </c>
    </row>
    <row r="27" spans="1:26" x14ac:dyDescent="0.3">
      <c r="A27" t="s">
        <v>57</v>
      </c>
      <c r="B27">
        <f>COUNTIFS(Table2[Sub-Sector],Table3[[#This Row],[Sub-Sector]])</f>
        <v>4</v>
      </c>
      <c r="C27" s="1">
        <f>COUNTIFS(Table2[Sub-Sector],Table3[[#This Row],[Sub-Sector]],Table2[Uptrend],"Uptrend")/Table3[[#This Row],[Count]]</f>
        <v>0.75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0.25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0.75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0.75</v>
      </c>
      <c r="P27" s="1">
        <f>COUNTIFS(Table2[Sub-Sector],Table3[[#This Row],[Sub-Sector]],Table2[% Away From 52W High],"&lt;=10")/Table3[[#This Row],[Count]]</f>
        <v>0.5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0.25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0.25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27">
        <f>_xlfn.RANK.AVG(Table3[[#This Row],[Score]],Table3[Score],1)</f>
        <v>46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7">
        <f>_xlfn.RANK.AVG(Table3[[#This Row],[Score 2 ]],Table3[[Score 2 ]],1)</f>
        <v>26</v>
      </c>
    </row>
    <row r="28" spans="1:26" x14ac:dyDescent="0.3">
      <c r="A28" t="s">
        <v>54</v>
      </c>
      <c r="B28">
        <f>COUNTIFS(Table2[Sub-Sector],Table3[[#This Row],[Sub-Sector]])</f>
        <v>45</v>
      </c>
      <c r="C28" s="1">
        <f>COUNTIFS(Table2[Sub-Sector],Table3[[#This Row],[Sub-Sector]],Table2[Uptrend],"Uptrend")/Table3[[#This Row],[Count]]</f>
        <v>0.8666666666666667</v>
      </c>
      <c r="D28" s="1">
        <f>COUNTIFS(Table2[Sub-Sector],Table3[[#This Row],[Sub-Sector]],Table2[1W Return vs Nifty],"&gt;=5")/Table3[[#This Row],[Count]]</f>
        <v>0.28888888888888886</v>
      </c>
      <c r="E28" s="1">
        <f>COUNTIFS(Table2[Sub-Sector],Table3[[#This Row],[Sub-Sector]],Table2[1M Return vs Nifty],"&gt;=5")/Table3[[#This Row],[Count]]</f>
        <v>0.42222222222222222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0.75555555555555554</v>
      </c>
      <c r="H28" s="1">
        <f>COUNTIFS(Table2[Sub-Sector],Table3[[#This Row],[Sub-Sector]],Table2[RSI Exponential â€“ 14D],"&gt;=50")/Table3[[#This Row],[Count]]</f>
        <v>0.53333333333333333</v>
      </c>
      <c r="I28" s="1">
        <f>COUNTIFS(Table2[Sub-Sector],Table3[[#This Row],[Sub-Sector]],Table2[Relative Volume],"&gt;=1")/Table3[[#This Row],[Count]]</f>
        <v>0.44444444444444442</v>
      </c>
      <c r="J28" s="1">
        <f>COUNTIFS(Table2[Sub-Sector],Table3[[#This Row],[Sub-Sector]],Table2[% Away From Day Low],"&gt;=0.05")/Table3[[#This Row],[Count]]</f>
        <v>6.6666666666666666E-2</v>
      </c>
      <c r="K28" s="1">
        <f>COUNTIFS(Table2[Sub-Sector],Table3[[#This Row],[Sub-Sector]],Table2[% Away From Day High],"&lt;=0.05")/Table3[[#This Row],[Count]]</f>
        <v>0.91111111111111109</v>
      </c>
      <c r="L28" s="1">
        <f>COUNTIFS(Table2[Sub-Sector],Table3[[#This Row],[Sub-Sector]],Table2[% Away From Current Week Low],"&gt;=0.05")/Table3[[#This Row],[Count]]</f>
        <v>0.13333333333333333</v>
      </c>
      <c r="M28" s="1">
        <f>COUNTIFS(Table2[Sub-Sector],Table3[[#This Row],[Sub-Sector]],Table2[% Away From Current Week High],"&lt;=0.05")/Table3[[#This Row],[Count]]</f>
        <v>0.71111111111111114</v>
      </c>
      <c r="N28" s="1">
        <f>COUNTIFS(Table2[Sub-Sector],Table3[[#This Row],[Sub-Sector]],Table2[% Away From Current Month Low],"&gt;=0.05")/Table3[[#This Row],[Count]]</f>
        <v>0.1111111111111111</v>
      </c>
      <c r="O28" s="1">
        <f>COUNTIFS(Table2[Sub-Sector],Table3[[#This Row],[Sub-Sector]],Table2[% Away From Current Month High],"&lt;=0.05")/Table3[[#This Row],[Count]]</f>
        <v>0.75555555555555554</v>
      </c>
      <c r="P28" s="1">
        <f>COUNTIFS(Table2[Sub-Sector],Table3[[#This Row],[Sub-Sector]],Table2[% Away From 52W High],"&lt;=10")/Table3[[#This Row],[Count]]</f>
        <v>0.44444444444444442</v>
      </c>
      <c r="Q28" s="1">
        <f>COUNTIFS(Table2[Sub-Sector],Table3[[#This Row],[Sub-Sector]],Table2[% Away From 52W Low],"&gt;=10")/Table3[[#This Row],[Count]]</f>
        <v>0.97777777777777775</v>
      </c>
      <c r="R28" s="1">
        <f>COUNTIFS(Table2[Sub-Sector],Table3[[#This Row],[Sub-Sector]],Table2[% Price above 20 EMA],"&gt;=0")/Table3[[#This Row],[Count]]</f>
        <v>0.42222222222222222</v>
      </c>
      <c r="S28" s="1">
        <f>COUNTIFS(Table2[Sub-Sector],Table3[[#This Row],[Sub-Sector]],Table2[% Price above 50 EMA],"&gt;=0")/Table3[[#This Row],[Count]]</f>
        <v>0.71111111111111114</v>
      </c>
      <c r="T28" s="1">
        <f>COUNTIFS(Table2[Sub-Sector],Table3[[#This Row],[Sub-Sector]],Table2[% Price above 200 EMA],"&gt;=0")/Table3[[#This Row],[Count]]</f>
        <v>0.91111111111111109</v>
      </c>
      <c r="U28" s="1">
        <f>COUNTIFS(Table2[Sub-Sector],Table3[[#This Row],[Sub-Sector]],Table2[Rate of Change - Zone],"Positive")/Table3[[#This Row],[Count]]</f>
        <v>0.31111111111111112</v>
      </c>
      <c r="V28" s="1">
        <f>COUNTIFS(Table2[Sub-Sector],Table3[[#This Row],[Sub-Sector]],Table2[Sharpe Ratio],"&gt;=0.10")/Table3[[#This Row],[Count]]</f>
        <v>0.2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28">
        <f>_xlfn.RANK.AVG(Table3[[#This Row],[Score]],Table3[Score],1)</f>
        <v>28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8">
        <f>_xlfn.RANK.AVG(Table3[[#This Row],[Score 2 ]],Table3[[Score 2 ]],1)</f>
        <v>27</v>
      </c>
    </row>
    <row r="29" spans="1:26" x14ac:dyDescent="0.3">
      <c r="A29" t="s">
        <v>277</v>
      </c>
      <c r="B29">
        <f>COUNTIFS(Table2[Sub-Sector],Table3[[#This Row],[Sub-Sector]])</f>
        <v>14</v>
      </c>
      <c r="C29" s="1">
        <f>COUNTIFS(Table2[Sub-Sector],Table3[[#This Row],[Sub-Sector]],Table2[Uptrend],"Uptrend")/Table3[[#This Row],[Count]]</f>
        <v>0.8571428571428571</v>
      </c>
      <c r="D29" s="1">
        <f>COUNTIFS(Table2[Sub-Sector],Table3[[#This Row],[Sub-Sector]],Table2[1W Return vs Nifty],"&gt;=5")/Table3[[#This Row],[Count]]</f>
        <v>0.5</v>
      </c>
      <c r="E29" s="1">
        <f>COUNTIFS(Table2[Sub-Sector],Table3[[#This Row],[Sub-Sector]],Table2[1M Return vs Nifty],"&gt;=5")/Table3[[#This Row],[Count]]</f>
        <v>0.5714285714285714</v>
      </c>
      <c r="F29" s="1">
        <f>COUNTIFS(Table2[Sub-Sector],Table3[[#This Row],[Sub-Sector]],Table2[6M Return vs Nifty],"&gt;=10")/Table3[[#This Row],[Count]]</f>
        <v>0.42857142857142855</v>
      </c>
      <c r="G29" s="1">
        <f>COUNTIFS(Table2[Sub-Sector],Table3[[#This Row],[Sub-Sector]],Table2[1Y Return vs Nifty],"&gt;=10")/Table3[[#This Row],[Count]]</f>
        <v>0.42857142857142855</v>
      </c>
      <c r="H29" s="1">
        <f>COUNTIFS(Table2[Sub-Sector],Table3[[#This Row],[Sub-Sector]],Table2[RSI Exponential â€“ 14D],"&gt;=50")/Table3[[#This Row],[Count]]</f>
        <v>0.7857142857142857</v>
      </c>
      <c r="I29" s="1">
        <f>COUNTIFS(Table2[Sub-Sector],Table3[[#This Row],[Sub-Sector]],Table2[Relative Volume],"&gt;=1")/Table3[[#This Row],[Count]]</f>
        <v>0.5714285714285714</v>
      </c>
      <c r="J29" s="1">
        <f>COUNTIFS(Table2[Sub-Sector],Table3[[#This Row],[Sub-Sector]],Table2[% Away From Day Low],"&gt;=0.05")/Table3[[#This Row],[Count]]</f>
        <v>7.1428571428571425E-2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0.21428571428571427</v>
      </c>
      <c r="M29" s="1">
        <f>COUNTIFS(Table2[Sub-Sector],Table3[[#This Row],[Sub-Sector]],Table2[% Away From Current Week High],"&lt;=0.05")/Table3[[#This Row],[Count]]</f>
        <v>0.7142857142857143</v>
      </c>
      <c r="N29" s="1">
        <f>COUNTIFS(Table2[Sub-Sector],Table3[[#This Row],[Sub-Sector]],Table2[% Away From Current Month Low],"&gt;=0.05")/Table3[[#This Row],[Count]]</f>
        <v>0.14285714285714285</v>
      </c>
      <c r="O29" s="1">
        <f>COUNTIFS(Table2[Sub-Sector],Table3[[#This Row],[Sub-Sector]],Table2[% Away From Current Month High],"&lt;=0.05")/Table3[[#This Row],[Count]]</f>
        <v>0.9285714285714286</v>
      </c>
      <c r="P29" s="1">
        <f>COUNTIFS(Table2[Sub-Sector],Table3[[#This Row],[Sub-Sector]],Table2[% Away From 52W High],"&lt;=10")/Table3[[#This Row],[Count]]</f>
        <v>0.5714285714285714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0.7142857142857143</v>
      </c>
      <c r="S29" s="1">
        <f>COUNTIFS(Table2[Sub-Sector],Table3[[#This Row],[Sub-Sector]],Table2[% Price above 50 EMA],"&gt;=0")/Table3[[#This Row],[Count]]</f>
        <v>0.8571428571428571</v>
      </c>
      <c r="T29" s="1">
        <f>COUNTIFS(Table2[Sub-Sector],Table3[[#This Row],[Sub-Sector]],Table2[% Price above 200 EMA],"&gt;=0")/Table3[[#This Row],[Count]]</f>
        <v>0.9285714285714286</v>
      </c>
      <c r="U29" s="1">
        <f>COUNTIFS(Table2[Sub-Sector],Table3[[#This Row],[Sub-Sector]],Table2[Rate of Change - Zone],"Positive")/Table3[[#This Row],[Count]]</f>
        <v>0.6428571428571429</v>
      </c>
      <c r="V29" s="1">
        <f>COUNTIFS(Table2[Sub-Sector],Table3[[#This Row],[Sub-Sector]],Table2[Sharpe Ratio],"&gt;=0.10")/Table3[[#This Row],[Count]]</f>
        <v>0.42857142857142855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29">
        <f>_xlfn.RANK.AVG(Table3[[#This Row],[Score]],Table3[Score],1)</f>
        <v>21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9">
        <f>_xlfn.RANK.AVG(Table3[[#This Row],[Score 2 ]],Table3[[Score 2 ]],1)</f>
        <v>28</v>
      </c>
    </row>
    <row r="30" spans="1:26" x14ac:dyDescent="0.3">
      <c r="A30" t="s">
        <v>1008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0.5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0.5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0.5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30">
        <f>_xlfn.RANK.AVG(Table3[[#This Row],[Score]],Table3[Score],1)</f>
        <v>47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30">
        <f>_xlfn.RANK.AVG(Table3[[#This Row],[Score 2 ]],Table3[[Score 2 ]],1)</f>
        <v>29.5</v>
      </c>
    </row>
    <row r="31" spans="1:26" x14ac:dyDescent="0.3">
      <c r="A31" t="s">
        <v>1072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0.5</v>
      </c>
      <c r="E31" s="1">
        <f>COUNTIFS(Table2[Sub-Sector],Table3[[#This Row],[Sub-Sector]],Table2[1M Return vs Nifty],"&gt;=5")/Table3[[#This Row],[Count]]</f>
        <v>0.5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0.5</v>
      </c>
      <c r="N31" s="1">
        <f>COUNTIFS(Table2[Sub-Sector],Table3[[#This Row],[Sub-Sector]],Table2[% Away From Current Month Low],"&gt;=0.05")/Table3[[#This Row],[Count]]</f>
        <v>0.5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0.5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31">
        <f>_xlfn.RANK.AVG(Table3[[#This Row],[Score]],Table3[Score],1)</f>
        <v>32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31">
        <f>_xlfn.RANK.AVG(Table3[[#This Row],[Score 2 ]],Table3[[Score 2 ]],1)</f>
        <v>29.5</v>
      </c>
    </row>
    <row r="32" spans="1:26" x14ac:dyDescent="0.3">
      <c r="A32" t="s">
        <v>231</v>
      </c>
      <c r="B32">
        <f>COUNTIFS(Table2[Sub-Sector],Table3[[#This Row],[Sub-Sector]])</f>
        <v>5</v>
      </c>
      <c r="C32" s="1">
        <f>COUNTIFS(Table2[Sub-Sector],Table3[[#This Row],[Sub-Sector]],Table2[Uptrend],"Uptrend")/Table3[[#This Row],[Count]]</f>
        <v>0.8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0.4</v>
      </c>
      <c r="F32" s="1">
        <f>COUNTIFS(Table2[Sub-Sector],Table3[[#This Row],[Sub-Sector]],Table2[6M Return vs Nifty],"&gt;=10")/Table3[[#This Row],[Count]]</f>
        <v>0.4</v>
      </c>
      <c r="G32" s="1">
        <f>COUNTIFS(Table2[Sub-Sector],Table3[[#This Row],[Sub-Sector]],Table2[1Y Return vs Nifty],"&gt;=10")/Table3[[#This Row],[Count]]</f>
        <v>0.6</v>
      </c>
      <c r="H32" s="1">
        <f>COUNTIFS(Table2[Sub-Sector],Table3[[#This Row],[Sub-Sector]],Table2[RSI Exponential â€“ 14D],"&gt;=50")/Table3[[#This Row],[Count]]</f>
        <v>0.4</v>
      </c>
      <c r="I32" s="1">
        <f>COUNTIFS(Table2[Sub-Sector],Table3[[#This Row],[Sub-Sector]],Table2[Relative Volume],"&gt;=1")/Table3[[#This Row],[Count]]</f>
        <v>0.6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0.6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0.6</v>
      </c>
      <c r="P32" s="1">
        <f>COUNTIFS(Table2[Sub-Sector],Table3[[#This Row],[Sub-Sector]],Table2[% Away From 52W High],"&lt;=10")/Table3[[#This Row],[Count]]</f>
        <v>0.4</v>
      </c>
      <c r="Q32" s="1">
        <f>COUNTIFS(Table2[Sub-Sector],Table3[[#This Row],[Sub-Sector]],Table2[% Away From 52W Low],"&gt;=10")/Table3[[#This Row],[Count]]</f>
        <v>0.8</v>
      </c>
      <c r="R32" s="1">
        <f>COUNTIFS(Table2[Sub-Sector],Table3[[#This Row],[Sub-Sector]],Table2[% Price above 20 EMA],"&gt;=0")/Table3[[#This Row],[Count]]</f>
        <v>0.4</v>
      </c>
      <c r="S32" s="1">
        <f>COUNTIFS(Table2[Sub-Sector],Table3[[#This Row],[Sub-Sector]],Table2[% Price above 50 EMA],"&gt;=0")/Table3[[#This Row],[Count]]</f>
        <v>0.8</v>
      </c>
      <c r="T32" s="1">
        <f>COUNTIFS(Table2[Sub-Sector],Table3[[#This Row],[Sub-Sector]],Table2[% Price above 200 EMA],"&gt;=0")/Table3[[#This Row],[Count]]</f>
        <v>0.8</v>
      </c>
      <c r="U32" s="1">
        <f>COUNTIFS(Table2[Sub-Sector],Table3[[#This Row],[Sub-Sector]],Table2[Rate of Change - Zone],"Positive")/Table3[[#This Row],[Count]]</f>
        <v>0.4</v>
      </c>
      <c r="V32" s="1">
        <f>COUNTIFS(Table2[Sub-Sector],Table3[[#This Row],[Sub-Sector]],Table2[Sharpe Ratio],"&gt;=0.10")/Table3[[#This Row],[Count]]</f>
        <v>0.2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32">
        <f>_xlfn.RANK.AVG(Table3[[#This Row],[Score]],Table3[Score],1)</f>
        <v>43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2">
        <f>_xlfn.RANK.AVG(Table3[[#This Row],[Score 2 ]],Table3[[Score 2 ]],1)</f>
        <v>31</v>
      </c>
    </row>
    <row r="33" spans="1:26" x14ac:dyDescent="0.3">
      <c r="A33" t="s">
        <v>83</v>
      </c>
      <c r="B33">
        <f>COUNTIFS(Table2[Sub-Sector],Table3[[#This Row],[Sub-Sector]])</f>
        <v>5</v>
      </c>
      <c r="C33" s="1">
        <f>COUNTIFS(Table2[Sub-Sector],Table3[[#This Row],[Sub-Sector]],Table2[Uptrend],"Uptrend")/Table3[[#This Row],[Count]]</f>
        <v>0.8</v>
      </c>
      <c r="D33" s="1">
        <f>COUNTIFS(Table2[Sub-Sector],Table3[[#This Row],[Sub-Sector]],Table2[1W Return vs Nifty],"&gt;=5")/Table3[[#This Row],[Count]]</f>
        <v>0.2</v>
      </c>
      <c r="E33" s="1">
        <f>COUNTIFS(Table2[Sub-Sector],Table3[[#This Row],[Sub-Sector]],Table2[1M Return vs Nifty],"&gt;=5")/Table3[[#This Row],[Count]]</f>
        <v>0.6</v>
      </c>
      <c r="F33" s="1">
        <f>COUNTIFS(Table2[Sub-Sector],Table3[[#This Row],[Sub-Sector]],Table2[6M Return vs Nifty],"&gt;=10")/Table3[[#This Row],[Count]]</f>
        <v>0.6</v>
      </c>
      <c r="G33" s="1">
        <f>COUNTIFS(Table2[Sub-Sector],Table3[[#This Row],[Sub-Sector]],Table2[1Y Return vs Nifty],"&gt;=10")/Table3[[#This Row],[Count]]</f>
        <v>0.6</v>
      </c>
      <c r="H33" s="1">
        <f>COUNTIFS(Table2[Sub-Sector],Table3[[#This Row],[Sub-Sector]],Table2[RSI Exponential â€“ 14D],"&gt;=50")/Table3[[#This Row],[Count]]</f>
        <v>0.8</v>
      </c>
      <c r="I33" s="1">
        <f>COUNTIFS(Table2[Sub-Sector],Table3[[#This Row],[Sub-Sector]],Table2[Relative Volume],"&gt;=1")/Table3[[#This Row],[Count]]</f>
        <v>0.4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0.4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0.6</v>
      </c>
      <c r="P33" s="1">
        <f>COUNTIFS(Table2[Sub-Sector],Table3[[#This Row],[Sub-Sector]],Table2[% Away From 52W High],"&lt;=10")/Table3[[#This Row],[Count]]</f>
        <v>0.8</v>
      </c>
      <c r="Q33" s="1">
        <f>COUNTIFS(Table2[Sub-Sector],Table3[[#This Row],[Sub-Sector]],Table2[% Away From 52W Low],"&gt;=10")/Table3[[#This Row],[Count]]</f>
        <v>0.8</v>
      </c>
      <c r="R33" s="1">
        <f>COUNTIFS(Table2[Sub-Sector],Table3[[#This Row],[Sub-Sector]],Table2[% Price above 20 EMA],"&gt;=0")/Table3[[#This Row],[Count]]</f>
        <v>0.4</v>
      </c>
      <c r="S33" s="1">
        <f>COUNTIFS(Table2[Sub-Sector],Table3[[#This Row],[Sub-Sector]],Table2[% Price above 50 EMA],"&gt;=0")/Table3[[#This Row],[Count]]</f>
        <v>0.8</v>
      </c>
      <c r="T33" s="1">
        <f>COUNTIFS(Table2[Sub-Sector],Table3[[#This Row],[Sub-Sector]],Table2[% Price above 200 EMA],"&gt;=0")/Table3[[#This Row],[Count]]</f>
        <v>0.8</v>
      </c>
      <c r="U33" s="1">
        <f>COUNTIFS(Table2[Sub-Sector],Table3[[#This Row],[Sub-Sector]],Table2[Rate of Change - Zone],"Positive")/Table3[[#This Row],[Count]]</f>
        <v>0.4</v>
      </c>
      <c r="V33" s="1">
        <f>COUNTIFS(Table2[Sub-Sector],Table3[[#This Row],[Sub-Sector]],Table2[Sharpe Ratio],"&gt;=0.10")/Table3[[#This Row],[Count]]</f>
        <v>0.4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33">
        <f>_xlfn.RANK.AVG(Table3[[#This Row],[Score]],Table3[Score],1)</f>
        <v>31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3">
        <f>_xlfn.RANK.AVG(Table3[[#This Row],[Score 2 ]],Table3[[Score 2 ]],1)</f>
        <v>32</v>
      </c>
    </row>
    <row r="34" spans="1:26" x14ac:dyDescent="0.3">
      <c r="A34" t="s">
        <v>127</v>
      </c>
      <c r="B34">
        <f>COUNTIFS(Table2[Sub-Sector],Table3[[#This Row],[Sub-Sector]])</f>
        <v>8</v>
      </c>
      <c r="C34" s="1">
        <f>COUNTIFS(Table2[Sub-Sector],Table3[[#This Row],[Sub-Sector]],Table2[Uptrend],"Uptrend")/Table3[[#This Row],[Count]]</f>
        <v>0.75</v>
      </c>
      <c r="D34" s="1">
        <f>COUNTIFS(Table2[Sub-Sector],Table3[[#This Row],[Sub-Sector]],Table2[1W Return vs Nifty],"&gt;=5")/Table3[[#This Row],[Count]]</f>
        <v>0.375</v>
      </c>
      <c r="E34" s="1">
        <f>COUNTIFS(Table2[Sub-Sector],Table3[[#This Row],[Sub-Sector]],Table2[1M Return vs Nifty],"&gt;=5")/Table3[[#This Row],[Count]]</f>
        <v>0.375</v>
      </c>
      <c r="F34" s="1">
        <f>COUNTIFS(Table2[Sub-Sector],Table3[[#This Row],[Sub-Sector]],Table2[6M Return vs Nifty],"&gt;=10")/Table3[[#This Row],[Count]]</f>
        <v>0.625</v>
      </c>
      <c r="G34" s="1">
        <f>COUNTIFS(Table2[Sub-Sector],Table3[[#This Row],[Sub-Sector]],Table2[1Y Return vs Nifty],"&gt;=10")/Table3[[#This Row],[Count]]</f>
        <v>0.625</v>
      </c>
      <c r="H34" s="1">
        <f>COUNTIFS(Table2[Sub-Sector],Table3[[#This Row],[Sub-Sector]],Table2[RSI Exponential â€“ 14D],"&gt;=50")/Table3[[#This Row],[Count]]</f>
        <v>0.5</v>
      </c>
      <c r="I34" s="1">
        <f>COUNTIFS(Table2[Sub-Sector],Table3[[#This Row],[Sub-Sector]],Table2[Relative Volume],"&gt;=1")/Table3[[#This Row],[Count]]</f>
        <v>0.5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0.875</v>
      </c>
      <c r="L34" s="1">
        <f>COUNTIFS(Table2[Sub-Sector],Table3[[#This Row],[Sub-Sector]],Table2[% Away From Current Week Low],"&gt;=0.05")/Table3[[#This Row],[Count]]</f>
        <v>0.125</v>
      </c>
      <c r="M34" s="1">
        <f>COUNTIFS(Table2[Sub-Sector],Table3[[#This Row],[Sub-Sector]],Table2[% Away From Current Week High],"&lt;=0.05")/Table3[[#This Row],[Count]]</f>
        <v>0.75</v>
      </c>
      <c r="N34" s="1">
        <f>COUNTIFS(Table2[Sub-Sector],Table3[[#This Row],[Sub-Sector]],Table2[% Away From Current Month Low],"&gt;=0.05")/Table3[[#This Row],[Count]]</f>
        <v>0.125</v>
      </c>
      <c r="O34" s="1">
        <f>COUNTIFS(Table2[Sub-Sector],Table3[[#This Row],[Sub-Sector]],Table2[% Away From Current Month High],"&lt;=0.05")/Table3[[#This Row],[Count]]</f>
        <v>0.75</v>
      </c>
      <c r="P34" s="1">
        <f>COUNTIFS(Table2[Sub-Sector],Table3[[#This Row],[Sub-Sector]],Table2[% Away From 52W High],"&lt;=10")/Table3[[#This Row],[Count]]</f>
        <v>0.375</v>
      </c>
      <c r="Q34" s="1">
        <f>COUNTIFS(Table2[Sub-Sector],Table3[[#This Row],[Sub-Sector]],Table2[% Away From 52W Low],"&gt;=10")/Table3[[#This Row],[Count]]</f>
        <v>0.875</v>
      </c>
      <c r="R34" s="1">
        <f>COUNTIFS(Table2[Sub-Sector],Table3[[#This Row],[Sub-Sector]],Table2[% Price above 20 EMA],"&gt;=0")/Table3[[#This Row],[Count]]</f>
        <v>0.25</v>
      </c>
      <c r="S34" s="1">
        <f>COUNTIFS(Table2[Sub-Sector],Table3[[#This Row],[Sub-Sector]],Table2[% Price above 50 EMA],"&gt;=0")/Table3[[#This Row],[Count]]</f>
        <v>0.625</v>
      </c>
      <c r="T34" s="1">
        <f>COUNTIFS(Table2[Sub-Sector],Table3[[#This Row],[Sub-Sector]],Table2[% Price above 200 EMA],"&gt;=0")/Table3[[#This Row],[Count]]</f>
        <v>0.75</v>
      </c>
      <c r="U34" s="1">
        <f>COUNTIFS(Table2[Sub-Sector],Table3[[#This Row],[Sub-Sector]],Table2[Rate of Change - Zone],"Positive")/Table3[[#This Row],[Count]]</f>
        <v>0.25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34">
        <f>_xlfn.RANK.AVG(Table3[[#This Row],[Score]],Table3[Score],1)</f>
        <v>35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4">
        <f>_xlfn.RANK.AVG(Table3[[#This Row],[Score 2 ]],Table3[[Score 2 ]],1)</f>
        <v>33</v>
      </c>
    </row>
    <row r="35" spans="1:26" x14ac:dyDescent="0.3">
      <c r="A35" t="s">
        <v>512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0.75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1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0.75</v>
      </c>
      <c r="I35" s="1">
        <f>COUNTIFS(Table2[Sub-Sector],Table3[[#This Row],[Sub-Sector]],Table2[Relative Volume],"&gt;=1")/Table3[[#This Row],[Count]]</f>
        <v>0.25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0.75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0.75</v>
      </c>
      <c r="P35" s="1">
        <f>COUNTIFS(Table2[Sub-Sector],Table3[[#This Row],[Sub-Sector]],Table2[% Away From 52W High],"&lt;=10")/Table3[[#This Row],[Count]]</f>
        <v>0.25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0.75</v>
      </c>
      <c r="S35" s="1">
        <f>COUNTIFS(Table2[Sub-Sector],Table3[[#This Row],[Sub-Sector]],Table2[% Price above 50 EMA],"&gt;=0")/Table3[[#This Row],[Count]]</f>
        <v>0.75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0.25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35">
        <f>_xlfn.RANK.AVG(Table3[[#This Row],[Score]],Table3[Score],1)</f>
        <v>45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5">
        <f>_xlfn.RANK.AVG(Table3[[#This Row],[Score 2 ]],Table3[[Score 2 ]],1)</f>
        <v>34</v>
      </c>
    </row>
    <row r="36" spans="1:26" x14ac:dyDescent="0.3">
      <c r="A36" t="s">
        <v>833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0.33333333333333331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0.66666666666666663</v>
      </c>
      <c r="G36" s="1">
        <f>COUNTIFS(Table2[Sub-Sector],Table3[[#This Row],[Sub-Sector]],Table2[1Y Return vs Nifty],"&gt;=10")/Table3[[#This Row],[Count]]</f>
        <v>0.33333333333333331</v>
      </c>
      <c r="H36" s="1">
        <f>COUNTIFS(Table2[Sub-Sector],Table3[[#This Row],[Sub-Sector]],Table2[RSI Exponential â€“ 14D],"&gt;=50")/Table3[[#This Row],[Count]]</f>
        <v>0.66666666666666663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0.33333333333333331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0.66666666666666663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0.33333333333333331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0.66666666666666663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0.66666666666666663</v>
      </c>
      <c r="S36" s="1">
        <f>COUNTIFS(Table2[Sub-Sector],Table3[[#This Row],[Sub-Sector]],Table2[% Price above 50 EMA],"&gt;=0")/Table3[[#This Row],[Count]]</f>
        <v>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0.66666666666666663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6">
        <f>_xlfn.RANK.AVG(Table3[[#This Row],[Score]],Table3[Score],1)</f>
        <v>29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6">
        <f>_xlfn.RANK.AVG(Table3[[#This Row],[Score 2 ]],Table3[[Score 2 ]],1)</f>
        <v>35</v>
      </c>
    </row>
    <row r="37" spans="1:26" x14ac:dyDescent="0.3">
      <c r="A37" t="s">
        <v>228</v>
      </c>
      <c r="B37">
        <f>COUNTIFS(Table2[Sub-Sector],Table3[[#This Row],[Sub-Sector]])</f>
        <v>8</v>
      </c>
      <c r="C37" s="1">
        <f>COUNTIFS(Table2[Sub-Sector],Table3[[#This Row],[Sub-Sector]],Table2[Uptrend],"Uptrend")/Table3[[#This Row],[Count]]</f>
        <v>1</v>
      </c>
      <c r="D37" s="1">
        <f>COUNTIFS(Table2[Sub-Sector],Table3[[#This Row],[Sub-Sector]],Table2[1W Return vs Nifty],"&gt;=5")/Table3[[#This Row],[Count]]</f>
        <v>0.375</v>
      </c>
      <c r="E37" s="1">
        <f>COUNTIFS(Table2[Sub-Sector],Table3[[#This Row],[Sub-Sector]],Table2[1M Return vs Nifty],"&gt;=5")/Table3[[#This Row],[Count]]</f>
        <v>0.125</v>
      </c>
      <c r="F37" s="1">
        <f>COUNTIFS(Table2[Sub-Sector],Table3[[#This Row],[Sub-Sector]],Table2[6M Return vs Nifty],"&gt;=10")/Table3[[#This Row],[Count]]</f>
        <v>0.625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0.375</v>
      </c>
      <c r="I37" s="1">
        <f>COUNTIFS(Table2[Sub-Sector],Table3[[#This Row],[Sub-Sector]],Table2[Relative Volume],"&gt;=1")/Table3[[#This Row],[Count]]</f>
        <v>0.25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0.875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1</v>
      </c>
      <c r="P37" s="1">
        <f>COUNTIFS(Table2[Sub-Sector],Table3[[#This Row],[Sub-Sector]],Table2[% Away From 52W High],"&lt;=10")/Table3[[#This Row],[Count]]</f>
        <v>0.5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0.25</v>
      </c>
      <c r="S37" s="1">
        <f>COUNTIFS(Table2[Sub-Sector],Table3[[#This Row],[Sub-Sector]],Table2[% Price above 50 EMA],"&gt;=0")/Table3[[#This Row],[Count]]</f>
        <v>0.75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0.25</v>
      </c>
      <c r="V37" s="1">
        <f>COUNTIFS(Table2[Sub-Sector],Table3[[#This Row],[Sub-Sector]],Table2[Sharpe Ratio],"&gt;=0.10")/Table3[[#This Row],[Count]]</f>
        <v>0.375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37">
        <f>_xlfn.RANK.AVG(Table3[[#This Row],[Score]],Table3[Score],1)</f>
        <v>36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7">
        <f>_xlfn.RANK.AVG(Table3[[#This Row],[Score 2 ]],Table3[[Score 2 ]],1)</f>
        <v>36</v>
      </c>
    </row>
    <row r="38" spans="1:26" x14ac:dyDescent="0.3">
      <c r="A38" t="s">
        <v>167</v>
      </c>
      <c r="B38">
        <f>COUNTIFS(Table2[Sub-Sector],Table3[[#This Row],[Sub-Sector]])</f>
        <v>9</v>
      </c>
      <c r="C38" s="1">
        <f>COUNTIFS(Table2[Sub-Sector],Table3[[#This Row],[Sub-Sector]],Table2[Uptrend],"Uptrend")/Table3[[#This Row],[Count]]</f>
        <v>0.77777777777777779</v>
      </c>
      <c r="D38" s="1">
        <f>COUNTIFS(Table2[Sub-Sector],Table3[[#This Row],[Sub-Sector]],Table2[1W Return vs Nifty],"&gt;=5")/Table3[[#This Row],[Count]]</f>
        <v>0.66666666666666663</v>
      </c>
      <c r="E38" s="1">
        <f>COUNTIFS(Table2[Sub-Sector],Table3[[#This Row],[Sub-Sector]],Table2[1M Return vs Nifty],"&gt;=5")/Table3[[#This Row],[Count]]</f>
        <v>0.44444444444444442</v>
      </c>
      <c r="F38" s="1">
        <f>COUNTIFS(Table2[Sub-Sector],Table3[[#This Row],[Sub-Sector]],Table2[6M Return vs Nifty],"&gt;=10")/Table3[[#This Row],[Count]]</f>
        <v>0.44444444444444442</v>
      </c>
      <c r="G38" s="1">
        <f>COUNTIFS(Table2[Sub-Sector],Table3[[#This Row],[Sub-Sector]],Table2[1Y Return vs Nifty],"&gt;=10")/Table3[[#This Row],[Count]]</f>
        <v>0.33333333333333331</v>
      </c>
      <c r="H38" s="1">
        <f>COUNTIFS(Table2[Sub-Sector],Table3[[#This Row],[Sub-Sector]],Table2[RSI Exponential â€“ 14D],"&gt;=50")/Table3[[#This Row],[Count]]</f>
        <v>0.77777777777777779</v>
      </c>
      <c r="I38" s="1">
        <f>COUNTIFS(Table2[Sub-Sector],Table3[[#This Row],[Sub-Sector]],Table2[Relative Volume],"&gt;=1")/Table3[[#This Row],[Count]]</f>
        <v>0.66666666666666663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0.66666666666666663</v>
      </c>
      <c r="L38" s="1">
        <f>COUNTIFS(Table2[Sub-Sector],Table3[[#This Row],[Sub-Sector]],Table2[% Away From Current Week Low],"&gt;=0.05")/Table3[[#This Row],[Count]]</f>
        <v>0.22222222222222221</v>
      </c>
      <c r="M38" s="1">
        <f>COUNTIFS(Table2[Sub-Sector],Table3[[#This Row],[Sub-Sector]],Table2[% Away From Current Week High],"&lt;=0.05")/Table3[[#This Row],[Count]]</f>
        <v>0.66666666666666663</v>
      </c>
      <c r="N38" s="1">
        <f>COUNTIFS(Table2[Sub-Sector],Table3[[#This Row],[Sub-Sector]],Table2[% Away From Current Month Low],"&gt;=0.05")/Table3[[#This Row],[Count]]</f>
        <v>0.1111111111111111</v>
      </c>
      <c r="O38" s="1">
        <f>COUNTIFS(Table2[Sub-Sector],Table3[[#This Row],[Sub-Sector]],Table2[% Away From Current Month High],"&lt;=0.05")/Table3[[#This Row],[Count]]</f>
        <v>0.66666666666666663</v>
      </c>
      <c r="P38" s="1">
        <f>COUNTIFS(Table2[Sub-Sector],Table3[[#This Row],[Sub-Sector]],Table2[% Away From 52W High],"&lt;=10")/Table3[[#This Row],[Count]]</f>
        <v>0.55555555555555558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0.66666666666666663</v>
      </c>
      <c r="S38" s="1">
        <f>COUNTIFS(Table2[Sub-Sector],Table3[[#This Row],[Sub-Sector]],Table2[% Price above 50 EMA],"&gt;=0")/Table3[[#This Row],[Count]]</f>
        <v>0.77777777777777779</v>
      </c>
      <c r="T38" s="1">
        <f>COUNTIFS(Table2[Sub-Sector],Table3[[#This Row],[Sub-Sector]],Table2[% Price above 200 EMA],"&gt;=0")/Table3[[#This Row],[Count]]</f>
        <v>0.88888888888888884</v>
      </c>
      <c r="U38" s="1">
        <f>COUNTIFS(Table2[Sub-Sector],Table3[[#This Row],[Sub-Sector]],Table2[Rate of Change - Zone],"Positive")/Table3[[#This Row],[Count]]</f>
        <v>0.44444444444444442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38">
        <f>_xlfn.RANK.AVG(Table3[[#This Row],[Score]],Table3[Score],1)</f>
        <v>26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8">
        <f>_xlfn.RANK.AVG(Table3[[#This Row],[Score 2 ]],Table3[[Score 2 ]],1)</f>
        <v>37</v>
      </c>
    </row>
    <row r="39" spans="1:26" x14ac:dyDescent="0.3">
      <c r="A39" t="s">
        <v>146</v>
      </c>
      <c r="B39">
        <f>COUNTIFS(Table2[Sub-Sector],Table3[[#This Row],[Sub-Sector]])</f>
        <v>3</v>
      </c>
      <c r="C39" s="1">
        <f>COUNTIFS(Table2[Sub-Sector],Table3[[#This Row],[Sub-Sector]],Table2[Uptrend],"Uptrend")/Table3[[#This Row],[Count]]</f>
        <v>0.66666666666666663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0.33333333333333331</v>
      </c>
      <c r="F39" s="1">
        <f>COUNTIFS(Table2[Sub-Sector],Table3[[#This Row],[Sub-Sector]],Table2[6M Return vs Nifty],"&gt;=10")/Table3[[#This Row],[Count]]</f>
        <v>0.33333333333333331</v>
      </c>
      <c r="G39" s="1">
        <f>COUNTIFS(Table2[Sub-Sector],Table3[[#This Row],[Sub-Sector]],Table2[1Y Return vs Nifty],"&gt;=10")/Table3[[#This Row],[Count]]</f>
        <v>0.66666666666666663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0.33333333333333331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0.33333333333333331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0.66666666666666663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0.66666666666666663</v>
      </c>
      <c r="V39" s="1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39">
        <f>_xlfn.RANK.AVG(Table3[[#This Row],[Score]],Table3[Score],1)</f>
        <v>42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9">
        <f>_xlfn.RANK.AVG(Table3[[#This Row],[Score 2 ]],Table3[[Score 2 ]],1)</f>
        <v>38</v>
      </c>
    </row>
    <row r="40" spans="1:26" x14ac:dyDescent="0.3">
      <c r="A40" t="s">
        <v>254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0.5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</v>
      </c>
      <c r="V40" s="1">
        <f>COUNTIFS(Table2[Sub-Sector],Table3[[#This Row],[Sub-Sector]],Table2[Sharpe Ratio],"&gt;=0.10")/Table3[[#This Row],[Count]]</f>
        <v>0.5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40">
        <f>_xlfn.RANK.AVG(Table3[[#This Row],[Score]],Table3[Score],1)</f>
        <v>51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40">
        <f>_xlfn.RANK.AVG(Table3[[#This Row],[Score 2 ]],Table3[[Score 2 ]],1)</f>
        <v>39</v>
      </c>
    </row>
    <row r="41" spans="1:26" x14ac:dyDescent="0.3">
      <c r="A41" t="s">
        <v>479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0.75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0.25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0.25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0.25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0.25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41">
        <f>_xlfn.RANK.AVG(Table3[[#This Row],[Score]],Table3[Score],1)</f>
        <v>30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41">
        <f>_xlfn.RANK.AVG(Table3[[#This Row],[Score 2 ]],Table3[[Score 2 ]],1)</f>
        <v>40</v>
      </c>
    </row>
    <row r="42" spans="1:26" x14ac:dyDescent="0.3">
      <c r="A42" t="s">
        <v>790</v>
      </c>
      <c r="B42">
        <f>COUNTIFS(Table2[Sub-Sector],Table3[[#This Row],[Sub-Sector]])</f>
        <v>3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0.33333333333333331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0.33333333333333331</v>
      </c>
      <c r="G42" s="1">
        <f>COUNTIFS(Table2[Sub-Sector],Table3[[#This Row],[Sub-Sector]],Table2[1Y Return vs Nifty],"&gt;=10")/Table3[[#This Row],[Count]]</f>
        <v>1</v>
      </c>
      <c r="H42" s="1">
        <f>COUNTIFS(Table2[Sub-Sector],Table3[[#This Row],[Sub-Sector]],Table2[RSI Exponential â€“ 14D],"&gt;=50")/Table3[[#This Row],[Count]]</f>
        <v>0.33333333333333331</v>
      </c>
      <c r="I42" s="1">
        <f>COUNTIFS(Table2[Sub-Sector],Table3[[#This Row],[Sub-Sector]],Table2[Relative Volume],"&gt;=1")/Table3[[#This Row],[Count]]</f>
        <v>0.33333333333333331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0.66666666666666663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0.66666666666666663</v>
      </c>
      <c r="P42" s="1">
        <f>COUNTIFS(Table2[Sub-Sector],Table3[[#This Row],[Sub-Sector]],Table2[% Away From 52W High],"&lt;=10")/Table3[[#This Row],[Count]]</f>
        <v>0.33333333333333331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0.33333333333333331</v>
      </c>
      <c r="S42" s="1">
        <f>COUNTIFS(Table2[Sub-Sector],Table3[[#This Row],[Sub-Sector]],Table2[% Price above 50 EMA],"&gt;=0")/Table3[[#This Row],[Count]]</f>
        <v>0.66666666666666663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0.33333333333333331</v>
      </c>
      <c r="V42" s="1">
        <f>COUNTIFS(Table2[Sub-Sector],Table3[[#This Row],[Sub-Sector]],Table2[Sharpe Ratio],"&gt;=0.10")/Table3[[#This Row],[Count]]</f>
        <v>0.33333333333333331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42">
        <f>_xlfn.RANK.AVG(Table3[[#This Row],[Score]],Table3[Score],1)</f>
        <v>34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2">
        <f>_xlfn.RANK.AVG(Table3[[#This Row],[Score 2 ]],Table3[[Score 2 ]],1)</f>
        <v>41.5</v>
      </c>
    </row>
    <row r="43" spans="1:26" x14ac:dyDescent="0.3">
      <c r="A43" t="s">
        <v>92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0.33333333333333331</v>
      </c>
      <c r="D43" s="1">
        <f>COUNTIFS(Table2[Sub-Sector],Table3[[#This Row],[Sub-Sector]],Table2[1W Return vs Nifty],"&gt;=5")/Table3[[#This Row],[Count]]</f>
        <v>0.33333333333333331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0.66666666666666663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0.66666666666666663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0.66666666666666663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0.33333333333333331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43">
        <f>_xlfn.RANK.AVG(Table3[[#This Row],[Score]],Table3[Score],1)</f>
        <v>50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3">
        <f>_xlfn.RANK.AVG(Table3[[#This Row],[Score 2 ]],Table3[[Score 2 ]],1)</f>
        <v>41.5</v>
      </c>
    </row>
    <row r="44" spans="1:26" x14ac:dyDescent="0.3">
      <c r="A44" t="s">
        <v>270</v>
      </c>
      <c r="B44">
        <f>COUNTIFS(Table2[Sub-Sector],Table3[[#This Row],[Sub-Sector]])</f>
        <v>20</v>
      </c>
      <c r="C44" s="1">
        <f>COUNTIFS(Table2[Sub-Sector],Table3[[#This Row],[Sub-Sector]],Table2[Uptrend],"Uptrend")/Table3[[#This Row],[Count]]</f>
        <v>0.8</v>
      </c>
      <c r="D44" s="1">
        <f>COUNTIFS(Table2[Sub-Sector],Table3[[#This Row],[Sub-Sector]],Table2[1W Return vs Nifty],"&gt;=5")/Table3[[#This Row],[Count]]</f>
        <v>0.6</v>
      </c>
      <c r="E44" s="1">
        <f>COUNTIFS(Table2[Sub-Sector],Table3[[#This Row],[Sub-Sector]],Table2[1M Return vs Nifty],"&gt;=5")/Table3[[#This Row],[Count]]</f>
        <v>0.35</v>
      </c>
      <c r="F44" s="1">
        <f>COUNTIFS(Table2[Sub-Sector],Table3[[#This Row],[Sub-Sector]],Table2[6M Return vs Nifty],"&gt;=10")/Table3[[#This Row],[Count]]</f>
        <v>0.7</v>
      </c>
      <c r="G44" s="1">
        <f>COUNTIFS(Table2[Sub-Sector],Table3[[#This Row],[Sub-Sector]],Table2[1Y Return vs Nifty],"&gt;=10")/Table3[[#This Row],[Count]]</f>
        <v>0.55000000000000004</v>
      </c>
      <c r="H44" s="1">
        <f>COUNTIFS(Table2[Sub-Sector],Table3[[#This Row],[Sub-Sector]],Table2[RSI Exponential â€“ 14D],"&gt;=50")/Table3[[#This Row],[Count]]</f>
        <v>0.75</v>
      </c>
      <c r="I44" s="1">
        <f>COUNTIFS(Table2[Sub-Sector],Table3[[#This Row],[Sub-Sector]],Table2[Relative Volume],"&gt;=1")/Table3[[#This Row],[Count]]</f>
        <v>0.1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0.1</v>
      </c>
      <c r="M44" s="1">
        <f>COUNTIFS(Table2[Sub-Sector],Table3[[#This Row],[Sub-Sector]],Table2[% Away From Current Week High],"&lt;=0.05")/Table3[[#This Row],[Count]]</f>
        <v>0.8</v>
      </c>
      <c r="N44" s="1">
        <f>COUNTIFS(Table2[Sub-Sector],Table3[[#This Row],[Sub-Sector]],Table2[% Away From Current Month Low],"&gt;=0.05")/Table3[[#This Row],[Count]]</f>
        <v>0.05</v>
      </c>
      <c r="O44" s="1">
        <f>COUNTIFS(Table2[Sub-Sector],Table3[[#This Row],[Sub-Sector]],Table2[% Away From Current Month High],"&lt;=0.05")/Table3[[#This Row],[Count]]</f>
        <v>0.85</v>
      </c>
      <c r="P44" s="1">
        <f>COUNTIFS(Table2[Sub-Sector],Table3[[#This Row],[Sub-Sector]],Table2[% Away From 52W High],"&lt;=10")/Table3[[#This Row],[Count]]</f>
        <v>0.4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0.55000000000000004</v>
      </c>
      <c r="S44" s="1">
        <f>COUNTIFS(Table2[Sub-Sector],Table3[[#This Row],[Sub-Sector]],Table2[% Price above 50 EMA],"&gt;=0")/Table3[[#This Row],[Count]]</f>
        <v>0.75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0.4</v>
      </c>
      <c r="V44" s="1">
        <f>COUNTIFS(Table2[Sub-Sector],Table3[[#This Row],[Sub-Sector]],Table2[Sharpe Ratio],"&gt;=0.10")/Table3[[#This Row],[Count]]</f>
        <v>0.25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44">
        <f>_xlfn.RANK.AVG(Table3[[#This Row],[Score]],Table3[Score],1)</f>
        <v>33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4">
        <f>_xlfn.RANK.AVG(Table3[[#This Row],[Score 2 ]],Table3[[Score 2 ]],1)</f>
        <v>43</v>
      </c>
    </row>
    <row r="45" spans="1:26" x14ac:dyDescent="0.3">
      <c r="A45" t="s">
        <v>27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0.25</v>
      </c>
      <c r="G45" s="1">
        <f>COUNTIFS(Table2[Sub-Sector],Table3[[#This Row],[Sub-Sector]],Table2[1Y Return vs Nifty],"&gt;=10")/Table3[[#This Row],[Count]]</f>
        <v>0.25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0.75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0.5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0.5</v>
      </c>
      <c r="P45" s="1">
        <f>COUNTIFS(Table2[Sub-Sector],Table3[[#This Row],[Sub-Sector]],Table2[% Away From 52W High],"&lt;=10")/Table3[[#This Row],[Count]]</f>
        <v>0.5</v>
      </c>
      <c r="Q45" s="1">
        <f>COUNTIFS(Table2[Sub-Sector],Table3[[#This Row],[Sub-Sector]],Table2[% Away From 52W Low],"&gt;=10")/Table3[[#This Row],[Count]]</f>
        <v>0.75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0.25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45">
        <f>_xlfn.RANK.AVG(Table3[[#This Row],[Score]],Table3[Score],1)</f>
        <v>54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5">
        <f>_xlfn.RANK.AVG(Table3[[#This Row],[Score 2 ]],Table3[[Score 2 ]],1)</f>
        <v>44</v>
      </c>
    </row>
    <row r="46" spans="1:26" x14ac:dyDescent="0.3">
      <c r="A46" t="s">
        <v>18</v>
      </c>
      <c r="B46">
        <f>COUNTIFS(Table2[Sub-Sector],Table3[[#This Row],[Sub-Sector]])</f>
        <v>6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0.5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0.16666666666666666</v>
      </c>
      <c r="G46" s="1">
        <f>COUNTIFS(Table2[Sub-Sector],Table3[[#This Row],[Sub-Sector]],Table2[1Y Return vs Nifty],"&gt;=10")/Table3[[#This Row],[Count]]</f>
        <v>0.83333333333333337</v>
      </c>
      <c r="H46" s="1">
        <f>COUNTIFS(Table2[Sub-Sector],Table3[[#This Row],[Sub-Sector]],Table2[RSI Exponential â€“ 14D],"&gt;=50")/Table3[[#This Row],[Count]]</f>
        <v>0.66666666666666663</v>
      </c>
      <c r="I46" s="1">
        <f>COUNTIFS(Table2[Sub-Sector],Table3[[#This Row],[Sub-Sector]],Table2[Relative Volume],"&gt;=1")/Table3[[#This Row],[Count]]</f>
        <v>0.33333333333333331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0.5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0.5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0.16666666666666666</v>
      </c>
      <c r="S46" s="1">
        <f>COUNTIFS(Table2[Sub-Sector],Table3[[#This Row],[Sub-Sector]],Table2[% Price above 50 EMA],"&gt;=0")/Table3[[#This Row],[Count]]</f>
        <v>0.33333333333333331</v>
      </c>
      <c r="T46" s="1">
        <f>COUNTIFS(Table2[Sub-Sector],Table3[[#This Row],[Sub-Sector]],Table2[% Price above 200 EMA],"&gt;=0")/Table3[[#This Row],[Count]]</f>
        <v>0.83333333333333337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0.33333333333333331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46">
        <f>_xlfn.RANK.AVG(Table3[[#This Row],[Score]],Table3[Score],1)</f>
        <v>56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6">
        <f>_xlfn.RANK.AVG(Table3[[#This Row],[Score 2 ]],Table3[[Score 2 ]],1)</f>
        <v>45</v>
      </c>
    </row>
    <row r="47" spans="1:26" x14ac:dyDescent="0.3">
      <c r="A47" t="s">
        <v>195</v>
      </c>
      <c r="B47">
        <f>COUNTIFS(Table2[Sub-Sector],Table3[[#This Row],[Sub-Sector]])</f>
        <v>9</v>
      </c>
      <c r="C47" s="1">
        <f>COUNTIFS(Table2[Sub-Sector],Table3[[#This Row],[Sub-Sector]],Table2[Uptrend],"Uptrend")/Table3[[#This Row],[Count]]</f>
        <v>0.44444444444444442</v>
      </c>
      <c r="D47" s="1">
        <f>COUNTIFS(Table2[Sub-Sector],Table3[[#This Row],[Sub-Sector]],Table2[1W Return vs Nifty],"&gt;=5")/Table3[[#This Row],[Count]]</f>
        <v>0.22222222222222221</v>
      </c>
      <c r="E47" s="1">
        <f>COUNTIFS(Table2[Sub-Sector],Table3[[#This Row],[Sub-Sector]],Table2[1M Return vs Nifty],"&gt;=5")/Table3[[#This Row],[Count]]</f>
        <v>0.22222222222222221</v>
      </c>
      <c r="F47" s="1">
        <f>COUNTIFS(Table2[Sub-Sector],Table3[[#This Row],[Sub-Sector]],Table2[6M Return vs Nifty],"&gt;=10")/Table3[[#This Row],[Count]]</f>
        <v>0.44444444444444442</v>
      </c>
      <c r="G47" s="1">
        <f>COUNTIFS(Table2[Sub-Sector],Table3[[#This Row],[Sub-Sector]],Table2[1Y Return vs Nifty],"&gt;=10")/Table3[[#This Row],[Count]]</f>
        <v>0.1111111111111111</v>
      </c>
      <c r="H47" s="1">
        <f>COUNTIFS(Table2[Sub-Sector],Table3[[#This Row],[Sub-Sector]],Table2[RSI Exponential â€“ 14D],"&gt;=50")/Table3[[#This Row],[Count]]</f>
        <v>0.33333333333333331</v>
      </c>
      <c r="I47" s="1">
        <f>COUNTIFS(Table2[Sub-Sector],Table3[[#This Row],[Sub-Sector]],Table2[Relative Volume],"&gt;=1")/Table3[[#This Row],[Count]]</f>
        <v>0.66666666666666663</v>
      </c>
      <c r="J47" s="1">
        <f>COUNTIFS(Table2[Sub-Sector],Table3[[#This Row],[Sub-Sector]],Table2[% Away From Day Low],"&gt;=0.05")/Table3[[#This Row],[Count]]</f>
        <v>0.1111111111111111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0.1111111111111111</v>
      </c>
      <c r="M47" s="1">
        <f>COUNTIFS(Table2[Sub-Sector],Table3[[#This Row],[Sub-Sector]],Table2[% Away From Current Week High],"&lt;=0.05")/Table3[[#This Row],[Count]]</f>
        <v>0.88888888888888884</v>
      </c>
      <c r="N47" s="1">
        <f>COUNTIFS(Table2[Sub-Sector],Table3[[#This Row],[Sub-Sector]],Table2[% Away From Current Month Low],"&gt;=0.05")/Table3[[#This Row],[Count]]</f>
        <v>0.1111111111111111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0.33333333333333331</v>
      </c>
      <c r="Q47" s="1">
        <f>COUNTIFS(Table2[Sub-Sector],Table3[[#This Row],[Sub-Sector]],Table2[% Away From 52W Low],"&gt;=10")/Table3[[#This Row],[Count]]</f>
        <v>0.88888888888888884</v>
      </c>
      <c r="R47" s="1">
        <f>COUNTIFS(Table2[Sub-Sector],Table3[[#This Row],[Sub-Sector]],Table2[% Price above 20 EMA],"&gt;=0")/Table3[[#This Row],[Count]]</f>
        <v>0.33333333333333331</v>
      </c>
      <c r="S47" s="1">
        <f>COUNTIFS(Table2[Sub-Sector],Table3[[#This Row],[Sub-Sector]],Table2[% Price above 50 EMA],"&gt;=0")/Table3[[#This Row],[Count]]</f>
        <v>0.44444444444444442</v>
      </c>
      <c r="T47" s="1">
        <f>COUNTIFS(Table2[Sub-Sector],Table3[[#This Row],[Sub-Sector]],Table2[% Price above 200 EMA],"&gt;=0")/Table3[[#This Row],[Count]]</f>
        <v>0.88888888888888884</v>
      </c>
      <c r="U47" s="1">
        <f>COUNTIFS(Table2[Sub-Sector],Table3[[#This Row],[Sub-Sector]],Table2[Rate of Change - Zone],"Positive")/Table3[[#This Row],[Count]]</f>
        <v>0.33333333333333331</v>
      </c>
      <c r="V47" s="1">
        <f>COUNTIFS(Table2[Sub-Sector],Table3[[#This Row],[Sub-Sector]],Table2[Sharpe Ratio],"&gt;=0.10")/Table3[[#This Row],[Count]]</f>
        <v>0.1111111111111111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47">
        <f>_xlfn.RANK.AVG(Table3[[#This Row],[Score]],Table3[Score],1)</f>
        <v>62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7">
        <f>_xlfn.RANK.AVG(Table3[[#This Row],[Score 2 ]],Table3[[Score 2 ]],1)</f>
        <v>46</v>
      </c>
    </row>
    <row r="48" spans="1:26" x14ac:dyDescent="0.3">
      <c r="A48" t="s">
        <v>446</v>
      </c>
      <c r="B48">
        <f>COUNTIFS(Table2[Sub-Sector],Table3[[#This Row],[Sub-Sector]])</f>
        <v>4</v>
      </c>
      <c r="C48" s="1">
        <f>COUNTIFS(Table2[Sub-Sector],Table3[[#This Row],[Sub-Sector]],Table2[Uptrend],"Uptrend")/Table3[[#This Row],[Count]]</f>
        <v>0.25</v>
      </c>
      <c r="D48" s="1">
        <f>COUNTIFS(Table2[Sub-Sector],Table3[[#This Row],[Sub-Sector]],Table2[1W Return vs Nifty],"&gt;=5")/Table3[[#This Row],[Count]]</f>
        <v>0.5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0.75</v>
      </c>
      <c r="H48" s="1">
        <f>COUNTIFS(Table2[Sub-Sector],Table3[[#This Row],[Sub-Sector]],Table2[RSI Exponential â€“ 14D],"&gt;=50")/Table3[[#This Row],[Count]]</f>
        <v>0.25</v>
      </c>
      <c r="I48" s="1">
        <f>COUNTIFS(Table2[Sub-Sector],Table3[[#This Row],[Sub-Sector]],Table2[Relative Volume],"&gt;=1")/Table3[[#This Row],[Count]]</f>
        <v>0.25</v>
      </c>
      <c r="J48" s="1">
        <f>COUNTIFS(Table2[Sub-Sector],Table3[[#This Row],[Sub-Sector]],Table2[% Away From Day Low],"&gt;=0.05")/Table3[[#This Row],[Count]]</f>
        <v>0.25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0.25</v>
      </c>
      <c r="M48" s="1">
        <f>COUNTIFS(Table2[Sub-Sector],Table3[[#This Row],[Sub-Sector]],Table2[% Away From Current Week High],"&lt;=0.05")/Table3[[#This Row],[Count]]</f>
        <v>0.5</v>
      </c>
      <c r="N48" s="1">
        <f>COUNTIFS(Table2[Sub-Sector],Table3[[#This Row],[Sub-Sector]],Table2[% Away From Current Month Low],"&gt;=0.05")/Table3[[#This Row],[Count]]</f>
        <v>0.25</v>
      </c>
      <c r="O48" s="1">
        <f>COUNTIFS(Table2[Sub-Sector],Table3[[#This Row],[Sub-Sector]],Table2[% Away From Current Month High],"&lt;=0.05")/Table3[[#This Row],[Count]]</f>
        <v>0.5</v>
      </c>
      <c r="P48" s="1">
        <f>COUNTIFS(Table2[Sub-Sector],Table3[[#This Row],[Sub-Sector]],Table2[% Away From 52W High],"&lt;=10")/Table3[[#This Row],[Count]]</f>
        <v>0.25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0.25</v>
      </c>
      <c r="S48" s="1">
        <f>COUNTIFS(Table2[Sub-Sector],Table3[[#This Row],[Sub-Sector]],Table2[% Price above 50 EMA],"&gt;=0")/Table3[[#This Row],[Count]]</f>
        <v>0.25</v>
      </c>
      <c r="T48" s="1">
        <f>COUNTIFS(Table2[Sub-Sector],Table3[[#This Row],[Sub-Sector]],Table2[% Price above 200 EMA],"&gt;=0")/Table3[[#This Row],[Count]]</f>
        <v>0.75</v>
      </c>
      <c r="U48" s="1">
        <f>COUNTIFS(Table2[Sub-Sector],Table3[[#This Row],[Sub-Sector]],Table2[Rate of Change - Zone],"Positive")/Table3[[#This Row],[Count]]</f>
        <v>0.25</v>
      </c>
      <c r="V48" s="1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48">
        <f>_xlfn.RANK.AVG(Table3[[#This Row],[Score]],Table3[Score],1)</f>
        <v>76.5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8">
        <f>_xlfn.RANK.AVG(Table3[[#This Row],[Score 2 ]],Table3[[Score 2 ]],1)</f>
        <v>47</v>
      </c>
    </row>
    <row r="49" spans="1:26" x14ac:dyDescent="0.3">
      <c r="A49" t="s">
        <v>140</v>
      </c>
      <c r="B49">
        <f>COUNTIFS(Table2[Sub-Sector],Table3[[#This Row],[Sub-Sector]])</f>
        <v>6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0.33333333333333331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0.5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0.33333333333333331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0.66666666666666663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0.83333333333333337</v>
      </c>
      <c r="R49" s="1">
        <f>COUNTIFS(Table2[Sub-Sector],Table3[[#This Row],[Sub-Sector]],Table2[% Price above 20 EMA],"&gt;=0")/Table3[[#This Row],[Count]]</f>
        <v>0.16666666666666666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0.83333333333333337</v>
      </c>
      <c r="U49" s="1">
        <f>COUNTIFS(Table2[Sub-Sector],Table3[[#This Row],[Sub-Sector]],Table2[Rate of Change - Zone],"Positive")/Table3[[#This Row],[Count]]</f>
        <v>0.16666666666666666</v>
      </c>
      <c r="V49" s="1">
        <f>COUNTIFS(Table2[Sub-Sector],Table3[[#This Row],[Sub-Sector]],Table2[Sharpe Ratio],"&gt;=0.10")/Table3[[#This Row],[Count]]</f>
        <v>0.5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49">
        <f>_xlfn.RANK.AVG(Table3[[#This Row],[Score]],Table3[Score],1)</f>
        <v>73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9">
        <f>_xlfn.RANK.AVG(Table3[[#This Row],[Score 2 ]],Table3[[Score 2 ]],1)</f>
        <v>48</v>
      </c>
    </row>
    <row r="50" spans="1:26" x14ac:dyDescent="0.3">
      <c r="A50" t="s">
        <v>1365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1</v>
      </c>
      <c r="E50" s="1">
        <f>COUNTIFS(Table2[Sub-Sector],Table3[[#This Row],[Sub-Sector]],Table2[1M Return vs Nifty],"&gt;=5")/Table3[[#This Row],[Count]]</f>
        <v>1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0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0.5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256.5</v>
      </c>
      <c r="X50">
        <f>_xlfn.RANK.AVG(Table3[[#This Row],[Score]],Table3[Score],1)</f>
        <v>16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0">
        <f>_xlfn.RANK.AVG(Table3[[#This Row],[Score 2 ]],Table3[[Score 2 ]],1)</f>
        <v>49</v>
      </c>
    </row>
    <row r="51" spans="1:26" x14ac:dyDescent="0.3">
      <c r="A51" t="s">
        <v>924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51">
        <f>_xlfn.RANK.AVG(Table3[[#This Row],[Score]],Table3[Score],1)</f>
        <v>40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1">
        <f>_xlfn.RANK.AVG(Table3[[#This Row],[Score 2 ]],Table3[[Score 2 ]],1)</f>
        <v>53.5</v>
      </c>
    </row>
    <row r="52" spans="1:26" x14ac:dyDescent="0.3">
      <c r="A52" t="s">
        <v>325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52">
        <f>_xlfn.RANK.AVG(Table3[[#This Row],[Score]],Table3[Score],1)</f>
        <v>94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2">
        <f>_xlfn.RANK.AVG(Table3[[#This Row],[Score 2 ]],Table3[[Score 2 ]],1)</f>
        <v>53.5</v>
      </c>
    </row>
    <row r="53" spans="1:26" x14ac:dyDescent="0.3">
      <c r="A53" t="s">
        <v>152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1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53">
        <f>_xlfn.RANK.AVG(Table3[[#This Row],[Score]],Table3[Score],1)</f>
        <v>40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3">
        <f>_xlfn.RANK.AVG(Table3[[#This Row],[Score 2 ]],Table3[[Score 2 ]],1)</f>
        <v>53.5</v>
      </c>
    </row>
    <row r="54" spans="1:26" x14ac:dyDescent="0.3">
      <c r="A54" t="s">
        <v>737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54">
        <f>_xlfn.RANK.AVG(Table3[[#This Row],[Score]],Table3[Score],1)</f>
        <v>66.5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4">
        <f>_xlfn.RANK.AVG(Table3[[#This Row],[Score 2 ]],Table3[[Score 2 ]],1)</f>
        <v>53.5</v>
      </c>
    </row>
    <row r="55" spans="1:26" x14ac:dyDescent="0.3">
      <c r="A55" t="s">
        <v>1383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0.5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0.5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55">
        <f>_xlfn.RANK.AVG(Table3[[#This Row],[Score]],Table3[Score],1)</f>
        <v>79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5">
        <f>_xlfn.RANK.AVG(Table3[[#This Row],[Score 2 ]],Table3[[Score 2 ]],1)</f>
        <v>53.5</v>
      </c>
    </row>
    <row r="56" spans="1:26" x14ac:dyDescent="0.3">
      <c r="A56" t="s">
        <v>103</v>
      </c>
      <c r="B56">
        <f>COUNTIFS(Table2[Sub-Sector],Table3[[#This Row],[Sub-Sector]])</f>
        <v>4</v>
      </c>
      <c r="C56" s="1">
        <f>COUNTIFS(Table2[Sub-Sector],Table3[[#This Row],[Sub-Sector]],Table2[Uptrend],"Uptrend")/Table3[[#This Row],[Count]]</f>
        <v>0.25</v>
      </c>
      <c r="D56" s="1">
        <f>COUNTIFS(Table2[Sub-Sector],Table3[[#This Row],[Sub-Sector]],Table2[1W Return vs Nifty],"&gt;=5")/Table3[[#This Row],[Count]]</f>
        <v>0.75</v>
      </c>
      <c r="E56" s="1">
        <f>COUNTIFS(Table2[Sub-Sector],Table3[[#This Row],[Sub-Sector]],Table2[1M Return vs Nifty],"&gt;=5")/Table3[[#This Row],[Count]]</f>
        <v>0.25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0.75</v>
      </c>
      <c r="I56" s="1">
        <f>COUNTIFS(Table2[Sub-Sector],Table3[[#This Row],[Sub-Sector]],Table2[Relative Volume],"&gt;=1")/Table3[[#This Row],[Count]]</f>
        <v>0.5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0.25</v>
      </c>
      <c r="M56" s="1">
        <f>COUNTIFS(Table2[Sub-Sector],Table3[[#This Row],[Sub-Sector]],Table2[% Away From Current Week High],"&lt;=0.05")/Table3[[#This Row],[Count]]</f>
        <v>0.75</v>
      </c>
      <c r="N56" s="1">
        <f>COUNTIFS(Table2[Sub-Sector],Table3[[#This Row],[Sub-Sector]],Table2[% Away From Current Month Low],"&gt;=0.05")/Table3[[#This Row],[Count]]</f>
        <v>0.25</v>
      </c>
      <c r="O56" s="1">
        <f>COUNTIFS(Table2[Sub-Sector],Table3[[#This Row],[Sub-Sector]],Table2[% Away From Current Month High],"&lt;=0.05")/Table3[[#This Row],[Count]]</f>
        <v>0.75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0.5</v>
      </c>
      <c r="S56" s="1">
        <f>COUNTIFS(Table2[Sub-Sector],Table3[[#This Row],[Sub-Sector]],Table2[% Price above 50 EMA],"&gt;=0")/Table3[[#This Row],[Count]]</f>
        <v>0.25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0.25</v>
      </c>
      <c r="V56" s="1">
        <f>COUNTIFS(Table2[Sub-Sector],Table3[[#This Row],[Sub-Sector]],Table2[Sharpe Ratio],"&gt;=0.10")/Table3[[#This Row],[Count]]</f>
        <v>0.75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56">
        <f>_xlfn.RANK.AVG(Table3[[#This Row],[Score]],Table3[Score],1)</f>
        <v>52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6">
        <f>_xlfn.RANK.AVG(Table3[[#This Row],[Score 2 ]],Table3[[Score 2 ]],1)</f>
        <v>53.5</v>
      </c>
    </row>
    <row r="57" spans="1:26" x14ac:dyDescent="0.3">
      <c r="A57" t="s">
        <v>1716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57">
        <f>_xlfn.RANK.AVG(Table3[[#This Row],[Score]],Table3[Score],1)</f>
        <v>66.5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7">
        <f>_xlfn.RANK.AVG(Table3[[#This Row],[Score 2 ]],Table3[[Score 2 ]],1)</f>
        <v>53.5</v>
      </c>
    </row>
    <row r="58" spans="1:26" x14ac:dyDescent="0.3">
      <c r="A58" t="s">
        <v>766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1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58">
        <f>_xlfn.RANK.AVG(Table3[[#This Row],[Score]],Table3[Score],1)</f>
        <v>40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8">
        <f>_xlfn.RANK.AVG(Table3[[#This Row],[Score 2 ]],Table3[[Score 2 ]],1)</f>
        <v>53.5</v>
      </c>
    </row>
    <row r="59" spans="1:26" x14ac:dyDescent="0.3">
      <c r="A59" t="s">
        <v>328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1</v>
      </c>
      <c r="E59" s="1">
        <f>COUNTIFS(Table2[Sub-Sector],Table3[[#This Row],[Sub-Sector]],Table2[1M Return vs Nifty],"&gt;=5")/Table3[[#This Row],[Count]]</f>
        <v>1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59">
        <f>_xlfn.RANK.AVG(Table3[[#This Row],[Score]],Table3[Score],1)</f>
        <v>17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9">
        <f>_xlfn.RANK.AVG(Table3[[#This Row],[Score 2 ]],Table3[[Score 2 ]],1)</f>
        <v>58</v>
      </c>
    </row>
    <row r="60" spans="1:26" x14ac:dyDescent="0.3">
      <c r="A60" t="s">
        <v>100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60">
        <f>_xlfn.RANK.AVG(Table3[[#This Row],[Score]],Table3[Score],1)</f>
        <v>70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0">
        <f>_xlfn.RANK.AVG(Table3[[#This Row],[Score 2 ]],Table3[[Score 2 ]],1)</f>
        <v>59</v>
      </c>
    </row>
    <row r="61" spans="1:26" x14ac:dyDescent="0.3">
      <c r="A61" t="s">
        <v>218</v>
      </c>
      <c r="B61">
        <f>COUNTIFS(Table2[Sub-Sector],Table3[[#This Row],[Sub-Sector]])</f>
        <v>3</v>
      </c>
      <c r="C61" s="1">
        <f>COUNTIFS(Table2[Sub-Sector],Table3[[#This Row],[Sub-Sector]],Table2[Uptrend],"Uptrend")/Table3[[#This Row],[Count]]</f>
        <v>0.66666666666666663</v>
      </c>
      <c r="D61" s="1">
        <f>COUNTIFS(Table2[Sub-Sector],Table3[[#This Row],[Sub-Sector]],Table2[1W Return vs Nifty],"&gt;=5")/Table3[[#This Row],[Count]]</f>
        <v>0.33333333333333331</v>
      </c>
      <c r="E61" s="1">
        <f>COUNTIFS(Table2[Sub-Sector],Table3[[#This Row],[Sub-Sector]],Table2[1M Return vs Nifty],"&gt;=5")/Table3[[#This Row],[Count]]</f>
        <v>0.33333333333333331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0.66666666666666663</v>
      </c>
      <c r="H61" s="1">
        <f>COUNTIFS(Table2[Sub-Sector],Table3[[#This Row],[Sub-Sector]],Table2[RSI Exponential â€“ 14D],"&gt;=50")/Table3[[#This Row],[Count]]</f>
        <v>0.66666666666666663</v>
      </c>
      <c r="I61" s="1">
        <f>COUNTIFS(Table2[Sub-Sector],Table3[[#This Row],[Sub-Sector]],Table2[Relative Volume],"&gt;=1")/Table3[[#This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0.66666666666666663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0.33333333333333331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0.33333333333333331</v>
      </c>
      <c r="P61" s="1">
        <f>COUNTIFS(Table2[Sub-Sector],Table3[[#This Row],[Sub-Sector]],Table2[% Away From 52W High],"&lt;=10")/Table3[[#This Row],[Count]]</f>
        <v>0.33333333333333331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0.33333333333333331</v>
      </c>
      <c r="S61" s="1">
        <f>COUNTIFS(Table2[Sub-Sector],Table3[[#This Row],[Sub-Sector]],Table2[% Price above 50 EMA],"&gt;=0")/Table3[[#This Row],[Count]]</f>
        <v>0.33333333333333331</v>
      </c>
      <c r="T61" s="1">
        <f>COUNTIFS(Table2[Sub-Sector],Table3[[#This Row],[Sub-Sector]],Table2[% Price above 200 EMA],"&gt;=0")/Table3[[#This Row],[Count]]</f>
        <v>0.66666666666666663</v>
      </c>
      <c r="U61" s="1">
        <f>COUNTIFS(Table2[Sub-Sector],Table3[[#This Row],[Sub-Sector]],Table2[Rate of Change - Zone],"Positive")/Table3[[#This Row],[Count]]</f>
        <v>0.66666666666666663</v>
      </c>
      <c r="V61" s="1">
        <f>COUNTIFS(Table2[Sub-Sector],Table3[[#This Row],[Sub-Sector]],Table2[Sharpe Ratio],"&gt;=0.10")/Table3[[#This Row],[Count]]</f>
        <v>0.66666666666666663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61">
        <f>_xlfn.RANK.AVG(Table3[[#This Row],[Score]],Table3[Score],1)</f>
        <v>49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1">
        <f>_xlfn.RANK.AVG(Table3[[#This Row],[Score 2 ]],Table3[[Score 2 ]],1)</f>
        <v>60</v>
      </c>
    </row>
    <row r="62" spans="1:26" x14ac:dyDescent="0.3">
      <c r="A62" t="s">
        <v>517</v>
      </c>
      <c r="B62">
        <f>COUNTIFS(Table2[Sub-Sector],Table3[[#This Row],[Sub-Sector]])</f>
        <v>5</v>
      </c>
      <c r="C62" s="1">
        <f>COUNTIFS(Table2[Sub-Sector],Table3[[#This Row],[Sub-Sector]],Table2[Uptrend],"Uptrend")/Table3[[#This Row],[Count]]</f>
        <v>0.8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0.4</v>
      </c>
      <c r="F62" s="1">
        <f>COUNTIFS(Table2[Sub-Sector],Table3[[#This Row],[Sub-Sector]],Table2[6M Return vs Nifty],"&gt;=10")/Table3[[#This Row],[Count]]</f>
        <v>0.2</v>
      </c>
      <c r="G62" s="1">
        <f>COUNTIFS(Table2[Sub-Sector],Table3[[#This Row],[Sub-Sector]],Table2[1Y Return vs Nifty],"&gt;=10")/Table3[[#This Row],[Count]]</f>
        <v>0</v>
      </c>
      <c r="H62" s="1">
        <f>COUNTIFS(Table2[Sub-Sector],Table3[[#This Row],[Sub-Sector]],Table2[RSI Exponential â€“ 14D],"&gt;=50")/Table3[[#This Row],[Count]]</f>
        <v>0.6</v>
      </c>
      <c r="I62" s="1">
        <f>COUNTIFS(Table2[Sub-Sector],Table3[[#This Row],[Sub-Sector]],Table2[Relative Volume],"&gt;=1")/Table3[[#This Row],[Count]]</f>
        <v>0.8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0.2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0.4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0.6</v>
      </c>
      <c r="S62" s="1">
        <f>COUNTIFS(Table2[Sub-Sector],Table3[[#This Row],[Sub-Sector]],Table2[% Price above 50 EMA],"&gt;=0")/Table3[[#This Row],[Count]]</f>
        <v>0.8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0.6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62">
        <f>_xlfn.RANK.AVG(Table3[[#This Row],[Score]],Table3[Score],1)</f>
        <v>53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2">
        <f>_xlfn.RANK.AVG(Table3[[#This Row],[Score 2 ]],Table3[[Score 2 ]],1)</f>
        <v>61</v>
      </c>
    </row>
    <row r="63" spans="1:26" x14ac:dyDescent="0.3">
      <c r="A63" t="s">
        <v>187</v>
      </c>
      <c r="B63">
        <f>COUNTIFS(Table2[Sub-Sector],Table3[[#This Row],[Sub-Sector]])</f>
        <v>28</v>
      </c>
      <c r="C63" s="1">
        <f>COUNTIFS(Table2[Sub-Sector],Table3[[#This Row],[Sub-Sector]],Table2[Uptrend],"Uptrend")/Table3[[#This Row],[Count]]</f>
        <v>0.6785714285714286</v>
      </c>
      <c r="D63" s="1">
        <f>COUNTIFS(Table2[Sub-Sector],Table3[[#This Row],[Sub-Sector]],Table2[1W Return vs Nifty],"&gt;=5")/Table3[[#This Row],[Count]]</f>
        <v>0.25</v>
      </c>
      <c r="E63" s="1">
        <f>COUNTIFS(Table2[Sub-Sector],Table3[[#This Row],[Sub-Sector]],Table2[1M Return vs Nifty],"&gt;=5")/Table3[[#This Row],[Count]]</f>
        <v>0.25</v>
      </c>
      <c r="F63" s="1">
        <f>COUNTIFS(Table2[Sub-Sector],Table3[[#This Row],[Sub-Sector]],Table2[6M Return vs Nifty],"&gt;=10")/Table3[[#This Row],[Count]]</f>
        <v>0.39285714285714285</v>
      </c>
      <c r="G63" s="1">
        <f>COUNTIFS(Table2[Sub-Sector],Table3[[#This Row],[Sub-Sector]],Table2[1Y Return vs Nifty],"&gt;=10")/Table3[[#This Row],[Count]]</f>
        <v>0.5357142857142857</v>
      </c>
      <c r="H63" s="1">
        <f>COUNTIFS(Table2[Sub-Sector],Table3[[#This Row],[Sub-Sector]],Table2[RSI Exponential â€“ 14D],"&gt;=50")/Table3[[#This Row],[Count]]</f>
        <v>0.5</v>
      </c>
      <c r="I63" s="1">
        <f>COUNTIFS(Table2[Sub-Sector],Table3[[#This Row],[Sub-Sector]],Table2[Relative Volume],"&gt;=1")/Table3[[#This Row],[Count]]</f>
        <v>0.39285714285714285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0.9642857142857143</v>
      </c>
      <c r="L63" s="1">
        <f>COUNTIFS(Table2[Sub-Sector],Table3[[#This Row],[Sub-Sector]],Table2[% Away From Current Week Low],"&gt;=0.05")/Table3[[#This Row],[Count]]</f>
        <v>3.5714285714285712E-2</v>
      </c>
      <c r="M63" s="1">
        <f>COUNTIFS(Table2[Sub-Sector],Table3[[#This Row],[Sub-Sector]],Table2[% Away From Current Week High],"&lt;=0.05")/Table3[[#This Row],[Count]]</f>
        <v>0.6428571428571429</v>
      </c>
      <c r="N63" s="1">
        <f>COUNTIFS(Table2[Sub-Sector],Table3[[#This Row],[Sub-Sector]],Table2[% Away From Current Month Low],"&gt;=0.05")/Table3[[#This Row],[Count]]</f>
        <v>3.5714285714285712E-2</v>
      </c>
      <c r="O63" s="1">
        <f>COUNTIFS(Table2[Sub-Sector],Table3[[#This Row],[Sub-Sector]],Table2[% Away From Current Month High],"&lt;=0.05")/Table3[[#This Row],[Count]]</f>
        <v>0.6785714285714286</v>
      </c>
      <c r="P63" s="1">
        <f>COUNTIFS(Table2[Sub-Sector],Table3[[#This Row],[Sub-Sector]],Table2[% Away From 52W High],"&lt;=10")/Table3[[#This Row],[Count]]</f>
        <v>0.2857142857142857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0.2857142857142857</v>
      </c>
      <c r="S63" s="1">
        <f>COUNTIFS(Table2[Sub-Sector],Table3[[#This Row],[Sub-Sector]],Table2[% Price above 50 EMA],"&gt;=0")/Table3[[#This Row],[Count]]</f>
        <v>0.4642857142857143</v>
      </c>
      <c r="T63" s="1">
        <f>COUNTIFS(Table2[Sub-Sector],Table3[[#This Row],[Sub-Sector]],Table2[% Price above 200 EMA],"&gt;=0")/Table3[[#This Row],[Count]]</f>
        <v>0.8571428571428571</v>
      </c>
      <c r="U63" s="1">
        <f>COUNTIFS(Table2[Sub-Sector],Table3[[#This Row],[Sub-Sector]],Table2[Rate of Change - Zone],"Positive")/Table3[[#This Row],[Count]]</f>
        <v>0.32142857142857145</v>
      </c>
      <c r="V63" s="1">
        <f>COUNTIFS(Table2[Sub-Sector],Table3[[#This Row],[Sub-Sector]],Table2[Sharpe Ratio],"&gt;=0.10")/Table3[[#This Row],[Count]]</f>
        <v>0.42857142857142855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63">
        <f>_xlfn.RANK.AVG(Table3[[#This Row],[Score]],Table3[Score],1)</f>
        <v>55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3">
        <f>_xlfn.RANK.AVG(Table3[[#This Row],[Score 2 ]],Table3[[Score 2 ]],1)</f>
        <v>62</v>
      </c>
    </row>
    <row r="64" spans="1:26" x14ac:dyDescent="0.3">
      <c r="A64" t="s">
        <v>552</v>
      </c>
      <c r="B64">
        <f>COUNTIFS(Table2[Sub-Sector],Table3[[#This Row],[Sub-Sector]])</f>
        <v>5</v>
      </c>
      <c r="C64" s="1">
        <f>COUNTIFS(Table2[Sub-Sector],Table3[[#This Row],[Sub-Sector]],Table2[Uptrend],"Uptrend")/Table3[[#This Row],[Count]]</f>
        <v>0.2</v>
      </c>
      <c r="D64" s="1">
        <f>COUNTIFS(Table2[Sub-Sector],Table3[[#This Row],[Sub-Sector]],Table2[1W Return vs Nifty],"&gt;=5")/Table3[[#This Row],[Count]]</f>
        <v>0.4</v>
      </c>
      <c r="E64" s="1">
        <f>COUNTIFS(Table2[Sub-Sector],Table3[[#This Row],[Sub-Sector]],Table2[1M Return vs Nifty],"&gt;=5")/Table3[[#This Row],[Count]]</f>
        <v>0.2</v>
      </c>
      <c r="F64" s="1">
        <f>COUNTIFS(Table2[Sub-Sector],Table3[[#This Row],[Sub-Sector]],Table2[6M Return vs Nifty],"&gt;=10")/Table3[[#This Row],[Count]]</f>
        <v>0.4</v>
      </c>
      <c r="G64" s="1">
        <f>COUNTIFS(Table2[Sub-Sector],Table3[[#This Row],[Sub-Sector]],Table2[1Y Return vs Nifty],"&gt;=10")/Table3[[#This Row],[Count]]</f>
        <v>0.2</v>
      </c>
      <c r="H64" s="1">
        <f>COUNTIFS(Table2[Sub-Sector],Table3[[#This Row],[Sub-Sector]],Table2[RSI Exponential â€“ 14D],"&gt;=50")/Table3[[#This Row],[Count]]</f>
        <v>0.4</v>
      </c>
      <c r="I64" s="1">
        <f>COUNTIFS(Table2[Sub-Sector],Table3[[#This Row],[Sub-Sector]],Table2[Relative Volume],"&gt;=1")/Table3[[#This Row],[Count]]</f>
        <v>0.8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0.8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0.8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0.2</v>
      </c>
      <c r="S64" s="1">
        <f>COUNTIFS(Table2[Sub-Sector],Table3[[#This Row],[Sub-Sector]],Table2[% Price above 50 EMA],"&gt;=0")/Table3[[#This Row],[Count]]</f>
        <v>0.2</v>
      </c>
      <c r="T64" s="1">
        <f>COUNTIFS(Table2[Sub-Sector],Table3[[#This Row],[Sub-Sector]],Table2[% Price above 200 EMA],"&gt;=0")/Table3[[#This Row],[Count]]</f>
        <v>0.6</v>
      </c>
      <c r="U64" s="1">
        <f>COUNTIFS(Table2[Sub-Sector],Table3[[#This Row],[Sub-Sector]],Table2[Rate of Change - Zone],"Positive")/Table3[[#This Row],[Count]]</f>
        <v>0.2</v>
      </c>
      <c r="V64" s="1">
        <f>COUNTIFS(Table2[Sub-Sector],Table3[[#This Row],[Sub-Sector]],Table2[Sharpe Ratio],"&gt;=0.10")/Table3[[#This Row],[Count]]</f>
        <v>0.4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64">
        <f>_xlfn.RANK.AVG(Table3[[#This Row],[Score]],Table3[Score],1)</f>
        <v>76.5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4">
        <f>_xlfn.RANK.AVG(Table3[[#This Row],[Score 2 ]],Table3[[Score 2 ]],1)</f>
        <v>63</v>
      </c>
    </row>
    <row r="65" spans="1:26" x14ac:dyDescent="0.3">
      <c r="A65" t="s">
        <v>69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0.66666666666666663</v>
      </c>
      <c r="G65" s="1">
        <f>COUNTIFS(Table2[Sub-Sector],Table3[[#This Row],[Sub-Sector]],Table2[1Y Return vs Nifty],"&gt;=10")/Table3[[#This Row],[Count]]</f>
        <v>1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0.66666666666666663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0.66666666666666663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0.66666666666666663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0.33333333333333331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65">
        <f>_xlfn.RANK.AVG(Table3[[#This Row],[Score]],Table3[Score],1)</f>
        <v>101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5">
        <f>_xlfn.RANK.AVG(Table3[[#This Row],[Score 2 ]],Table3[[Score 2 ]],1)</f>
        <v>64</v>
      </c>
    </row>
    <row r="66" spans="1:26" x14ac:dyDescent="0.3">
      <c r="A66" t="s">
        <v>77</v>
      </c>
      <c r="B66">
        <f>COUNTIFS(Table2[Sub-Sector],Table3[[#This Row],[Sub-Sector]])</f>
        <v>17</v>
      </c>
      <c r="C66" s="1">
        <f>COUNTIFS(Table2[Sub-Sector],Table3[[#This Row],[Sub-Sector]],Table2[Uptrend],"Uptrend")/Table3[[#This Row],[Count]]</f>
        <v>0.35294117647058826</v>
      </c>
      <c r="D66" s="1">
        <f>COUNTIFS(Table2[Sub-Sector],Table3[[#This Row],[Sub-Sector]],Table2[1W Return vs Nifty],"&gt;=5")/Table3[[#This Row],[Count]]</f>
        <v>0.52941176470588236</v>
      </c>
      <c r="E66" s="1">
        <f>COUNTIFS(Table2[Sub-Sector],Table3[[#This Row],[Sub-Sector]],Table2[1M Return vs Nifty],"&gt;=5")/Table3[[#This Row],[Count]]</f>
        <v>0.17647058823529413</v>
      </c>
      <c r="F66" s="1">
        <f>COUNTIFS(Table2[Sub-Sector],Table3[[#This Row],[Sub-Sector]],Table2[6M Return vs Nifty],"&gt;=10")/Table3[[#This Row],[Count]]</f>
        <v>0.11764705882352941</v>
      </c>
      <c r="G66" s="1">
        <f>COUNTIFS(Table2[Sub-Sector],Table3[[#This Row],[Sub-Sector]],Table2[1Y Return vs Nifty],"&gt;=10")/Table3[[#This Row],[Count]]</f>
        <v>0.35294117647058826</v>
      </c>
      <c r="H66" s="1">
        <f>COUNTIFS(Table2[Sub-Sector],Table3[[#This Row],[Sub-Sector]],Table2[RSI Exponential â€“ 14D],"&gt;=50")/Table3[[#This Row],[Count]]</f>
        <v>0.76470588235294112</v>
      </c>
      <c r="I66" s="1">
        <f>COUNTIFS(Table2[Sub-Sector],Table3[[#This Row],[Sub-Sector]],Table2[Relative Volume],"&gt;=1")/Table3[[#This Row],[Count]]</f>
        <v>0.35294117647058826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0.11764705882352941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0.11764705882352941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0.23529411764705882</v>
      </c>
      <c r="Q66" s="1">
        <f>COUNTIFS(Table2[Sub-Sector],Table3[[#This Row],[Sub-Sector]],Table2[% Away From 52W Low],"&gt;=10")/Table3[[#This Row],[Count]]</f>
        <v>0.94117647058823528</v>
      </c>
      <c r="R66" s="1">
        <f>COUNTIFS(Table2[Sub-Sector],Table3[[#This Row],[Sub-Sector]],Table2[% Price above 20 EMA],"&gt;=0")/Table3[[#This Row],[Count]]</f>
        <v>0.70588235294117652</v>
      </c>
      <c r="S66" s="1">
        <f>COUNTIFS(Table2[Sub-Sector],Table3[[#This Row],[Sub-Sector]],Table2[% Price above 50 EMA],"&gt;=0")/Table3[[#This Row],[Count]]</f>
        <v>0.6470588235294118</v>
      </c>
      <c r="T66" s="1">
        <f>COUNTIFS(Table2[Sub-Sector],Table3[[#This Row],[Sub-Sector]],Table2[% Price above 200 EMA],"&gt;=0")/Table3[[#This Row],[Count]]</f>
        <v>0.76470588235294112</v>
      </c>
      <c r="U66" s="1">
        <f>COUNTIFS(Table2[Sub-Sector],Table3[[#This Row],[Sub-Sector]],Table2[Rate of Change - Zone],"Positive")/Table3[[#This Row],[Count]]</f>
        <v>0.58823529411764708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6">
        <f>_xlfn.RANK.AVG(Table3[[#This Row],[Score]],Table3[Score],1)</f>
        <v>61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6">
        <f>_xlfn.RANK.AVG(Table3[[#This Row],[Score 2 ]],Table3[[Score 2 ]],1)</f>
        <v>65</v>
      </c>
    </row>
    <row r="67" spans="1:26" x14ac:dyDescent="0.3">
      <c r="A67" t="s">
        <v>46</v>
      </c>
      <c r="B67">
        <f>COUNTIFS(Table2[Sub-Sector],Table3[[#This Row],[Sub-Sector]])</f>
        <v>26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0.23076923076923078</v>
      </c>
      <c r="E67" s="1">
        <f>COUNTIFS(Table2[Sub-Sector],Table3[[#This Row],[Sub-Sector]],Table2[1M Return vs Nifty],"&gt;=5")/Table3[[#This Row],[Count]]</f>
        <v>0.11538461538461539</v>
      </c>
      <c r="F67" s="1">
        <f>COUNTIFS(Table2[Sub-Sector],Table3[[#This Row],[Sub-Sector]],Table2[6M Return vs Nifty],"&gt;=10")/Table3[[#This Row],[Count]]</f>
        <v>0.42307692307692307</v>
      </c>
      <c r="G67" s="1">
        <f>COUNTIFS(Table2[Sub-Sector],Table3[[#This Row],[Sub-Sector]],Table2[1Y Return vs Nifty],"&gt;=10")/Table3[[#This Row],[Count]]</f>
        <v>0.65384615384615385</v>
      </c>
      <c r="H67" s="1">
        <f>COUNTIFS(Table2[Sub-Sector],Table3[[#This Row],[Sub-Sector]],Table2[RSI Exponential â€“ 14D],"&gt;=50")/Table3[[#This Row],[Count]]</f>
        <v>0.38461538461538464</v>
      </c>
      <c r="I67" s="1">
        <f>COUNTIFS(Table2[Sub-Sector],Table3[[#This Row],[Sub-Sector]],Table2[Relative Volume],"&gt;=1")/Table3[[#This Row],[Count]]</f>
        <v>0.30769230769230771</v>
      </c>
      <c r="J67" s="1">
        <f>COUNTIFS(Table2[Sub-Sector],Table3[[#This Row],[Sub-Sector]],Table2[% Away From Day Low],"&gt;=0.05")/Table3[[#This Row],[Count]]</f>
        <v>0.11538461538461539</v>
      </c>
      <c r="K67" s="1">
        <f>COUNTIFS(Table2[Sub-Sector],Table3[[#This Row],[Sub-Sector]],Table2[% Away From Day High],"&lt;=0.05")/Table3[[#This Row],[Count]]</f>
        <v>0.92307692307692313</v>
      </c>
      <c r="L67" s="1">
        <f>COUNTIFS(Table2[Sub-Sector],Table3[[#This Row],[Sub-Sector]],Table2[% Away From Current Week Low],"&gt;=0.05")/Table3[[#This Row],[Count]]</f>
        <v>0.19230769230769232</v>
      </c>
      <c r="M67" s="1">
        <f>COUNTIFS(Table2[Sub-Sector],Table3[[#This Row],[Sub-Sector]],Table2[% Away From Current Week High],"&lt;=0.05")/Table3[[#This Row],[Count]]</f>
        <v>0.61538461538461542</v>
      </c>
      <c r="N67" s="1">
        <f>COUNTIFS(Table2[Sub-Sector],Table3[[#This Row],[Sub-Sector]],Table2[% Away From Current Month Low],"&gt;=0.05")/Table3[[#This Row],[Count]]</f>
        <v>0.15384615384615385</v>
      </c>
      <c r="O67" s="1">
        <f>COUNTIFS(Table2[Sub-Sector],Table3[[#This Row],[Sub-Sector]],Table2[% Away From Current Month High],"&lt;=0.05")/Table3[[#This Row],[Count]]</f>
        <v>0.69230769230769229</v>
      </c>
      <c r="P67" s="1">
        <f>COUNTIFS(Table2[Sub-Sector],Table3[[#This Row],[Sub-Sector]],Table2[% Away From 52W High],"&lt;=10")/Table3[[#This Row],[Count]]</f>
        <v>0.15384615384615385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0.23076923076923078</v>
      </c>
      <c r="S67" s="1">
        <f>COUNTIFS(Table2[Sub-Sector],Table3[[#This Row],[Sub-Sector]],Table2[% Price above 50 EMA],"&gt;=0")/Table3[[#This Row],[Count]]</f>
        <v>0.30769230769230771</v>
      </c>
      <c r="T67" s="1">
        <f>COUNTIFS(Table2[Sub-Sector],Table3[[#This Row],[Sub-Sector]],Table2[% Price above 200 EMA],"&gt;=0")/Table3[[#This Row],[Count]]</f>
        <v>0.76923076923076927</v>
      </c>
      <c r="U67" s="1">
        <f>COUNTIFS(Table2[Sub-Sector],Table3[[#This Row],[Sub-Sector]],Table2[Rate of Change - Zone],"Positive")/Table3[[#This Row],[Count]]</f>
        <v>0.19230769230769232</v>
      </c>
      <c r="V67" s="1">
        <f>COUNTIFS(Table2[Sub-Sector],Table3[[#This Row],[Sub-Sector]],Table2[Sharpe Ratio],"&gt;=0.10")/Table3[[#This Row],[Count]]</f>
        <v>0.61538461538461542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470.5</v>
      </c>
      <c r="X67">
        <f>_xlfn.RANK.AVG(Table3[[#This Row],[Score]],Table3[Score],1)</f>
        <v>78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7">
        <f>_xlfn.RANK.AVG(Table3[[#This Row],[Score 2 ]],Table3[[Score 2 ]],1)</f>
        <v>67</v>
      </c>
    </row>
    <row r="68" spans="1:26" x14ac:dyDescent="0.3">
      <c r="A68" t="s">
        <v>198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0.5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0.5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0.5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68">
        <f>_xlfn.RANK.AVG(Table3[[#This Row],[Score]],Table3[Score],1)</f>
        <v>74.5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8">
        <f>_xlfn.RANK.AVG(Table3[[#This Row],[Score 2 ]],Table3[[Score 2 ]],1)</f>
        <v>67</v>
      </c>
    </row>
    <row r="69" spans="1:26" x14ac:dyDescent="0.3">
      <c r="A69" t="s">
        <v>1025</v>
      </c>
      <c r="B69">
        <f>COUNTIFS(Table2[Sub-Sector],Table3[[#This Row],[Sub-Sector]])</f>
        <v>2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1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0.5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69">
        <f>_xlfn.RANK.AVG(Table3[[#This Row],[Score]],Table3[Score],1)</f>
        <v>89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9">
        <f>_xlfn.RANK.AVG(Table3[[#This Row],[Score 2 ]],Table3[[Score 2 ]],1)</f>
        <v>67</v>
      </c>
    </row>
    <row r="70" spans="1:26" x14ac:dyDescent="0.3">
      <c r="A70" t="s">
        <v>384</v>
      </c>
      <c r="B70">
        <f>COUNTIFS(Table2[Sub-Sector],Table3[[#This Row],[Sub-Sector]])</f>
        <v>14</v>
      </c>
      <c r="C70" s="1">
        <f>COUNTIFS(Table2[Sub-Sector],Table3[[#This Row],[Sub-Sector]],Table2[Uptrend],"Uptrend")/Table3[[#This Row],[Count]]</f>
        <v>0.5</v>
      </c>
      <c r="D70" s="1">
        <f>COUNTIFS(Table2[Sub-Sector],Table3[[#This Row],[Sub-Sector]],Table2[1W Return vs Nifty],"&gt;=5")/Table3[[#This Row],[Count]]</f>
        <v>0.6428571428571429</v>
      </c>
      <c r="E70" s="1">
        <f>COUNTIFS(Table2[Sub-Sector],Table3[[#This Row],[Sub-Sector]],Table2[1M Return vs Nifty],"&gt;=5")/Table3[[#This Row],[Count]]</f>
        <v>7.1428571428571425E-2</v>
      </c>
      <c r="F70" s="1">
        <f>COUNTIFS(Table2[Sub-Sector],Table3[[#This Row],[Sub-Sector]],Table2[6M Return vs Nifty],"&gt;=10")/Table3[[#This Row],[Count]]</f>
        <v>0.5</v>
      </c>
      <c r="G70" s="1">
        <f>COUNTIFS(Table2[Sub-Sector],Table3[[#This Row],[Sub-Sector]],Table2[1Y Return vs Nifty],"&gt;=10")/Table3[[#This Row],[Count]]</f>
        <v>0.5714285714285714</v>
      </c>
      <c r="H70" s="1">
        <f>COUNTIFS(Table2[Sub-Sector],Table3[[#This Row],[Sub-Sector]],Table2[RSI Exponential â€“ 14D],"&gt;=50")/Table3[[#This Row],[Count]]</f>
        <v>0.6428571428571429</v>
      </c>
      <c r="I70" s="1">
        <f>COUNTIFS(Table2[Sub-Sector],Table3[[#This Row],[Sub-Sector]],Table2[Relative Volume],"&gt;=1")/Table3[[#This Row],[Count]]</f>
        <v>0.14285714285714285</v>
      </c>
      <c r="J70" s="1">
        <f>COUNTIFS(Table2[Sub-Sector],Table3[[#This Row],[Sub-Sector]],Table2[% Away From Day Low],"&gt;=0.05")/Table3[[#This Row],[Count]]</f>
        <v>7.1428571428571425E-2</v>
      </c>
      <c r="K70" s="1">
        <f>COUNTIFS(Table2[Sub-Sector],Table3[[#This Row],[Sub-Sector]],Table2[% Away From Day High],"&lt;=0.05")/Table3[[#This Row],[Count]]</f>
        <v>0.9285714285714286</v>
      </c>
      <c r="L70" s="1">
        <f>COUNTIFS(Table2[Sub-Sector],Table3[[#This Row],[Sub-Sector]],Table2[% Away From Current Week Low],"&gt;=0.05")/Table3[[#This Row],[Count]]</f>
        <v>7.1428571428571425E-2</v>
      </c>
      <c r="M70" s="1">
        <f>COUNTIFS(Table2[Sub-Sector],Table3[[#This Row],[Sub-Sector]],Table2[% Away From Current Week High],"&lt;=0.05")/Table3[[#This Row],[Count]]</f>
        <v>0.8571428571428571</v>
      </c>
      <c r="N70" s="1">
        <f>COUNTIFS(Table2[Sub-Sector],Table3[[#This Row],[Sub-Sector]],Table2[% Away From Current Month Low],"&gt;=0.05")/Table3[[#This Row],[Count]]</f>
        <v>7.1428571428571425E-2</v>
      </c>
      <c r="O70" s="1">
        <f>COUNTIFS(Table2[Sub-Sector],Table3[[#This Row],[Sub-Sector]],Table2[% Away From Current Month High],"&lt;=0.05")/Table3[[#This Row],[Count]]</f>
        <v>0.8571428571428571</v>
      </c>
      <c r="P70" s="1">
        <f>COUNTIFS(Table2[Sub-Sector],Table3[[#This Row],[Sub-Sector]],Table2[% Away From 52W High],"&lt;=10")/Table3[[#This Row],[Count]]</f>
        <v>0.2857142857142857</v>
      </c>
      <c r="Q70" s="1">
        <f>COUNTIFS(Table2[Sub-Sector],Table3[[#This Row],[Sub-Sector]],Table2[% Away From 52W Low],"&gt;=10")/Table3[[#This Row],[Count]]</f>
        <v>0.9285714285714286</v>
      </c>
      <c r="R70" s="1">
        <f>COUNTIFS(Table2[Sub-Sector],Table3[[#This Row],[Sub-Sector]],Table2[% Price above 20 EMA],"&gt;=0")/Table3[[#This Row],[Count]]</f>
        <v>0.42857142857142855</v>
      </c>
      <c r="S70" s="1">
        <f>COUNTIFS(Table2[Sub-Sector],Table3[[#This Row],[Sub-Sector]],Table2[% Price above 50 EMA],"&gt;=0")/Table3[[#This Row],[Count]]</f>
        <v>0.5</v>
      </c>
      <c r="T70" s="1">
        <f>COUNTIFS(Table2[Sub-Sector],Table3[[#This Row],[Sub-Sector]],Table2[% Price above 200 EMA],"&gt;=0")/Table3[[#This Row],[Count]]</f>
        <v>0.8571428571428571</v>
      </c>
      <c r="U70" s="1">
        <f>COUNTIFS(Table2[Sub-Sector],Table3[[#This Row],[Sub-Sector]],Table2[Rate of Change - Zone],"Positive")/Table3[[#This Row],[Count]]</f>
        <v>0.21428571428571427</v>
      </c>
      <c r="V70" s="1">
        <f>COUNTIFS(Table2[Sub-Sector],Table3[[#This Row],[Sub-Sector]],Table2[Sharpe Ratio],"&gt;=0.10")/Table3[[#This Row],[Count]]</f>
        <v>7.1428571428571425E-2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70">
        <f>_xlfn.RANK.AVG(Table3[[#This Row],[Score]],Table3[Score],1)</f>
        <v>58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0">
        <f>_xlfn.RANK.AVG(Table3[[#This Row],[Score 2 ]],Table3[[Score 2 ]],1)</f>
        <v>69</v>
      </c>
    </row>
    <row r="71" spans="1:26" x14ac:dyDescent="0.3">
      <c r="A71" t="s">
        <v>261</v>
      </c>
      <c r="B71">
        <f>COUNTIFS(Table2[Sub-Sector],Table3[[#This Row],[Sub-Sector]])</f>
        <v>26</v>
      </c>
      <c r="C71" s="1">
        <f>COUNTIFS(Table2[Sub-Sector],Table3[[#This Row],[Sub-Sector]],Table2[Uptrend],"Uptrend")/Table3[[#This Row],[Count]]</f>
        <v>0.46153846153846156</v>
      </c>
      <c r="D71" s="1">
        <f>COUNTIFS(Table2[Sub-Sector],Table3[[#This Row],[Sub-Sector]],Table2[1W Return vs Nifty],"&gt;=5")/Table3[[#This Row],[Count]]</f>
        <v>0.38461538461538464</v>
      </c>
      <c r="E71" s="1">
        <f>COUNTIFS(Table2[Sub-Sector],Table3[[#This Row],[Sub-Sector]],Table2[1M Return vs Nifty],"&gt;=5")/Table3[[#This Row],[Count]]</f>
        <v>0.26923076923076922</v>
      </c>
      <c r="F71" s="1">
        <f>COUNTIFS(Table2[Sub-Sector],Table3[[#This Row],[Sub-Sector]],Table2[6M Return vs Nifty],"&gt;=10")/Table3[[#This Row],[Count]]</f>
        <v>0.53846153846153844</v>
      </c>
      <c r="G71" s="1">
        <f>COUNTIFS(Table2[Sub-Sector],Table3[[#This Row],[Sub-Sector]],Table2[1Y Return vs Nifty],"&gt;=10")/Table3[[#This Row],[Count]]</f>
        <v>0.42307692307692307</v>
      </c>
      <c r="H71" s="1">
        <f>COUNTIFS(Table2[Sub-Sector],Table3[[#This Row],[Sub-Sector]],Table2[RSI Exponential â€“ 14D],"&gt;=50")/Table3[[#This Row],[Count]]</f>
        <v>0.65384615384615385</v>
      </c>
      <c r="I71" s="1">
        <f>COUNTIFS(Table2[Sub-Sector],Table3[[#This Row],[Sub-Sector]],Table2[Relative Volume],"&gt;=1")/Table3[[#This Row],[Count]]</f>
        <v>0.30769230769230771</v>
      </c>
      <c r="J71" s="1">
        <f>COUNTIFS(Table2[Sub-Sector],Table3[[#This Row],[Sub-Sector]],Table2[% Away From Day Low],"&gt;=0.05")/Table3[[#This Row],[Count]]</f>
        <v>3.8461538461538464E-2</v>
      </c>
      <c r="K71" s="1">
        <f>COUNTIFS(Table2[Sub-Sector],Table3[[#This Row],[Sub-Sector]],Table2[% Away From Day High],"&lt;=0.05")/Table3[[#This Row],[Count]]</f>
        <v>0.92307692307692313</v>
      </c>
      <c r="L71" s="1">
        <f>COUNTIFS(Table2[Sub-Sector],Table3[[#This Row],[Sub-Sector]],Table2[% Away From Current Week Low],"&gt;=0.05")/Table3[[#This Row],[Count]]</f>
        <v>0.11538461538461539</v>
      </c>
      <c r="M71" s="1">
        <f>COUNTIFS(Table2[Sub-Sector],Table3[[#This Row],[Sub-Sector]],Table2[% Away From Current Week High],"&lt;=0.05")/Table3[[#This Row],[Count]]</f>
        <v>0.73076923076923073</v>
      </c>
      <c r="N71" s="1">
        <f>COUNTIFS(Table2[Sub-Sector],Table3[[#This Row],[Sub-Sector]],Table2[% Away From Current Month Low],"&gt;=0.05")/Table3[[#This Row],[Count]]</f>
        <v>7.6923076923076927E-2</v>
      </c>
      <c r="O71" s="1">
        <f>COUNTIFS(Table2[Sub-Sector],Table3[[#This Row],[Sub-Sector]],Table2[% Away From Current Month High],"&lt;=0.05")/Table3[[#This Row],[Count]]</f>
        <v>0.80769230769230771</v>
      </c>
      <c r="P71" s="1">
        <f>COUNTIFS(Table2[Sub-Sector],Table3[[#This Row],[Sub-Sector]],Table2[% Away From 52W High],"&lt;=10")/Table3[[#This Row],[Count]]</f>
        <v>0.19230769230769232</v>
      </c>
      <c r="Q71" s="1">
        <f>COUNTIFS(Table2[Sub-Sector],Table3[[#This Row],[Sub-Sector]],Table2[% Away From 52W Low],"&gt;=10")/Table3[[#This Row],[Count]]</f>
        <v>0.96153846153846156</v>
      </c>
      <c r="R71" s="1">
        <f>COUNTIFS(Table2[Sub-Sector],Table3[[#This Row],[Sub-Sector]],Table2[% Price above 20 EMA],"&gt;=0")/Table3[[#This Row],[Count]]</f>
        <v>0.34615384615384615</v>
      </c>
      <c r="S71" s="1">
        <f>COUNTIFS(Table2[Sub-Sector],Table3[[#This Row],[Sub-Sector]],Table2[% Price above 50 EMA],"&gt;=0")/Table3[[#This Row],[Count]]</f>
        <v>0.34615384615384615</v>
      </c>
      <c r="T71" s="1">
        <f>COUNTIFS(Table2[Sub-Sector],Table3[[#This Row],[Sub-Sector]],Table2[% Price above 200 EMA],"&gt;=0")/Table3[[#This Row],[Count]]</f>
        <v>0.92307692307692313</v>
      </c>
      <c r="U71" s="1">
        <f>COUNTIFS(Table2[Sub-Sector],Table3[[#This Row],[Sub-Sector]],Table2[Rate of Change - Zone],"Positive")/Table3[[#This Row],[Count]]</f>
        <v>0.15384615384615385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71">
        <f>_xlfn.RANK.AVG(Table3[[#This Row],[Score]],Table3[Score],1)</f>
        <v>63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1">
        <f>_xlfn.RANK.AVG(Table3[[#This Row],[Score 2 ]],Table3[[Score 2 ]],1)</f>
        <v>70</v>
      </c>
    </row>
    <row r="72" spans="1:26" x14ac:dyDescent="0.3">
      <c r="A72" t="s">
        <v>577</v>
      </c>
      <c r="B72">
        <f>COUNTIFS(Table2[Sub-Sector],Table3[[#This Row],[Sub-Sector]])</f>
        <v>7</v>
      </c>
      <c r="C72" s="1">
        <f>COUNTIFS(Table2[Sub-Sector],Table3[[#This Row],[Sub-Sector]],Table2[Uptrend],"Uptrend")/Table3[[#This Row],[Count]]</f>
        <v>0.7142857142857143</v>
      </c>
      <c r="D72" s="1">
        <f>COUNTIFS(Table2[Sub-Sector],Table3[[#This Row],[Sub-Sector]],Table2[1W Return vs Nifty],"&gt;=5")/Table3[[#This Row],[Count]]</f>
        <v>0.14285714285714285</v>
      </c>
      <c r="E72" s="1">
        <f>COUNTIFS(Table2[Sub-Sector],Table3[[#This Row],[Sub-Sector]],Table2[1M Return vs Nifty],"&gt;=5")/Table3[[#This Row],[Count]]</f>
        <v>0.2857142857142857</v>
      </c>
      <c r="F72" s="1">
        <f>COUNTIFS(Table2[Sub-Sector],Table3[[#This Row],[Sub-Sector]],Table2[6M Return vs Nifty],"&gt;=10")/Table3[[#This Row],[Count]]</f>
        <v>0.42857142857142855</v>
      </c>
      <c r="G72" s="1">
        <f>COUNTIFS(Table2[Sub-Sector],Table3[[#This Row],[Sub-Sector]],Table2[1Y Return vs Nifty],"&gt;=10")/Table3[[#This Row],[Count]]</f>
        <v>0.14285714285714285</v>
      </c>
      <c r="H72" s="1">
        <f>COUNTIFS(Table2[Sub-Sector],Table3[[#This Row],[Sub-Sector]],Table2[RSI Exponential â€“ 14D],"&gt;=50")/Table3[[#This Row],[Count]]</f>
        <v>0.42857142857142855</v>
      </c>
      <c r="I72" s="1">
        <f>COUNTIFS(Table2[Sub-Sector],Table3[[#This Row],[Sub-Sector]],Table2[Relative Volume],"&gt;=1")/Table3[[#This Row],[Count]]</f>
        <v>0.5714285714285714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0.42857142857142855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0.5714285714285714</v>
      </c>
      <c r="P72" s="1">
        <f>COUNTIFS(Table2[Sub-Sector],Table3[[#This Row],[Sub-Sector]],Table2[% Away From 52W High],"&lt;=10")/Table3[[#This Row],[Count]]</f>
        <v>0.14285714285714285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0.14285714285714285</v>
      </c>
      <c r="S72" s="1">
        <f>COUNTIFS(Table2[Sub-Sector],Table3[[#This Row],[Sub-Sector]],Table2[% Price above 50 EMA],"&gt;=0")/Table3[[#This Row],[Count]]</f>
        <v>0.42857142857142855</v>
      </c>
      <c r="T72" s="1">
        <f>COUNTIFS(Table2[Sub-Sector],Table3[[#This Row],[Sub-Sector]],Table2[% Price above 200 EMA],"&gt;=0")/Table3[[#This Row],[Count]]</f>
        <v>0.7142857142857143</v>
      </c>
      <c r="U72" s="1">
        <f>COUNTIFS(Table2[Sub-Sector],Table3[[#This Row],[Sub-Sector]],Table2[Rate of Change - Zone],"Positive")/Table3[[#This Row],[Count]]</f>
        <v>0.14285714285714285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72">
        <f>_xlfn.RANK.AVG(Table3[[#This Row],[Score]],Table3[Score],1)</f>
        <v>64.5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2">
        <f>_xlfn.RANK.AVG(Table3[[#This Row],[Score 2 ]],Table3[[Score 2 ]],1)</f>
        <v>71</v>
      </c>
    </row>
    <row r="73" spans="1:26" x14ac:dyDescent="0.3">
      <c r="A73" t="s">
        <v>51</v>
      </c>
      <c r="B73">
        <f>COUNTIFS(Table2[Sub-Sector],Table3[[#This Row],[Sub-Sector]])</f>
        <v>17</v>
      </c>
      <c r="C73" s="1">
        <f>COUNTIFS(Table2[Sub-Sector],Table3[[#This Row],[Sub-Sector]],Table2[Uptrend],"Uptrend")/Table3[[#This Row],[Count]]</f>
        <v>0.58823529411764708</v>
      </c>
      <c r="D73" s="1">
        <f>COUNTIFS(Table2[Sub-Sector],Table3[[#This Row],[Sub-Sector]],Table2[1W Return vs Nifty],"&gt;=5")/Table3[[#This Row],[Count]]</f>
        <v>5.8823529411764705E-2</v>
      </c>
      <c r="E73" s="1">
        <f>COUNTIFS(Table2[Sub-Sector],Table3[[#This Row],[Sub-Sector]],Table2[1M Return vs Nifty],"&gt;=5")/Table3[[#This Row],[Count]]</f>
        <v>0.35294117647058826</v>
      </c>
      <c r="F73" s="1">
        <f>COUNTIFS(Table2[Sub-Sector],Table3[[#This Row],[Sub-Sector]],Table2[6M Return vs Nifty],"&gt;=10")/Table3[[#This Row],[Count]]</f>
        <v>0.17647058823529413</v>
      </c>
      <c r="G73" s="1">
        <f>COUNTIFS(Table2[Sub-Sector],Table3[[#This Row],[Sub-Sector]],Table2[1Y Return vs Nifty],"&gt;=10")/Table3[[#This Row],[Count]]</f>
        <v>0.29411764705882354</v>
      </c>
      <c r="H73" s="1">
        <f>COUNTIFS(Table2[Sub-Sector],Table3[[#This Row],[Sub-Sector]],Table2[RSI Exponential â€“ 14D],"&gt;=50")/Table3[[#This Row],[Count]]</f>
        <v>0.47058823529411764</v>
      </c>
      <c r="I73" s="1">
        <f>COUNTIFS(Table2[Sub-Sector],Table3[[#This Row],[Sub-Sector]],Table2[Relative Volume],"&gt;=1")/Table3[[#This Row],[Count]]</f>
        <v>0.58823529411764708</v>
      </c>
      <c r="J73" s="1">
        <f>COUNTIFS(Table2[Sub-Sector],Table3[[#This Row],[Sub-Sector]],Table2[% Away From Day Low],"&gt;=0.05")/Table3[[#This Row],[Count]]</f>
        <v>5.8823529411764705E-2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0.11764705882352941</v>
      </c>
      <c r="M73" s="1">
        <f>COUNTIFS(Table2[Sub-Sector],Table3[[#This Row],[Sub-Sector]],Table2[% Away From Current Week High],"&lt;=0.05")/Table3[[#This Row],[Count]]</f>
        <v>0.6470588235294118</v>
      </c>
      <c r="N73" s="1">
        <f>COUNTIFS(Table2[Sub-Sector],Table3[[#This Row],[Sub-Sector]],Table2[% Away From Current Month Low],"&gt;=0.05")/Table3[[#This Row],[Count]]</f>
        <v>0.11764705882352941</v>
      </c>
      <c r="O73" s="1">
        <f>COUNTIFS(Table2[Sub-Sector],Table3[[#This Row],[Sub-Sector]],Table2[% Away From Current Month High],"&lt;=0.05")/Table3[[#This Row],[Count]]</f>
        <v>0.82352941176470584</v>
      </c>
      <c r="P73" s="1">
        <f>COUNTIFS(Table2[Sub-Sector],Table3[[#This Row],[Sub-Sector]],Table2[% Away From 52W High],"&lt;=10")/Table3[[#This Row],[Count]]</f>
        <v>0.41176470588235292</v>
      </c>
      <c r="Q73" s="1">
        <f>COUNTIFS(Table2[Sub-Sector],Table3[[#This Row],[Sub-Sector]],Table2[% Away From 52W Low],"&gt;=10")/Table3[[#This Row],[Count]]</f>
        <v>0.82352941176470584</v>
      </c>
      <c r="R73" s="1">
        <f>COUNTIFS(Table2[Sub-Sector],Table3[[#This Row],[Sub-Sector]],Table2[% Price above 20 EMA],"&gt;=0")/Table3[[#This Row],[Count]]</f>
        <v>0.29411764705882354</v>
      </c>
      <c r="S73" s="1">
        <f>COUNTIFS(Table2[Sub-Sector],Table3[[#This Row],[Sub-Sector]],Table2[% Price above 50 EMA],"&gt;=0")/Table3[[#This Row],[Count]]</f>
        <v>0.58823529411764708</v>
      </c>
      <c r="T73" s="1">
        <f>COUNTIFS(Table2[Sub-Sector],Table3[[#This Row],[Sub-Sector]],Table2[% Price above 200 EMA],"&gt;=0")/Table3[[#This Row],[Count]]</f>
        <v>0.6470588235294118</v>
      </c>
      <c r="U73" s="1">
        <f>COUNTIFS(Table2[Sub-Sector],Table3[[#This Row],[Sub-Sector]],Table2[Rate of Change - Zone],"Positive")/Table3[[#This Row],[Count]]</f>
        <v>0.29411764705882354</v>
      </c>
      <c r="V73" s="1">
        <f>COUNTIFS(Table2[Sub-Sector],Table3[[#This Row],[Sub-Sector]],Table2[Sharpe Ratio],"&gt;=0.10")/Table3[[#This Row],[Count]]</f>
        <v>0.11764705882352941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73">
        <f>_xlfn.RANK.AVG(Table3[[#This Row],[Score]],Table3[Score],1)</f>
        <v>69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3">
        <f>_xlfn.RANK.AVG(Table3[[#This Row],[Score 2 ]],Table3[[Score 2 ]],1)</f>
        <v>72</v>
      </c>
    </row>
    <row r="74" spans="1:26" x14ac:dyDescent="0.3">
      <c r="A74" t="s">
        <v>143</v>
      </c>
      <c r="B74">
        <f>COUNTIFS(Table2[Sub-Sector],Table3[[#This Row],[Sub-Sector]])</f>
        <v>8</v>
      </c>
      <c r="C74" s="1">
        <f>COUNTIFS(Table2[Sub-Sector],Table3[[#This Row],[Sub-Sector]],Table2[Uptrend],"Uptrend")/Table3[[#This Row],[Count]]</f>
        <v>0.25</v>
      </c>
      <c r="D74" s="1">
        <f>COUNTIFS(Table2[Sub-Sector],Table3[[#This Row],[Sub-Sector]],Table2[1W Return vs Nifty],"&gt;=5")/Table3[[#This Row],[Count]]</f>
        <v>0.375</v>
      </c>
      <c r="E74" s="1">
        <f>COUNTIFS(Table2[Sub-Sector],Table3[[#This Row],[Sub-Sector]],Table2[1M Return vs Nifty],"&gt;=5")/Table3[[#This Row],[Count]]</f>
        <v>0.125</v>
      </c>
      <c r="F74" s="1">
        <f>COUNTIFS(Table2[Sub-Sector],Table3[[#This Row],[Sub-Sector]],Table2[6M Return vs Nifty],"&gt;=10")/Table3[[#This Row],[Count]]</f>
        <v>0.375</v>
      </c>
      <c r="G74" s="1">
        <f>COUNTIFS(Table2[Sub-Sector],Table3[[#This Row],[Sub-Sector]],Table2[1Y Return vs Nifty],"&gt;=10")/Table3[[#This Row],[Count]]</f>
        <v>0.875</v>
      </c>
      <c r="H74" s="1">
        <f>COUNTIFS(Table2[Sub-Sector],Table3[[#This Row],[Sub-Sector]],Table2[RSI Exponential â€“ 14D],"&gt;=50")/Table3[[#This Row],[Count]]</f>
        <v>0.25</v>
      </c>
      <c r="I74" s="1">
        <f>COUNTIFS(Table2[Sub-Sector],Table3[[#This Row],[Sub-Sector]],Table2[Relative Volume],"&gt;=1")/Table3[[#This Row],[Count]]</f>
        <v>0.125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0.875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0.125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0.375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0.125</v>
      </c>
      <c r="T74" s="1">
        <f>COUNTIFS(Table2[Sub-Sector],Table3[[#This Row],[Sub-Sector]],Table2[% Price above 200 EMA],"&gt;=0")/Table3[[#This Row],[Count]]</f>
        <v>0.875</v>
      </c>
      <c r="U74" s="1">
        <f>COUNTIFS(Table2[Sub-Sector],Table3[[#This Row],[Sub-Sector]],Table2[Rate of Change - Zone],"Positive")/Table3[[#This Row],[Count]]</f>
        <v>0.125</v>
      </c>
      <c r="V74" s="1">
        <f>COUNTIFS(Table2[Sub-Sector],Table3[[#This Row],[Sub-Sector]],Table2[Sharpe Ratio],"&gt;=0.10")/Table3[[#This Row],[Count]]</f>
        <v>0.75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74">
        <f>_xlfn.RANK.AVG(Table3[[#This Row],[Score]],Table3[Score],1)</f>
        <v>81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4">
        <f>_xlfn.RANK.AVG(Table3[[#This Row],[Score 2 ]],Table3[[Score 2 ]],1)</f>
        <v>73</v>
      </c>
    </row>
    <row r="75" spans="1:26" x14ac:dyDescent="0.3">
      <c r="A75" t="s">
        <v>613</v>
      </c>
      <c r="B75">
        <f>COUNTIFS(Table2[Sub-Sector],Table3[[#This Row],[Sub-Sector]])</f>
        <v>13</v>
      </c>
      <c r="C75" s="1">
        <f>COUNTIFS(Table2[Sub-Sector],Table3[[#This Row],[Sub-Sector]],Table2[Uptrend],"Uptrend")/Table3[[#This Row],[Count]]</f>
        <v>0.38461538461538464</v>
      </c>
      <c r="D75" s="1">
        <f>COUNTIFS(Table2[Sub-Sector],Table3[[#This Row],[Sub-Sector]],Table2[1W Return vs Nifty],"&gt;=5")/Table3[[#This Row],[Count]]</f>
        <v>0.46153846153846156</v>
      </c>
      <c r="E75" s="1">
        <f>COUNTIFS(Table2[Sub-Sector],Table3[[#This Row],[Sub-Sector]],Table2[1M Return vs Nifty],"&gt;=5")/Table3[[#This Row],[Count]]</f>
        <v>0.38461538461538464</v>
      </c>
      <c r="F75" s="1">
        <f>COUNTIFS(Table2[Sub-Sector],Table3[[#This Row],[Sub-Sector]],Table2[6M Return vs Nifty],"&gt;=10")/Table3[[#This Row],[Count]]</f>
        <v>0.23076923076923078</v>
      </c>
      <c r="G75" s="1">
        <f>COUNTIFS(Table2[Sub-Sector],Table3[[#This Row],[Sub-Sector]],Table2[1Y Return vs Nifty],"&gt;=10")/Table3[[#This Row],[Count]]</f>
        <v>0.46153846153846156</v>
      </c>
      <c r="H75" s="1">
        <f>COUNTIFS(Table2[Sub-Sector],Table3[[#This Row],[Sub-Sector]],Table2[RSI Exponential â€“ 14D],"&gt;=50")/Table3[[#This Row],[Count]]</f>
        <v>0.53846153846153844</v>
      </c>
      <c r="I75" s="1">
        <f>COUNTIFS(Table2[Sub-Sector],Table3[[#This Row],[Sub-Sector]],Table2[Relative Volume],"&gt;=1")/Table3[[#This Row],[Count]]</f>
        <v>0.46153846153846156</v>
      </c>
      <c r="J75" s="1">
        <f>COUNTIFS(Table2[Sub-Sector],Table3[[#This Row],[Sub-Sector]],Table2[% Away From Day Low],"&gt;=0.05")/Table3[[#This Row],[Count]]</f>
        <v>7.6923076923076927E-2</v>
      </c>
      <c r="K75" s="1">
        <f>COUNTIFS(Table2[Sub-Sector],Table3[[#This Row],[Sub-Sector]],Table2[% Away From Day High],"&lt;=0.05")/Table3[[#This Row],[Count]]</f>
        <v>0.92307692307692313</v>
      </c>
      <c r="L75" s="1">
        <f>COUNTIFS(Table2[Sub-Sector],Table3[[#This Row],[Sub-Sector]],Table2[% Away From Current Week Low],"&gt;=0.05")/Table3[[#This Row],[Count]]</f>
        <v>7.6923076923076927E-2</v>
      </c>
      <c r="M75" s="1">
        <f>COUNTIFS(Table2[Sub-Sector],Table3[[#This Row],[Sub-Sector]],Table2[% Away From Current Week High],"&lt;=0.05")/Table3[[#This Row],[Count]]</f>
        <v>0.53846153846153844</v>
      </c>
      <c r="N75" s="1">
        <f>COUNTIFS(Table2[Sub-Sector],Table3[[#This Row],[Sub-Sector]],Table2[% Away From Current Month Low],"&gt;=0.05")/Table3[[#This Row],[Count]]</f>
        <v>7.6923076923076927E-2</v>
      </c>
      <c r="O75" s="1">
        <f>COUNTIFS(Table2[Sub-Sector],Table3[[#This Row],[Sub-Sector]],Table2[% Away From Current Month High],"&lt;=0.05")/Table3[[#This Row],[Count]]</f>
        <v>0.69230769230769229</v>
      </c>
      <c r="P75" s="1">
        <f>COUNTIFS(Table2[Sub-Sector],Table3[[#This Row],[Sub-Sector]],Table2[% Away From 52W High],"&lt;=10")/Table3[[#This Row],[Count]]</f>
        <v>0.15384615384615385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0.30769230769230771</v>
      </c>
      <c r="S75" s="1">
        <f>COUNTIFS(Table2[Sub-Sector],Table3[[#This Row],[Sub-Sector]],Table2[% Price above 50 EMA],"&gt;=0")/Table3[[#This Row],[Count]]</f>
        <v>0.30769230769230771</v>
      </c>
      <c r="T75" s="1">
        <f>COUNTIFS(Table2[Sub-Sector],Table3[[#This Row],[Sub-Sector]],Table2[% Price above 200 EMA],"&gt;=0")/Table3[[#This Row],[Count]]</f>
        <v>0.69230769230769229</v>
      </c>
      <c r="U75" s="1">
        <f>COUNTIFS(Table2[Sub-Sector],Table3[[#This Row],[Sub-Sector]],Table2[Rate of Change - Zone],"Positive")/Table3[[#This Row],[Count]]</f>
        <v>0.30769230769230771</v>
      </c>
      <c r="V75" s="1">
        <f>COUNTIFS(Table2[Sub-Sector],Table3[[#This Row],[Sub-Sector]],Table2[Sharpe Ratio],"&gt;=0.10")/Table3[[#This Row],[Count]]</f>
        <v>7.6923076923076927E-2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75">
        <f>_xlfn.RANK.AVG(Table3[[#This Row],[Score]],Table3[Score],1)</f>
        <v>60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5">
        <f>_xlfn.RANK.AVG(Table3[[#This Row],[Score 2 ]],Table3[[Score 2 ]],1)</f>
        <v>74</v>
      </c>
    </row>
    <row r="76" spans="1:26" x14ac:dyDescent="0.3">
      <c r="A76" t="s">
        <v>1005</v>
      </c>
      <c r="B76">
        <f>COUNTIFS(Table2[Sub-Sector],Table3[[#This Row],[Sub-Sector]])</f>
        <v>2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0.5</v>
      </c>
      <c r="G76" s="1">
        <f>COUNTIFS(Table2[Sub-Sector],Table3[[#This Row],[Sub-Sector]],Table2[1Y Return vs Nifty],"&gt;=10")/Table3[[#This Row],[Count]]</f>
        <v>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0.5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0.5</v>
      </c>
      <c r="M76" s="1">
        <f>COUNTIFS(Table2[Sub-Sector],Table3[[#This Row],[Sub-Sector]],Table2[% Away From Current Week High],"&lt;=0.05")/Table3[[#This Row],[Count]]</f>
        <v>0.5</v>
      </c>
      <c r="N76" s="1">
        <f>COUNTIFS(Table2[Sub-Sector],Table3[[#This Row],[Sub-Sector]],Table2[% Away From Current Month Low],"&gt;=0.05")/Table3[[#This Row],[Count]]</f>
        <v>0.5</v>
      </c>
      <c r="O76" s="1">
        <f>COUNTIFS(Table2[Sub-Sector],Table3[[#This Row],[Sub-Sector]],Table2[% Away From Current Month High],"&lt;=0.05")/Table3[[#This Row],[Count]]</f>
        <v>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76">
        <f>_xlfn.RANK.AVG(Table3[[#This Row],[Score]],Table3[Score],1)</f>
        <v>105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6">
        <f>_xlfn.RANK.AVG(Table3[[#This Row],[Score 2 ]],Table3[[Score 2 ]],1)</f>
        <v>75</v>
      </c>
    </row>
    <row r="77" spans="1:26" x14ac:dyDescent="0.3">
      <c r="A77" t="s">
        <v>225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0.33333333333333331</v>
      </c>
      <c r="E77" s="1">
        <f>COUNTIFS(Table2[Sub-Sector],Table3[[#This Row],[Sub-Sector]],Table2[1M Return vs Nifty],"&gt;=5")/Table3[[#This Row],[Count]]</f>
        <v>0.33333333333333331</v>
      </c>
      <c r="F77" s="1">
        <f>COUNTIFS(Table2[Sub-Sector],Table3[[#This Row],[Sub-Sector]],Table2[6M Return vs Nifty],"&gt;=10")/Table3[[#This Row],[Count]]</f>
        <v>0.33333333333333331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0.33333333333333331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0.33333333333333331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0.66666666666666663</v>
      </c>
      <c r="P77" s="1">
        <f>COUNTIFS(Table2[Sub-Sector],Table3[[#This Row],[Sub-Sector]],Table2[% Away From 52W High],"&lt;=10")/Table3[[#This Row],[Count]]</f>
        <v>0.66666666666666663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0.33333333333333331</v>
      </c>
      <c r="S77" s="1">
        <f>COUNTIFS(Table2[Sub-Sector],Table3[[#This Row],[Sub-Sector]],Table2[% Price above 50 EMA],"&gt;=0")/Table3[[#This Row],[Count]]</f>
        <v>0.33333333333333331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0.33333333333333331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77">
        <f>_xlfn.RANK.AVG(Table3[[#This Row],[Score]],Table3[Score],1)</f>
        <v>48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7">
        <f>_xlfn.RANK.AVG(Table3[[#This Row],[Score 2 ]],Table3[[Score 2 ]],1)</f>
        <v>76</v>
      </c>
    </row>
    <row r="78" spans="1:26" x14ac:dyDescent="0.3">
      <c r="A78" t="s">
        <v>468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0.82352941176470584</v>
      </c>
      <c r="D78" s="1">
        <f>COUNTIFS(Table2[Sub-Sector],Table3[[#This Row],[Sub-Sector]],Table2[1W Return vs Nifty],"&gt;=5")/Table3[[#This Row],[Count]]</f>
        <v>0.52941176470588236</v>
      </c>
      <c r="E78" s="1">
        <f>COUNTIFS(Table2[Sub-Sector],Table3[[#This Row],[Sub-Sector]],Table2[1M Return vs Nifty],"&gt;=5")/Table3[[#This Row],[Count]]</f>
        <v>0.6470588235294118</v>
      </c>
      <c r="F78" s="1">
        <f>COUNTIFS(Table2[Sub-Sector],Table3[[#This Row],[Sub-Sector]],Table2[6M Return vs Nifty],"&gt;=10")/Table3[[#This Row],[Count]]</f>
        <v>0.41176470588235292</v>
      </c>
      <c r="G78" s="1">
        <f>COUNTIFS(Table2[Sub-Sector],Table3[[#This Row],[Sub-Sector]],Table2[1Y Return vs Nifty],"&gt;=10")/Table3[[#This Row],[Count]]</f>
        <v>0.23529411764705882</v>
      </c>
      <c r="H78" s="1">
        <f>COUNTIFS(Table2[Sub-Sector],Table3[[#This Row],[Sub-Sector]],Table2[RSI Exponential â€“ 14D],"&gt;=50")/Table3[[#This Row],[Count]]</f>
        <v>0.82352941176470584</v>
      </c>
      <c r="I78" s="1">
        <f>COUNTIFS(Table2[Sub-Sector],Table3[[#This Row],[Sub-Sector]],Table2[Relative Volume],"&gt;=1")/Table3[[#This Row],[Count]]</f>
        <v>0.23529411764705882</v>
      </c>
      <c r="J78" s="1">
        <f>COUNTIFS(Table2[Sub-Sector],Table3[[#This Row],[Sub-Sector]],Table2[% Away From Day Low],"&gt;=0.05")/Table3[[#This Row],[Count]]</f>
        <v>5.8823529411764705E-2</v>
      </c>
      <c r="K78" s="1">
        <f>COUNTIFS(Table2[Sub-Sector],Table3[[#This Row],[Sub-Sector]],Table2[% Away From Day High],"&lt;=0.05")/Table3[[#This Row],[Count]]</f>
        <v>0.94117647058823528</v>
      </c>
      <c r="L78" s="1">
        <f>COUNTIFS(Table2[Sub-Sector],Table3[[#This Row],[Sub-Sector]],Table2[% Away From Current Week Low],"&gt;=0.05")/Table3[[#This Row],[Count]]</f>
        <v>0.17647058823529413</v>
      </c>
      <c r="M78" s="1">
        <f>COUNTIFS(Table2[Sub-Sector],Table3[[#This Row],[Sub-Sector]],Table2[% Away From Current Week High],"&lt;=0.05")/Table3[[#This Row],[Count]]</f>
        <v>0.76470588235294112</v>
      </c>
      <c r="N78" s="1">
        <f>COUNTIFS(Table2[Sub-Sector],Table3[[#This Row],[Sub-Sector]],Table2[% Away From Current Month Low],"&gt;=0.05")/Table3[[#This Row],[Count]]</f>
        <v>0.11764705882352941</v>
      </c>
      <c r="O78" s="1">
        <f>COUNTIFS(Table2[Sub-Sector],Table3[[#This Row],[Sub-Sector]],Table2[% Away From Current Month High],"&lt;=0.05")/Table3[[#This Row],[Count]]</f>
        <v>0.82352941176470584</v>
      </c>
      <c r="P78" s="1">
        <f>COUNTIFS(Table2[Sub-Sector],Table3[[#This Row],[Sub-Sector]],Table2[% Away From 52W High],"&lt;=10")/Table3[[#This Row],[Count]]</f>
        <v>0.23529411764705882</v>
      </c>
      <c r="Q78" s="1">
        <f>COUNTIFS(Table2[Sub-Sector],Table3[[#This Row],[Sub-Sector]],Table2[% Away From 52W Low],"&gt;=10")/Table3[[#This Row],[Count]]</f>
        <v>0.94117647058823528</v>
      </c>
      <c r="R78" s="1">
        <f>COUNTIFS(Table2[Sub-Sector],Table3[[#This Row],[Sub-Sector]],Table2[% Price above 20 EMA],"&gt;=0")/Table3[[#This Row],[Count]]</f>
        <v>0.52941176470588236</v>
      </c>
      <c r="S78" s="1">
        <f>COUNTIFS(Table2[Sub-Sector],Table3[[#This Row],[Sub-Sector]],Table2[% Price above 50 EMA],"&gt;=0")/Table3[[#This Row],[Count]]</f>
        <v>0.70588235294117652</v>
      </c>
      <c r="T78" s="1">
        <f>COUNTIFS(Table2[Sub-Sector],Table3[[#This Row],[Sub-Sector]],Table2[% Price above 200 EMA],"&gt;=0")/Table3[[#This Row],[Count]]</f>
        <v>0.82352941176470584</v>
      </c>
      <c r="U78" s="1">
        <f>COUNTIFS(Table2[Sub-Sector],Table3[[#This Row],[Sub-Sector]],Table2[Rate of Change - Zone],"Positive")/Table3[[#This Row],[Count]]</f>
        <v>0.41176470588235292</v>
      </c>
      <c r="V78" s="1">
        <f>COUNTIFS(Table2[Sub-Sector],Table3[[#This Row],[Sub-Sector]],Table2[Sharpe Ratio],"&gt;=0.10")/Table3[[#This Row],[Count]]</f>
        <v>0.11764705882352941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78">
        <f>_xlfn.RANK.AVG(Table3[[#This Row],[Score]],Table3[Score],1)</f>
        <v>38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8">
        <f>_xlfn.RANK.AVG(Table3[[#This Row],[Score 2 ]],Table3[[Score 2 ]],1)</f>
        <v>77.5</v>
      </c>
    </row>
    <row r="79" spans="1:26" x14ac:dyDescent="0.3">
      <c r="A79" t="s">
        <v>43</v>
      </c>
      <c r="B79">
        <f>COUNTIFS(Table2[Sub-Sector],Table3[[#This Row],[Sub-Sector]])</f>
        <v>10</v>
      </c>
      <c r="C79" s="1">
        <f>COUNTIFS(Table2[Sub-Sector],Table3[[#This Row],[Sub-Sector]],Table2[Uptrend],"Uptrend")/Table3[[#This Row],[Count]]</f>
        <v>0.8</v>
      </c>
      <c r="D79" s="1">
        <f>COUNTIFS(Table2[Sub-Sector],Table3[[#This Row],[Sub-Sector]],Table2[1W Return vs Nifty],"&gt;=5")/Table3[[#This Row],[Count]]</f>
        <v>0.1</v>
      </c>
      <c r="E79" s="1">
        <f>COUNTIFS(Table2[Sub-Sector],Table3[[#This Row],[Sub-Sector]],Table2[1M Return vs Nifty],"&gt;=5")/Table3[[#This Row],[Count]]</f>
        <v>0.2</v>
      </c>
      <c r="F79" s="1">
        <f>COUNTIFS(Table2[Sub-Sector],Table3[[#This Row],[Sub-Sector]],Table2[6M Return vs Nifty],"&gt;=10")/Table3[[#This Row],[Count]]</f>
        <v>0.2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0.2</v>
      </c>
      <c r="I79" s="1">
        <f>COUNTIFS(Table2[Sub-Sector],Table3[[#This Row],[Sub-Sector]],Table2[Relative Volume],"&gt;=1")/Table3[[#This Row],[Count]]</f>
        <v>0.1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0.7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0.9</v>
      </c>
      <c r="P79" s="1">
        <f>COUNTIFS(Table2[Sub-Sector],Table3[[#This Row],[Sub-Sector]],Table2[% Away From 52W High],"&lt;=10")/Table3[[#This Row],[Count]]</f>
        <v>0.7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</v>
      </c>
      <c r="S79" s="1">
        <f>COUNTIFS(Table2[Sub-Sector],Table3[[#This Row],[Sub-Sector]],Table2[% Price above 50 EMA],"&gt;=0")/Table3[[#This Row],[Count]]</f>
        <v>0.6</v>
      </c>
      <c r="T79" s="1">
        <f>COUNTIFS(Table2[Sub-Sector],Table3[[#This Row],[Sub-Sector]],Table2[% Price above 200 EMA],"&gt;=0")/Table3[[#This Row],[Count]]</f>
        <v>0.8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0.1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79">
        <f>_xlfn.RANK.AVG(Table3[[#This Row],[Score]],Table3[Score],1)</f>
        <v>74.5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9">
        <f>_xlfn.RANK.AVG(Table3[[#This Row],[Score 2 ]],Table3[[Score 2 ]],1)</f>
        <v>77.5</v>
      </c>
    </row>
    <row r="80" spans="1:26" x14ac:dyDescent="0.3">
      <c r="A80" t="s">
        <v>409</v>
      </c>
      <c r="B80">
        <f>COUNTIFS(Table2[Sub-Sector],Table3[[#This Row],[Sub-Sector]])</f>
        <v>6</v>
      </c>
      <c r="C80" s="1">
        <f>COUNTIFS(Table2[Sub-Sector],Table3[[#This Row],[Sub-Sector]],Table2[Uptrend],"Uptrend")/Table3[[#This Row],[Count]]</f>
        <v>1</v>
      </c>
      <c r="D80" s="1">
        <f>COUNTIFS(Table2[Sub-Sector],Table3[[#This Row],[Sub-Sector]],Table2[1W Return vs Nifty],"&gt;=5")/Table3[[#This Row],[Count]]</f>
        <v>0.16666666666666666</v>
      </c>
      <c r="E80" s="1">
        <f>COUNTIFS(Table2[Sub-Sector],Table3[[#This Row],[Sub-Sector]],Table2[1M Return vs Nifty],"&gt;=5")/Table3[[#This Row],[Count]]</f>
        <v>0.83333333333333337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0.66666666666666663</v>
      </c>
      <c r="H80" s="1">
        <f>COUNTIFS(Table2[Sub-Sector],Table3[[#This Row],[Sub-Sector]],Table2[RSI Exponential â€“ 14D],"&gt;=50")/Table3[[#This Row],[Count]]</f>
        <v>1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0.5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0.83333333333333337</v>
      </c>
      <c r="P80" s="1">
        <f>COUNTIFS(Table2[Sub-Sector],Table3[[#This Row],[Sub-Sector]],Table2[% Away From 52W High],"&lt;=10")/Table3[[#This Row],[Count]]</f>
        <v>0.33333333333333331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0.33333333333333331</v>
      </c>
      <c r="S80" s="1">
        <f>COUNTIFS(Table2[Sub-Sector],Table3[[#This Row],[Sub-Sector]],Table2[% Price above 50 EMA],"&gt;=0")/Table3[[#This Row],[Count]]</f>
        <v>0.66666666666666663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0.33333333333333331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80">
        <f>_xlfn.RANK.AVG(Table3[[#This Row],[Score]],Table3[Score],1)</f>
        <v>44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0">
        <f>_xlfn.RANK.AVG(Table3[[#This Row],[Score 2 ]],Table3[[Score 2 ]],1)</f>
        <v>79</v>
      </c>
    </row>
    <row r="81" spans="1:26" x14ac:dyDescent="0.3">
      <c r="A81" t="s">
        <v>463</v>
      </c>
      <c r="B81">
        <f>COUNTIFS(Table2[Sub-Sector],Table3[[#This Row],[Sub-Sector]])</f>
        <v>10</v>
      </c>
      <c r="C81" s="1">
        <f>COUNTIFS(Table2[Sub-Sector],Table3[[#This Row],[Sub-Sector]],Table2[Uptrend],"Uptrend")/Table3[[#This Row],[Count]]</f>
        <v>0.6</v>
      </c>
      <c r="D81" s="1">
        <f>COUNTIFS(Table2[Sub-Sector],Table3[[#This Row],[Sub-Sector]],Table2[1W Return vs Nifty],"&gt;=5")/Table3[[#This Row],[Count]]</f>
        <v>0.3</v>
      </c>
      <c r="E81" s="1">
        <f>COUNTIFS(Table2[Sub-Sector],Table3[[#This Row],[Sub-Sector]],Table2[1M Return vs Nifty],"&gt;=5")/Table3[[#This Row],[Count]]</f>
        <v>0.3</v>
      </c>
      <c r="F81" s="1">
        <f>COUNTIFS(Table2[Sub-Sector],Table3[[#This Row],[Sub-Sector]],Table2[6M Return vs Nifty],"&gt;=10")/Table3[[#This Row],[Count]]</f>
        <v>0.4</v>
      </c>
      <c r="G81" s="1">
        <f>COUNTIFS(Table2[Sub-Sector],Table3[[#This Row],[Sub-Sector]],Table2[1Y Return vs Nifty],"&gt;=10")/Table3[[#This Row],[Count]]</f>
        <v>0.3</v>
      </c>
      <c r="H81" s="1">
        <f>COUNTIFS(Table2[Sub-Sector],Table3[[#This Row],[Sub-Sector]],Table2[RSI Exponential â€“ 14D],"&gt;=50")/Table3[[#This Row],[Count]]</f>
        <v>0.4</v>
      </c>
      <c r="I81" s="1">
        <f>COUNTIFS(Table2[Sub-Sector],Table3[[#This Row],[Sub-Sector]],Table2[Relative Volume],"&gt;=1")/Table3[[#This Row],[Count]]</f>
        <v>0.4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</v>
      </c>
      <c r="M81" s="1">
        <f>COUNTIFS(Table2[Sub-Sector],Table3[[#This Row],[Sub-Sector]],Table2[% Away From Current Week High],"&lt;=0.05")/Table3[[#This Row],[Count]]</f>
        <v>0.5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0.7</v>
      </c>
      <c r="P81" s="1">
        <f>COUNTIFS(Table2[Sub-Sector],Table3[[#This Row],[Sub-Sector]],Table2[% Away From 52W High],"&lt;=10")/Table3[[#This Row],[Count]]</f>
        <v>0.3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0.3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0.9</v>
      </c>
      <c r="U81" s="1">
        <f>COUNTIFS(Table2[Sub-Sector],Table3[[#This Row],[Sub-Sector]],Table2[Rate of Change - Zone],"Positive")/Table3[[#This Row],[Count]]</f>
        <v>0.2</v>
      </c>
      <c r="V81" s="1">
        <f>COUNTIFS(Table2[Sub-Sector],Table3[[#This Row],[Sub-Sector]],Table2[Sharpe Ratio],"&gt;=0.10")/Table3[[#This Row],[Count]]</f>
        <v>0.4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81">
        <f>_xlfn.RANK.AVG(Table3[[#This Row],[Score]],Table3[Score],1)</f>
        <v>72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1">
        <f>_xlfn.RANK.AVG(Table3[[#This Row],[Score 2 ]],Table3[[Score 2 ]],1)</f>
        <v>80</v>
      </c>
    </row>
    <row r="82" spans="1:26" x14ac:dyDescent="0.3">
      <c r="A82" t="s">
        <v>289</v>
      </c>
      <c r="B82">
        <f>COUNTIFS(Table2[Sub-Sector],Table3[[#This Row],[Sub-Sector]])</f>
        <v>12</v>
      </c>
      <c r="C82" s="1">
        <f>COUNTIFS(Table2[Sub-Sector],Table3[[#This Row],[Sub-Sector]],Table2[Uptrend],"Uptrend")/Table3[[#This Row],[Count]]</f>
        <v>0.66666666666666663</v>
      </c>
      <c r="D82" s="1">
        <f>COUNTIFS(Table2[Sub-Sector],Table3[[#This Row],[Sub-Sector]],Table2[1W Return vs Nifty],"&gt;=5")/Table3[[#This Row],[Count]]</f>
        <v>0.33333333333333331</v>
      </c>
      <c r="E82" s="1">
        <f>COUNTIFS(Table2[Sub-Sector],Table3[[#This Row],[Sub-Sector]],Table2[1M Return vs Nifty],"&gt;=5")/Table3[[#This Row],[Count]]</f>
        <v>0.25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0.41666666666666669</v>
      </c>
      <c r="H82" s="1">
        <f>COUNTIFS(Table2[Sub-Sector],Table3[[#This Row],[Sub-Sector]],Table2[RSI Exponential â€“ 14D],"&gt;=50")/Table3[[#This Row],[Count]]</f>
        <v>0.5</v>
      </c>
      <c r="I82" s="1">
        <f>COUNTIFS(Table2[Sub-Sector],Table3[[#This Row],[Sub-Sector]],Table2[Relative Volume],"&gt;=1")/Table3[[#This Row],[Count]]</f>
        <v>0.25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0.75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0.83333333333333337</v>
      </c>
      <c r="P82" s="1">
        <f>COUNTIFS(Table2[Sub-Sector],Table3[[#This Row],[Sub-Sector]],Table2[% Away From 52W High],"&lt;=10")/Table3[[#This Row],[Count]]</f>
        <v>0.25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0.33333333333333331</v>
      </c>
      <c r="S82" s="1">
        <f>COUNTIFS(Table2[Sub-Sector],Table3[[#This Row],[Sub-Sector]],Table2[% Price above 50 EMA],"&gt;=0")/Table3[[#This Row],[Count]]</f>
        <v>0.58333333333333337</v>
      </c>
      <c r="T82" s="1">
        <f>COUNTIFS(Table2[Sub-Sector],Table3[[#This Row],[Sub-Sector]],Table2[% Price above 200 EMA],"&gt;=0")/Table3[[#This Row],[Count]]</f>
        <v>0.83333333333333337</v>
      </c>
      <c r="U82" s="1">
        <f>COUNTIFS(Table2[Sub-Sector],Table3[[#This Row],[Sub-Sector]],Table2[Rate of Change - Zone],"Positive")/Table3[[#This Row],[Count]]</f>
        <v>0.33333333333333331</v>
      </c>
      <c r="V82" s="1">
        <f>COUNTIFS(Table2[Sub-Sector],Table3[[#This Row],[Sub-Sector]],Table2[Sharpe Ratio],"&gt;=0.10")/Table3[[#This Row],[Count]]</f>
        <v>0.25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82">
        <f>_xlfn.RANK.AVG(Table3[[#This Row],[Score]],Table3[Score],1)</f>
        <v>68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2">
        <f>_xlfn.RANK.AVG(Table3[[#This Row],[Score 2 ]],Table3[[Score 2 ]],1)</f>
        <v>81</v>
      </c>
    </row>
    <row r="83" spans="1:26" x14ac:dyDescent="0.3">
      <c r="A83" t="s">
        <v>377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0.5</v>
      </c>
      <c r="D83" s="1">
        <f>COUNTIFS(Table2[Sub-Sector],Table3[[#This Row],[Sub-Sector]],Table2[1W Return vs Nifty],"&gt;=5")/Table3[[#This Row],[Count]]</f>
        <v>0.5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1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0.5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0.5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0.5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83">
        <f>_xlfn.RANK.AVG(Table3[[#This Row],[Score]],Table3[Score],1)</f>
        <v>83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3">
        <f>_xlfn.RANK.AVG(Table3[[#This Row],[Score 2 ]],Table3[[Score 2 ]],1)</f>
        <v>82</v>
      </c>
    </row>
    <row r="84" spans="1:26" x14ac:dyDescent="0.3">
      <c r="A84" t="s">
        <v>873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0.33333333333333331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0.66666666666666663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0.66666666666666663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84">
        <f>_xlfn.RANK.AVG(Table3[[#This Row],[Score]],Table3[Score],1)</f>
        <v>90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4">
        <f>_xlfn.RANK.AVG(Table3[[#This Row],[Score 2 ]],Table3[[Score 2 ]],1)</f>
        <v>83</v>
      </c>
    </row>
    <row r="85" spans="1:26" x14ac:dyDescent="0.3">
      <c r="A85" t="s">
        <v>777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0.2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0.2</v>
      </c>
      <c r="F85" s="1">
        <f>COUNTIFS(Table2[Sub-Sector],Table3[[#This Row],[Sub-Sector]],Table2[6M Return vs Nifty],"&gt;=10")/Table3[[#This Row],[Count]]</f>
        <v>0.4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0.2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0.4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0.6</v>
      </c>
      <c r="P85" s="1">
        <f>COUNTIFS(Table2[Sub-Sector],Table3[[#This Row],[Sub-Sector]],Table2[% Away From 52W High],"&lt;=10")/Table3[[#This Row],[Count]]</f>
        <v>0.2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0.2</v>
      </c>
      <c r="T85" s="1">
        <f>COUNTIFS(Table2[Sub-Sector],Table3[[#This Row],[Sub-Sector]],Table2[% Price above 200 EMA],"&gt;=0")/Table3[[#This Row],[Count]]</f>
        <v>0.6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85">
        <f>_xlfn.RANK.AVG(Table3[[#This Row],[Score]],Table3[Score],1)</f>
        <v>100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5">
        <f>_xlfn.RANK.AVG(Table3[[#This Row],[Score 2 ]],Table3[[Score 2 ]],1)</f>
        <v>84</v>
      </c>
    </row>
    <row r="86" spans="1:26" x14ac:dyDescent="0.3">
      <c r="A86" t="s">
        <v>192</v>
      </c>
      <c r="B86">
        <f>COUNTIFS(Table2[Sub-Sector],Table3[[#This Row],[Sub-Sector]])</f>
        <v>4</v>
      </c>
      <c r="C86" s="1">
        <f>COUNTIFS(Table2[Sub-Sector],Table3[[#This Row],[Sub-Sector]],Table2[Uptrend],"Uptrend")/Table3[[#This Row],[Count]]</f>
        <v>0.75</v>
      </c>
      <c r="D86" s="1">
        <f>COUNTIFS(Table2[Sub-Sector],Table3[[#This Row],[Sub-Sector]],Table2[1W Return vs Nifty],"&gt;=5")/Table3[[#This Row],[Count]]</f>
        <v>0.5</v>
      </c>
      <c r="E86" s="1">
        <f>COUNTIFS(Table2[Sub-Sector],Table3[[#This Row],[Sub-Sector]],Table2[1M Return vs Nifty],"&gt;=5")/Table3[[#This Row],[Count]]</f>
        <v>0.25</v>
      </c>
      <c r="F86" s="1">
        <f>COUNTIFS(Table2[Sub-Sector],Table3[[#This Row],[Sub-Sector]],Table2[6M Return vs Nifty],"&gt;=10")/Table3[[#This Row],[Count]]</f>
        <v>0.75</v>
      </c>
      <c r="G86" s="1">
        <f>COUNTIFS(Table2[Sub-Sector],Table3[[#This Row],[Sub-Sector]],Table2[1Y Return vs Nifty],"&gt;=10")/Table3[[#This Row],[Count]]</f>
        <v>0.25</v>
      </c>
      <c r="H86" s="1">
        <f>COUNTIFS(Table2[Sub-Sector],Table3[[#This Row],[Sub-Sector]],Table2[RSI Exponential â€“ 14D],"&gt;=50")/Table3[[#This Row],[Count]]</f>
        <v>0.5</v>
      </c>
      <c r="I86" s="1">
        <f>COUNTIFS(Table2[Sub-Sector],Table3[[#This Row],[Sub-Sector]],Table2[Relative Volume],"&gt;=1")/Table3[[#This Row],[Count]]</f>
        <v>0.25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0.5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0.25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86">
        <f>_xlfn.RANK.AVG(Table3[[#This Row],[Score]],Table3[Score],1)</f>
        <v>57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6">
        <f>_xlfn.RANK.AVG(Table3[[#This Row],[Score 2 ]],Table3[[Score 2 ]],1)</f>
        <v>85</v>
      </c>
    </row>
    <row r="87" spans="1:26" x14ac:dyDescent="0.3">
      <c r="A87" t="s">
        <v>742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0.5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0.5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0</v>
      </c>
      <c r="H87" s="1">
        <f>COUNTIFS(Table2[Sub-Sector],Table3[[#This Row],[Sub-Sector]],Table2[RSI Exponential â€“ 14D],"&gt;=50")/Table3[[#This Row],[Count]]</f>
        <v>0.5</v>
      </c>
      <c r="I87" s="1">
        <f>COUNTIFS(Table2[Sub-Sector],Table3[[#This Row],[Sub-Sector]],Table2[Relative Volume],"&gt;=1")/Table3[[#This Row],[Count]]</f>
        <v>0.5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0.5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0.5</v>
      </c>
      <c r="S87" s="1">
        <f>COUNTIFS(Table2[Sub-Sector],Table3[[#This Row],[Sub-Sector]],Table2[% Price above 50 EMA],"&gt;=0")/Table3[[#This Row],[Count]]</f>
        <v>0.5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0.5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87">
        <f>_xlfn.RANK.AVG(Table3[[#This Row],[Score]],Table3[Score],1)</f>
        <v>84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7">
        <f>_xlfn.RANK.AVG(Table3[[#This Row],[Score 2 ]],Table3[[Score 2 ]],1)</f>
        <v>86</v>
      </c>
    </row>
    <row r="88" spans="1:26" x14ac:dyDescent="0.3">
      <c r="A88" t="s">
        <v>610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0.66666666666666663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0.33333333333333331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0.66666666666666663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0.66666666666666663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0.33333333333333331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0.66666666666666663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0.33333333333333331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88">
        <f>_xlfn.RANK.AVG(Table3[[#This Row],[Score]],Table3[Score],1)</f>
        <v>86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8">
        <f>_xlfn.RANK.AVG(Table3[[#This Row],[Score 2 ]],Table3[[Score 2 ]],1)</f>
        <v>87</v>
      </c>
    </row>
    <row r="89" spans="1:26" x14ac:dyDescent="0.3">
      <c r="A89" t="s">
        <v>72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0.33333333333333331</v>
      </c>
      <c r="D89" s="1">
        <f>COUNTIFS(Table2[Sub-Sector],Table3[[#This Row],[Sub-Sector]],Table2[1W Return vs Nifty],"&gt;=5")/Table3[[#This Row],[Count]]</f>
        <v>0.33333333333333331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0.33333333333333331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0.33333333333333331</v>
      </c>
      <c r="S89" s="1">
        <f>COUNTIFS(Table2[Sub-Sector],Table3[[#This Row],[Sub-Sector]],Table2[% Price above 50 EMA],"&gt;=0")/Table3[[#This Row],[Count]]</f>
        <v>0.33333333333333331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0.33333333333333331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89">
        <f>_xlfn.RANK.AVG(Table3[[#This Row],[Score]],Table3[Score],1)</f>
        <v>99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89">
        <f>_xlfn.RANK.AVG(Table3[[#This Row],[Score 2 ]],Table3[[Score 2 ]],1)</f>
        <v>88</v>
      </c>
    </row>
    <row r="90" spans="1:26" x14ac:dyDescent="0.3">
      <c r="A90" t="s">
        <v>40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0.66666666666666663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0.33333333333333331</v>
      </c>
      <c r="H90" s="1">
        <f>COUNTIFS(Table2[Sub-Sector],Table3[[#This Row],[Sub-Sector]],Table2[RSI Exponential â€“ 14D],"&gt;=50")/Table3[[#This Row],[Count]]</f>
        <v>0.33333333333333331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0.33333333333333331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0.66666666666666663</v>
      </c>
      <c r="P90" s="1">
        <f>COUNTIFS(Table2[Sub-Sector],Table3[[#This Row],[Sub-Sector]],Table2[% Away From 52W High],"&lt;=10")/Table3[[#This Row],[Count]]</f>
        <v>0.33333333333333331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0.66666666666666663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0.33333333333333331</v>
      </c>
      <c r="V90" s="1">
        <f>COUNTIFS(Table2[Sub-Sector],Table3[[#This Row],[Sub-Sector]],Table2[Sharpe Ratio],"&gt;=0.10")/Table3[[#This Row],[Count]]</f>
        <v>0.66666666666666663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90">
        <f>_xlfn.RANK.AVG(Table3[[#This Row],[Score]],Table3[Score],1)</f>
        <v>102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0">
        <f>_xlfn.RANK.AVG(Table3[[#This Row],[Score 2 ]],Table3[[Score 2 ]],1)</f>
        <v>89.5</v>
      </c>
    </row>
    <row r="91" spans="1:26" x14ac:dyDescent="0.3">
      <c r="A91" t="s">
        <v>37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0.66666666666666663</v>
      </c>
      <c r="D91" s="1">
        <f>COUNTIFS(Table2[Sub-Sector],Table3[[#This Row],[Sub-Sector]],Table2[1W Return vs Nifty],"&gt;=5")/Table3[[#This Row],[Count]]</f>
        <v>0.66666666666666663</v>
      </c>
      <c r="E91" s="1">
        <f>COUNTIFS(Table2[Sub-Sector],Table3[[#This Row],[Sub-Sector]],Table2[1M Return vs Nifty],"&gt;=5")/Table3[[#This Row],[Count]]</f>
        <v>0.33333333333333331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0.33333333333333331</v>
      </c>
      <c r="H91" s="1">
        <f>COUNTIFS(Table2[Sub-Sector],Table3[[#This Row],[Sub-Sector]],Table2[RSI Exponential â€“ 14D],"&gt;=50")/Table3[[#This Row],[Count]]</f>
        <v>0.66666666666666663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0.66666666666666663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0.66666666666666663</v>
      </c>
      <c r="P91" s="1">
        <f>COUNTIFS(Table2[Sub-Sector],Table3[[#This Row],[Sub-Sector]],Table2[% Away From 52W High],"&lt;=10")/Table3[[#This Row],[Count]]</f>
        <v>0.33333333333333331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0.66666666666666663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0.33333333333333331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91">
        <f>_xlfn.RANK.AVG(Table3[[#This Row],[Score]],Table3[Score],1)</f>
        <v>59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1">
        <f>_xlfn.RANK.AVG(Table3[[#This Row],[Score 2 ]],Table3[[Score 2 ]],1)</f>
        <v>89.5</v>
      </c>
    </row>
    <row r="92" spans="1:26" x14ac:dyDescent="0.3">
      <c r="A92" t="s">
        <v>431</v>
      </c>
      <c r="B92">
        <f>COUNTIFS(Table2[Sub-Sector],Table3[[#This Row],[Sub-Sector]])</f>
        <v>11</v>
      </c>
      <c r="C92" s="1">
        <f>COUNTIFS(Table2[Sub-Sector],Table3[[#This Row],[Sub-Sector]],Table2[Uptrend],"Uptrend")/Table3[[#This Row],[Count]]</f>
        <v>0.27272727272727271</v>
      </c>
      <c r="D92" s="1">
        <f>COUNTIFS(Table2[Sub-Sector],Table3[[#This Row],[Sub-Sector]],Table2[1W Return vs Nifty],"&gt;=5")/Table3[[#This Row],[Count]]</f>
        <v>0.27272727272727271</v>
      </c>
      <c r="E92" s="1">
        <f>COUNTIFS(Table2[Sub-Sector],Table3[[#This Row],[Sub-Sector]],Table2[1M Return vs Nifty],"&gt;=5")/Table3[[#This Row],[Count]]</f>
        <v>9.0909090909090912E-2</v>
      </c>
      <c r="F92" s="1">
        <f>COUNTIFS(Table2[Sub-Sector],Table3[[#This Row],[Sub-Sector]],Table2[6M Return vs Nifty],"&gt;=10")/Table3[[#This Row],[Count]]</f>
        <v>9.0909090909090912E-2</v>
      </c>
      <c r="G92" s="1">
        <f>COUNTIFS(Table2[Sub-Sector],Table3[[#This Row],[Sub-Sector]],Table2[1Y Return vs Nifty],"&gt;=10")/Table3[[#This Row],[Count]]</f>
        <v>9.0909090909090912E-2</v>
      </c>
      <c r="H92" s="1">
        <f>COUNTIFS(Table2[Sub-Sector],Table3[[#This Row],[Sub-Sector]],Table2[RSI Exponential â€“ 14D],"&gt;=50")/Table3[[#This Row],[Count]]</f>
        <v>0.27272727272727271</v>
      </c>
      <c r="I92" s="1">
        <f>COUNTIFS(Table2[Sub-Sector],Table3[[#This Row],[Sub-Sector]],Table2[Relative Volume],"&gt;=1")/Table3[[#This Row],[Count]]</f>
        <v>0.36363636363636365</v>
      </c>
      <c r="J92" s="1">
        <f>COUNTIFS(Table2[Sub-Sector],Table3[[#This Row],[Sub-Sector]],Table2[% Away From Day Low],"&gt;=0.05")/Table3[[#This Row],[Count]]</f>
        <v>9.0909090909090912E-2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0.18181818181818182</v>
      </c>
      <c r="M92" s="1">
        <f>COUNTIFS(Table2[Sub-Sector],Table3[[#This Row],[Sub-Sector]],Table2[% Away From Current Week High],"&lt;=0.05")/Table3[[#This Row],[Count]]</f>
        <v>0.72727272727272729</v>
      </c>
      <c r="N92" s="1">
        <f>COUNTIFS(Table2[Sub-Sector],Table3[[#This Row],[Sub-Sector]],Table2[% Away From Current Month Low],"&gt;=0.05")/Table3[[#This Row],[Count]]</f>
        <v>9.0909090909090912E-2</v>
      </c>
      <c r="O92" s="1">
        <f>COUNTIFS(Table2[Sub-Sector],Table3[[#This Row],[Sub-Sector]],Table2[% Away From Current Month High],"&lt;=0.05")/Table3[[#This Row],[Count]]</f>
        <v>0.81818181818181823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0.63636363636363635</v>
      </c>
      <c r="R92" s="1">
        <f>COUNTIFS(Table2[Sub-Sector],Table3[[#This Row],[Sub-Sector]],Table2[% Price above 20 EMA],"&gt;=0")/Table3[[#This Row],[Count]]</f>
        <v>0.18181818181818182</v>
      </c>
      <c r="S92" s="1">
        <f>COUNTIFS(Table2[Sub-Sector],Table3[[#This Row],[Sub-Sector]],Table2[% Price above 50 EMA],"&gt;=0")/Table3[[#This Row],[Count]]</f>
        <v>0.27272727272727271</v>
      </c>
      <c r="T92" s="1">
        <f>COUNTIFS(Table2[Sub-Sector],Table3[[#This Row],[Sub-Sector]],Table2[% Price above 200 EMA],"&gt;=0")/Table3[[#This Row],[Count]]</f>
        <v>0.36363636363636365</v>
      </c>
      <c r="U92" s="1">
        <f>COUNTIFS(Table2[Sub-Sector],Table3[[#This Row],[Sub-Sector]],Table2[Rate of Change - Zone],"Positive")/Table3[[#This Row],[Count]]</f>
        <v>0.27272727272727271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92">
        <f>_xlfn.RANK.AVG(Table3[[#This Row],[Score]],Table3[Score],1)</f>
        <v>98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2">
        <f>_xlfn.RANK.AVG(Table3[[#This Row],[Score 2 ]],Table3[[Score 2 ]],1)</f>
        <v>91</v>
      </c>
    </row>
    <row r="93" spans="1:26" x14ac:dyDescent="0.3">
      <c r="A93" t="s">
        <v>626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0.33333333333333331</v>
      </c>
      <c r="D93" s="1">
        <f>COUNTIFS(Table2[Sub-Sector],Table3[[#This Row],[Sub-Sector]],Table2[1W Return vs Nifty],"&gt;=5")/Table3[[#This Row],[Count]]</f>
        <v>0.33333333333333331</v>
      </c>
      <c r="E93" s="1">
        <f>COUNTIFS(Table2[Sub-Sector],Table3[[#This Row],[Sub-Sector]],Table2[1M Return vs Nifty],"&gt;=5")/Table3[[#This Row],[Count]]</f>
        <v>0.33333333333333331</v>
      </c>
      <c r="F93" s="1">
        <f>COUNTIFS(Table2[Sub-Sector],Table3[[#This Row],[Sub-Sector]],Table2[6M Return vs Nifty],"&gt;=10")/Table3[[#This Row],[Count]]</f>
        <v>0.66666666666666663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0.66666666666666663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0.33333333333333331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0.66666666666666663</v>
      </c>
      <c r="S93" s="1">
        <f>COUNTIFS(Table2[Sub-Sector],Table3[[#This Row],[Sub-Sector]],Table2[% Price above 50 EMA],"&gt;=0")/Table3[[#This Row],[Count]]</f>
        <v>0.33333333333333331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0.33333333333333331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93">
        <f>_xlfn.RANK.AVG(Table3[[#This Row],[Score]],Table3[Score],1)</f>
        <v>85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3">
        <f>_xlfn.RANK.AVG(Table3[[#This Row],[Score 2 ]],Table3[[Score 2 ]],1)</f>
        <v>92.5</v>
      </c>
    </row>
    <row r="94" spans="1:26" x14ac:dyDescent="0.3">
      <c r="A94" t="s">
        <v>1442</v>
      </c>
      <c r="B94">
        <f>COUNTIFS(Table2[Sub-Sector],Table3[[#This Row],[Sub-Sector]])</f>
        <v>4</v>
      </c>
      <c r="C94" s="1">
        <f>COUNTIFS(Table2[Sub-Sector],Table3[[#This Row],[Sub-Sector]],Table2[Uptrend],"Uptrend")/Table3[[#This Row],[Count]]</f>
        <v>0.5</v>
      </c>
      <c r="D94" s="1">
        <f>COUNTIFS(Table2[Sub-Sector],Table3[[#This Row],[Sub-Sector]],Table2[1W Return vs Nifty],"&gt;=5")/Table3[[#This Row],[Count]]</f>
        <v>0.25</v>
      </c>
      <c r="E94" s="1">
        <f>COUNTIFS(Table2[Sub-Sector],Table3[[#This Row],[Sub-Sector]],Table2[1M Return vs Nifty],"&gt;=5")/Table3[[#This Row],[Count]]</f>
        <v>0.5</v>
      </c>
      <c r="F94" s="1">
        <f>COUNTIFS(Table2[Sub-Sector],Table3[[#This Row],[Sub-Sector]],Table2[6M Return vs Nifty],"&gt;=10")/Table3[[#This Row],[Count]]</f>
        <v>0.25</v>
      </c>
      <c r="G94" s="1">
        <f>COUNTIFS(Table2[Sub-Sector],Table3[[#This Row],[Sub-Sector]],Table2[1Y Return vs Nifty],"&gt;=10")/Table3[[#This Row],[Count]]</f>
        <v>0.25</v>
      </c>
      <c r="H94" s="1">
        <f>COUNTIFS(Table2[Sub-Sector],Table3[[#This Row],[Sub-Sector]],Table2[RSI Exponential â€“ 14D],"&gt;=50")/Table3[[#This Row],[Count]]</f>
        <v>0.25</v>
      </c>
      <c r="I94" s="1">
        <f>COUNTIFS(Table2[Sub-Sector],Table3[[#This Row],[Sub-Sector]],Table2[Relative Volume],"&gt;=1")/Table3[[#This Row],[Count]]</f>
        <v>0.25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0.25</v>
      </c>
      <c r="S94" s="1">
        <f>COUNTIFS(Table2[Sub-Sector],Table3[[#This Row],[Sub-Sector]],Table2[% Price above 50 EMA],"&gt;=0")/Table3[[#This Row],[Count]]</f>
        <v>0.5</v>
      </c>
      <c r="T94" s="1">
        <f>COUNTIFS(Table2[Sub-Sector],Table3[[#This Row],[Sub-Sector]],Table2[% Price above 200 EMA],"&gt;=0")/Table3[[#This Row],[Count]]</f>
        <v>0.75</v>
      </c>
      <c r="U94" s="1">
        <f>COUNTIFS(Table2[Sub-Sector],Table3[[#This Row],[Sub-Sector]],Table2[Rate of Change - Zone],"Positive")/Table3[[#This Row],[Count]]</f>
        <v>0.25</v>
      </c>
      <c r="V94" s="1">
        <f>COUNTIFS(Table2[Sub-Sector],Table3[[#This Row],[Sub-Sector]],Table2[Sharpe Ratio],"&gt;=0.10")/Table3[[#This Row],[Count]]</f>
        <v>0.5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94">
        <f>_xlfn.RANK.AVG(Table3[[#This Row],[Score]],Table3[Score],1)</f>
        <v>80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4">
        <f>_xlfn.RANK.AVG(Table3[[#This Row],[Score 2 ]],Table3[[Score 2 ]],1)</f>
        <v>92.5</v>
      </c>
    </row>
    <row r="95" spans="1:26" x14ac:dyDescent="0.3">
      <c r="A95" t="s">
        <v>838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0.5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0.5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0.5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0.5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0.5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0.5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95">
        <f>_xlfn.RANK.AVG(Table3[[#This Row],[Score]],Table3[Score],1)</f>
        <v>109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5">
        <f>_xlfn.RANK.AVG(Table3[[#This Row],[Score 2 ]],Table3[[Score 2 ]],1)</f>
        <v>94</v>
      </c>
    </row>
    <row r="96" spans="1:26" x14ac:dyDescent="0.3">
      <c r="A96" t="s">
        <v>1144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0.5</v>
      </c>
      <c r="D96" s="1">
        <f>COUNTIFS(Table2[Sub-Sector],Table3[[#This Row],[Sub-Sector]],Table2[1W Return vs Nifty],"&gt;=5")/Table3[[#This Row],[Count]]</f>
        <v>0.5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0.5</v>
      </c>
      <c r="G96" s="1">
        <f>COUNTIFS(Table2[Sub-Sector],Table3[[#This Row],[Sub-Sector]],Table2[1Y Return vs Nifty],"&gt;=10")/Table3[[#This Row],[Count]]</f>
        <v>0.5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96">
        <f>_xlfn.RANK.AVG(Table3[[#This Row],[Score]],Table3[Score],1)</f>
        <v>87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6">
        <f>_xlfn.RANK.AVG(Table3[[#This Row],[Score 2 ]],Table3[[Score 2 ]],1)</f>
        <v>95</v>
      </c>
    </row>
    <row r="97" spans="1:26" x14ac:dyDescent="0.3">
      <c r="A97" t="s">
        <v>34</v>
      </c>
      <c r="B97">
        <f>COUNTIFS(Table2[Sub-Sector],Table3[[#This Row],[Sub-Sector]])</f>
        <v>11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0.18181818181818182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9.0909090909090912E-2</v>
      </c>
      <c r="H97" s="1">
        <f>COUNTIFS(Table2[Sub-Sector],Table3[[#This Row],[Sub-Sector]],Table2[RSI Exponential â€“ 14D],"&gt;=50")/Table3[[#This Row],[Count]]</f>
        <v>0.27272727272727271</v>
      </c>
      <c r="I97" s="1">
        <f>COUNTIFS(Table2[Sub-Sector],Table3[[#This Row],[Sub-Sector]],Table2[Relative Volume],"&gt;=1")/Table3[[#This Row],[Count]]</f>
        <v>0.45454545454545453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0.90909090909090906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9.0909090909090912E-2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0.27272727272727271</v>
      </c>
      <c r="U97" s="1">
        <f>COUNTIFS(Table2[Sub-Sector],Table3[[#This Row],[Sub-Sector]],Table2[Rate of Change - Zone],"Positive")/Table3[[#This Row],[Count]]</f>
        <v>0.27272727272727271</v>
      </c>
      <c r="V97" s="1">
        <f>COUNTIFS(Table2[Sub-Sector],Table3[[#This Row],[Sub-Sector]],Table2[Sharpe Ratio],"&gt;=0.10")/Table3[[#This Row],[Count]]</f>
        <v>0.63636363636363635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97">
        <f>_xlfn.RANK.AVG(Table3[[#This Row],[Score]],Table3[Score],1)</f>
        <v>106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7">
        <f>_xlfn.RANK.AVG(Table3[[#This Row],[Score 2 ]],Table3[[Score 2 ]],1)</f>
        <v>96</v>
      </c>
    </row>
    <row r="98" spans="1:26" x14ac:dyDescent="0.3">
      <c r="A98" t="s">
        <v>106</v>
      </c>
      <c r="B98">
        <f>COUNTIFS(Table2[Sub-Sector],Table3[[#This Row],[Sub-Sector]])</f>
        <v>5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0.2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0.4</v>
      </c>
      <c r="G98" s="1">
        <f>COUNTIFS(Table2[Sub-Sector],Table3[[#This Row],[Sub-Sector]],Table2[1Y Return vs Nifty],"&gt;=10")/Table3[[#This Row],[Count]]</f>
        <v>0.6</v>
      </c>
      <c r="H98" s="1">
        <f>COUNTIFS(Table2[Sub-Sector],Table3[[#This Row],[Sub-Sector]],Table2[RSI Exponential â€“ 14D],"&gt;=50")/Table3[[#This Row],[Count]]</f>
        <v>0.2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0.8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0.8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0.8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0.4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0.6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98">
        <f>_xlfn.RANK.AVG(Table3[[#This Row],[Score]],Table3[Score],1)</f>
        <v>107.5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8">
        <f>_xlfn.RANK.AVG(Table3[[#This Row],[Score 2 ]],Table3[[Score 2 ]],1)</f>
        <v>97</v>
      </c>
    </row>
    <row r="99" spans="1:26" x14ac:dyDescent="0.3">
      <c r="A99" t="s">
        <v>21</v>
      </c>
      <c r="B99">
        <f>COUNTIFS(Table2[Sub-Sector],Table3[[#This Row],[Sub-Sector]])</f>
        <v>21</v>
      </c>
      <c r="C99" s="1">
        <f>COUNTIFS(Table2[Sub-Sector],Table3[[#This Row],[Sub-Sector]],Table2[Uptrend],"Uptrend")/Table3[[#This Row],[Count]]</f>
        <v>0.5714285714285714</v>
      </c>
      <c r="D99" s="1">
        <f>COUNTIFS(Table2[Sub-Sector],Table3[[#This Row],[Sub-Sector]],Table2[1W Return vs Nifty],"&gt;=5")/Table3[[#This Row],[Count]]</f>
        <v>0.2857142857142857</v>
      </c>
      <c r="E99" s="1">
        <f>COUNTIFS(Table2[Sub-Sector],Table3[[#This Row],[Sub-Sector]],Table2[1M Return vs Nifty],"&gt;=5")/Table3[[#This Row],[Count]]</f>
        <v>9.5238095238095233E-2</v>
      </c>
      <c r="F99" s="1">
        <f>COUNTIFS(Table2[Sub-Sector],Table3[[#This Row],[Sub-Sector]],Table2[6M Return vs Nifty],"&gt;=10")/Table3[[#This Row],[Count]]</f>
        <v>0.2857142857142857</v>
      </c>
      <c r="G99" s="1">
        <f>COUNTIFS(Table2[Sub-Sector],Table3[[#This Row],[Sub-Sector]],Table2[1Y Return vs Nifty],"&gt;=10")/Table3[[#This Row],[Count]]</f>
        <v>0.23809523809523808</v>
      </c>
      <c r="H99" s="1">
        <f>COUNTIFS(Table2[Sub-Sector],Table3[[#This Row],[Sub-Sector]],Table2[RSI Exponential â€“ 14D],"&gt;=50")/Table3[[#This Row],[Count]]</f>
        <v>0.47619047619047616</v>
      </c>
      <c r="I99" s="1">
        <f>COUNTIFS(Table2[Sub-Sector],Table3[[#This Row],[Sub-Sector]],Table2[Relative Volume],"&gt;=1")/Table3[[#This Row],[Count]]</f>
        <v>0.2857142857142857</v>
      </c>
      <c r="J99" s="1">
        <f>COUNTIFS(Table2[Sub-Sector],Table3[[#This Row],[Sub-Sector]],Table2[% Away From Day Low],"&gt;=0.05")/Table3[[#This Row],[Count]]</f>
        <v>9.5238095238095233E-2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9.5238095238095233E-2</v>
      </c>
      <c r="M99" s="1">
        <f>COUNTIFS(Table2[Sub-Sector],Table3[[#This Row],[Sub-Sector]],Table2[% Away From Current Week High],"&lt;=0.05")/Table3[[#This Row],[Count]]</f>
        <v>0.80952380952380953</v>
      </c>
      <c r="N99" s="1">
        <f>COUNTIFS(Table2[Sub-Sector],Table3[[#This Row],[Sub-Sector]],Table2[% Away From Current Month Low],"&gt;=0.05")/Table3[[#This Row],[Count]]</f>
        <v>9.5238095238095233E-2</v>
      </c>
      <c r="O99" s="1">
        <f>COUNTIFS(Table2[Sub-Sector],Table3[[#This Row],[Sub-Sector]],Table2[% Away From Current Month High],"&lt;=0.05")/Table3[[#This Row],[Count]]</f>
        <v>0.95238095238095233</v>
      </c>
      <c r="P99" s="1">
        <f>COUNTIFS(Table2[Sub-Sector],Table3[[#This Row],[Sub-Sector]],Table2[% Away From 52W High],"&lt;=10")/Table3[[#This Row],[Count]]</f>
        <v>0.42857142857142855</v>
      </c>
      <c r="Q99" s="1">
        <f>COUNTIFS(Table2[Sub-Sector],Table3[[#This Row],[Sub-Sector]],Table2[% Away From 52W Low],"&gt;=10")/Table3[[#This Row],[Count]]</f>
        <v>0.90476190476190477</v>
      </c>
      <c r="R99" s="1">
        <f>COUNTIFS(Table2[Sub-Sector],Table3[[#This Row],[Sub-Sector]],Table2[% Price above 20 EMA],"&gt;=0")/Table3[[#This Row],[Count]]</f>
        <v>0.19047619047619047</v>
      </c>
      <c r="S99" s="1">
        <f>COUNTIFS(Table2[Sub-Sector],Table3[[#This Row],[Sub-Sector]],Table2[% Price above 50 EMA],"&gt;=0")/Table3[[#This Row],[Count]]</f>
        <v>0.42857142857142855</v>
      </c>
      <c r="T99" s="1">
        <f>COUNTIFS(Table2[Sub-Sector],Table3[[#This Row],[Sub-Sector]],Table2[% Price above 200 EMA],"&gt;=0")/Table3[[#This Row],[Count]]</f>
        <v>0.61904761904761907</v>
      </c>
      <c r="U99" s="1">
        <f>COUNTIFS(Table2[Sub-Sector],Table3[[#This Row],[Sub-Sector]],Table2[Rate of Change - Zone],"Positive")/Table3[[#This Row],[Count]]</f>
        <v>9.5238095238095233E-2</v>
      </c>
      <c r="V99" s="1">
        <f>COUNTIFS(Table2[Sub-Sector],Table3[[#This Row],[Sub-Sector]],Table2[Sharpe Ratio],"&gt;=0.10")/Table3[[#This Row],[Count]]</f>
        <v>9.5238095238095233E-2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99">
        <f>_xlfn.RANK.AVG(Table3[[#This Row],[Score]],Table3[Score],1)</f>
        <v>88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9">
        <f>_xlfn.RANK.AVG(Table3[[#This Row],[Score 2 ]],Table3[[Score 2 ]],1)</f>
        <v>98</v>
      </c>
    </row>
    <row r="100" spans="1:26" x14ac:dyDescent="0.3">
      <c r="A100" t="s">
        <v>24</v>
      </c>
      <c r="B100">
        <f>COUNTIFS(Table2[Sub-Sector],Table3[[#This Row],[Sub-Sector]])</f>
        <v>20</v>
      </c>
      <c r="C100" s="1">
        <f>COUNTIFS(Table2[Sub-Sector],Table3[[#This Row],[Sub-Sector]],Table2[Uptrend],"Uptrend")/Table3[[#This Row],[Count]]</f>
        <v>0.4</v>
      </c>
      <c r="D100" s="1">
        <f>COUNTIFS(Table2[Sub-Sector],Table3[[#This Row],[Sub-Sector]],Table2[1W Return vs Nifty],"&gt;=5")/Table3[[#This Row],[Count]]</f>
        <v>0.05</v>
      </c>
      <c r="E100" s="1">
        <f>COUNTIFS(Table2[Sub-Sector],Table3[[#This Row],[Sub-Sector]],Table2[1M Return vs Nifty],"&gt;=5")/Table3[[#This Row],[Count]]</f>
        <v>0.1</v>
      </c>
      <c r="F100" s="1">
        <f>COUNTIFS(Table2[Sub-Sector],Table3[[#This Row],[Sub-Sector]],Table2[6M Return vs Nifty],"&gt;=10")/Table3[[#This Row],[Count]]</f>
        <v>0.05</v>
      </c>
      <c r="G100" s="1">
        <f>COUNTIFS(Table2[Sub-Sector],Table3[[#This Row],[Sub-Sector]],Table2[1Y Return vs Nifty],"&gt;=10")/Table3[[#This Row],[Count]]</f>
        <v>0.05</v>
      </c>
      <c r="H100" s="1">
        <f>COUNTIFS(Table2[Sub-Sector],Table3[[#This Row],[Sub-Sector]],Table2[RSI Exponential â€“ 14D],"&gt;=50")/Table3[[#This Row],[Count]]</f>
        <v>0.2</v>
      </c>
      <c r="I100" s="1">
        <f>COUNTIFS(Table2[Sub-Sector],Table3[[#This Row],[Sub-Sector]],Table2[Relative Volume],"&gt;=1")/Table3[[#This Row],[Count]]</f>
        <v>0.45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0.75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0.9</v>
      </c>
      <c r="P100" s="1">
        <f>COUNTIFS(Table2[Sub-Sector],Table3[[#This Row],[Sub-Sector]],Table2[% Away From 52W High],"&lt;=10")/Table3[[#This Row],[Count]]</f>
        <v>0.3</v>
      </c>
      <c r="Q100" s="1">
        <f>COUNTIFS(Table2[Sub-Sector],Table3[[#This Row],[Sub-Sector]],Table2[% Away From 52W Low],"&gt;=10")/Table3[[#This Row],[Count]]</f>
        <v>0.55000000000000004</v>
      </c>
      <c r="R100" s="1">
        <f>COUNTIFS(Table2[Sub-Sector],Table3[[#This Row],[Sub-Sector]],Table2[% Price above 20 EMA],"&gt;=0")/Table3[[#This Row],[Count]]</f>
        <v>0.1</v>
      </c>
      <c r="S100" s="1">
        <f>COUNTIFS(Table2[Sub-Sector],Table3[[#This Row],[Sub-Sector]],Table2[% Price above 50 EMA],"&gt;=0")/Table3[[#This Row],[Count]]</f>
        <v>0.25</v>
      </c>
      <c r="T100" s="1">
        <f>COUNTIFS(Table2[Sub-Sector],Table3[[#This Row],[Sub-Sector]],Table2[% Price above 200 EMA],"&gt;=0")/Table3[[#This Row],[Count]]</f>
        <v>0.4</v>
      </c>
      <c r="U100" s="1">
        <f>COUNTIFS(Table2[Sub-Sector],Table3[[#This Row],[Sub-Sector]],Table2[Rate of Change - Zone],"Positive")/Table3[[#This Row],[Count]]</f>
        <v>0.1</v>
      </c>
      <c r="V100" s="1">
        <f>COUNTIFS(Table2[Sub-Sector],Table3[[#This Row],[Sub-Sector]],Table2[Sharpe Ratio],"&gt;=0.10")/Table3[[#This Row],[Count]]</f>
        <v>0.2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00">
        <f>_xlfn.RANK.AVG(Table3[[#This Row],[Score]],Table3[Score],1)</f>
        <v>103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0">
        <f>_xlfn.RANK.AVG(Table3[[#This Row],[Score 2 ]],Table3[[Score 2 ]],1)</f>
        <v>99.5</v>
      </c>
    </row>
    <row r="101" spans="1:26" x14ac:dyDescent="0.3">
      <c r="A101" t="s">
        <v>505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1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101">
        <f>_xlfn.RANK.AVG(Table3[[#This Row],[Score]],Table3[Score],1)</f>
        <v>92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1">
        <f>_xlfn.RANK.AVG(Table3[[#This Row],[Score 2 ]],Table3[[Score 2 ]],1)</f>
        <v>99.5</v>
      </c>
    </row>
    <row r="102" spans="1:26" x14ac:dyDescent="0.3">
      <c r="A102" t="s">
        <v>1421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1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02">
        <f>_xlfn.RANK.AVG(Table3[[#This Row],[Score]],Table3[Score],1)</f>
        <v>94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2">
        <f>_xlfn.RANK.AVG(Table3[[#This Row],[Score 2 ]],Table3[[Score 2 ]],1)</f>
        <v>102</v>
      </c>
    </row>
    <row r="103" spans="1:26" x14ac:dyDescent="0.3">
      <c r="A103" t="s">
        <v>557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</v>
      </c>
      <c r="X103">
        <f>_xlfn.RANK.AVG(Table3[[#This Row],[Score]],Table3[Score],1)</f>
        <v>110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3">
        <f>_xlfn.RANK.AVG(Table3[[#This Row],[Score 2 ]],Table3[[Score 2 ]],1)</f>
        <v>102</v>
      </c>
    </row>
    <row r="104" spans="1:26" x14ac:dyDescent="0.3">
      <c r="A104" t="s">
        <v>349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1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04">
        <f>_xlfn.RANK.AVG(Table3[[#This Row],[Score]],Table3[Score],1)</f>
        <v>94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4">
        <f>_xlfn.RANK.AVG(Table3[[#This Row],[Score 2 ]],Table3[[Score 2 ]],1)</f>
        <v>102</v>
      </c>
    </row>
    <row r="105" spans="1:26" x14ac:dyDescent="0.3">
      <c r="A105" t="s">
        <v>1571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1</v>
      </c>
      <c r="E105" s="1">
        <f>COUNTIFS(Table2[Sub-Sector],Table3[[#This Row],[Sub-Sector]],Table2[1M Return vs Nifty],"&gt;=5")/Table3[[#This Row],[Count]]</f>
        <v>1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105">
        <f>_xlfn.RANK.AVG(Table3[[#This Row],[Score]],Table3[Score],1)</f>
        <v>71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5">
        <f>_xlfn.RANK.AVG(Table3[[#This Row],[Score 2 ]],Table3[[Score 2 ]],1)</f>
        <v>104</v>
      </c>
    </row>
    <row r="106" spans="1:26" x14ac:dyDescent="0.3">
      <c r="A106" t="s">
        <v>149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1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106">
        <f>_xlfn.RANK.AVG(Table3[[#This Row],[Score]],Table3[Score],1)</f>
        <v>97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6">
        <f>_xlfn.RANK.AVG(Table3[[#This Row],[Score 2 ]],Table3[[Score 2 ]],1)</f>
        <v>105</v>
      </c>
    </row>
    <row r="107" spans="1:26" x14ac:dyDescent="0.3">
      <c r="A107" t="s">
        <v>440</v>
      </c>
      <c r="B107">
        <f>COUNTIFS(Table2[Sub-Sector],Table3[[#This Row],[Sub-Sector]])</f>
        <v>9</v>
      </c>
      <c r="C107" s="1">
        <f>COUNTIFS(Table2[Sub-Sector],Table3[[#This Row],[Sub-Sector]],Table2[Uptrend],"Uptrend")/Table3[[#This Row],[Count]]</f>
        <v>0.33333333333333331</v>
      </c>
      <c r="D107" s="1">
        <f>COUNTIFS(Table2[Sub-Sector],Table3[[#This Row],[Sub-Sector]],Table2[1W Return vs Nifty],"&gt;=5")/Table3[[#This Row],[Count]]</f>
        <v>0.1111111111111111</v>
      </c>
      <c r="E107" s="1">
        <f>COUNTIFS(Table2[Sub-Sector],Table3[[#This Row],[Sub-Sector]],Table2[1M Return vs Nifty],"&gt;=5")/Table3[[#This Row],[Count]]</f>
        <v>0.22222222222222221</v>
      </c>
      <c r="F107" s="1">
        <f>COUNTIFS(Table2[Sub-Sector],Table3[[#This Row],[Sub-Sector]],Table2[6M Return vs Nifty],"&gt;=10")/Table3[[#This Row],[Count]]</f>
        <v>0.22222222222222221</v>
      </c>
      <c r="G107" s="1">
        <f>COUNTIFS(Table2[Sub-Sector],Table3[[#This Row],[Sub-Sector]],Table2[1Y Return vs Nifty],"&gt;=10")/Table3[[#This Row],[Count]]</f>
        <v>0.22222222222222221</v>
      </c>
      <c r="H107" s="1">
        <f>COUNTIFS(Table2[Sub-Sector],Table3[[#This Row],[Sub-Sector]],Table2[RSI Exponential â€“ 14D],"&gt;=50")/Table3[[#This Row],[Count]]</f>
        <v>0.44444444444444442</v>
      </c>
      <c r="I107" s="1">
        <f>COUNTIFS(Table2[Sub-Sector],Table3[[#This Row],[Sub-Sector]],Table2[Relative Volume],"&gt;=1")/Table3[[#This Row],[Count]]</f>
        <v>0.22222222222222221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0.88888888888888884</v>
      </c>
      <c r="L107" s="1">
        <f>COUNTIFS(Table2[Sub-Sector],Table3[[#This Row],[Sub-Sector]],Table2[% Away From Current Week Low],"&gt;=0.05")/Table3[[#This Row],[Count]]</f>
        <v>0.1111111111111111</v>
      </c>
      <c r="M107" s="1">
        <f>COUNTIFS(Table2[Sub-Sector],Table3[[#This Row],[Sub-Sector]],Table2[% Away From Current Week High],"&lt;=0.05")/Table3[[#This Row],[Count]]</f>
        <v>0.66666666666666663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0.66666666666666663</v>
      </c>
      <c r="P107" s="1">
        <f>COUNTIFS(Table2[Sub-Sector],Table3[[#This Row],[Sub-Sector]],Table2[% Away From 52W High],"&lt;=10")/Table3[[#This Row],[Count]]</f>
        <v>0.1111111111111111</v>
      </c>
      <c r="Q107" s="1">
        <f>COUNTIFS(Table2[Sub-Sector],Table3[[#This Row],[Sub-Sector]],Table2[% Away From 52W Low],"&gt;=10")/Table3[[#This Row],[Count]]</f>
        <v>0.88888888888888884</v>
      </c>
      <c r="R107" s="1">
        <f>COUNTIFS(Table2[Sub-Sector],Table3[[#This Row],[Sub-Sector]],Table2[% Price above 20 EMA],"&gt;=0")/Table3[[#This Row],[Count]]</f>
        <v>0.1111111111111111</v>
      </c>
      <c r="S107" s="1">
        <f>COUNTIFS(Table2[Sub-Sector],Table3[[#This Row],[Sub-Sector]],Table2[% Price above 50 EMA],"&gt;=0")/Table3[[#This Row],[Count]]</f>
        <v>0.22222222222222221</v>
      </c>
      <c r="T107" s="1">
        <f>COUNTIFS(Table2[Sub-Sector],Table3[[#This Row],[Sub-Sector]],Table2[% Price above 200 EMA],"&gt;=0")/Table3[[#This Row],[Count]]</f>
        <v>0.55555555555555558</v>
      </c>
      <c r="U107" s="1">
        <f>COUNTIFS(Table2[Sub-Sector],Table3[[#This Row],[Sub-Sector]],Table2[Rate of Change - Zone],"Positive")/Table3[[#This Row],[Count]]</f>
        <v>0.22222222222222221</v>
      </c>
      <c r="V107" s="1">
        <f>COUNTIFS(Table2[Sub-Sector],Table3[[#This Row],[Sub-Sector]],Table2[Sharpe Ratio],"&gt;=0.10")/Table3[[#This Row],[Count]]</f>
        <v>0.44444444444444442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</v>
      </c>
      <c r="X107">
        <f>_xlfn.RANK.AVG(Table3[[#This Row],[Score]],Table3[Score],1)</f>
        <v>104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7">
        <f>_xlfn.RANK.AVG(Table3[[#This Row],[Score 2 ]],Table3[[Score 2 ]],1)</f>
        <v>106</v>
      </c>
    </row>
    <row r="108" spans="1:26" x14ac:dyDescent="0.3">
      <c r="A108" t="s">
        <v>1951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0.33333333333333331</v>
      </c>
      <c r="D108" s="1">
        <f>COUNTIFS(Table2[Sub-Sector],Table3[[#This Row],[Sub-Sector]],Table2[1W Return vs Nifty],"&gt;=5")/Table3[[#This Row],[Count]]</f>
        <v>1</v>
      </c>
      <c r="E108" s="1">
        <f>COUNTIFS(Table2[Sub-Sector],Table3[[#This Row],[Sub-Sector]],Table2[1M Return vs Nifty],"&gt;=5")/Table3[[#This Row],[Count]]</f>
        <v>0.33333333333333331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1</v>
      </c>
      <c r="I108" s="1">
        <f>COUNTIFS(Table2[Sub-Sector],Table3[[#This Row],[Sub-Sector]],Table2[Relative Volume],"&gt;=1")/Table3[[#This Row],[Count]]</f>
        <v>0.33333333333333331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0.66666666666666663</v>
      </c>
      <c r="L108" s="1">
        <f>COUNTIFS(Table2[Sub-Sector],Table3[[#This Row],[Sub-Sector]],Table2[% Away From Current Week Low],"&gt;=0.05")/Table3[[#This Row],[Count]]</f>
        <v>0.33333333333333331</v>
      </c>
      <c r="M108" s="1">
        <f>COUNTIFS(Table2[Sub-Sector],Table3[[#This Row],[Sub-Sector]],Table2[% Away From Current Week High],"&lt;=0.05")/Table3[[#This Row],[Count]]</f>
        <v>0.33333333333333331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0.33333333333333331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0.33333333333333331</v>
      </c>
      <c r="S108" s="1">
        <f>COUNTIFS(Table2[Sub-Sector],Table3[[#This Row],[Sub-Sector]],Table2[% Price above 50 EMA],"&gt;=0")/Table3[[#This Row],[Count]]</f>
        <v>0.33333333333333331</v>
      </c>
      <c r="T108" s="1">
        <f>COUNTIFS(Table2[Sub-Sector],Table3[[#This Row],[Sub-Sector]],Table2[% Price above 200 EMA],"&gt;=0")/Table3[[#This Row],[Count]]</f>
        <v>0.33333333333333331</v>
      </c>
      <c r="U108" s="1">
        <f>COUNTIFS(Table2[Sub-Sector],Table3[[#This Row],[Sub-Sector]],Table2[Rate of Change - Zone],"Positive")/Table3[[#This Row],[Count]]</f>
        <v>0.33333333333333331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108">
        <f>_xlfn.RANK.AVG(Table3[[#This Row],[Score]],Table3[Score],1)</f>
        <v>82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8">
        <f>_xlfn.RANK.AVG(Table3[[#This Row],[Score 2 ]],Table3[[Score 2 ]],1)</f>
        <v>107</v>
      </c>
    </row>
    <row r="109" spans="1:26" x14ac:dyDescent="0.3">
      <c r="A109" t="s">
        <v>706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0.25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0.5</v>
      </c>
      <c r="G109" s="1">
        <f>COUNTIFS(Table2[Sub-Sector],Table3[[#This Row],[Sub-Sector]],Table2[1Y Return vs Nifty],"&gt;=10")/Table3[[#This Row],[Count]]</f>
        <v>0.25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0.5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639.5</v>
      </c>
      <c r="X109">
        <f>_xlfn.RANK.AVG(Table3[[#This Row],[Score]],Table3[Score],1)</f>
        <v>111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9">
        <f>_xlfn.RANK.AVG(Table3[[#This Row],[Score 2 ]],Table3[[Score 2 ]],1)</f>
        <v>108</v>
      </c>
    </row>
    <row r="110" spans="1:26" x14ac:dyDescent="0.3">
      <c r="A110" t="s">
        <v>294</v>
      </c>
      <c r="B110">
        <f>COUNTIFS(Table2[Sub-Sector],Table3[[#This Row],[Sub-Sector]])</f>
        <v>6</v>
      </c>
      <c r="C110" s="1">
        <f>COUNTIFS(Table2[Sub-Sector],Table3[[#This Row],[Sub-Sector]],Table2[Uptrend],"Uptrend")/Table3[[#This Row],[Count]]</f>
        <v>0.5</v>
      </c>
      <c r="D110" s="1">
        <f>COUNTIFS(Table2[Sub-Sector],Table3[[#This Row],[Sub-Sector]],Table2[1W Return vs Nifty],"&gt;=5")/Table3[[#This Row],[Count]]</f>
        <v>0.16666666666666666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0.5</v>
      </c>
      <c r="H110" s="1">
        <f>COUNTIFS(Table2[Sub-Sector],Table3[[#This Row],[Sub-Sector]],Table2[RSI Exponential â€“ 14D],"&gt;=50")/Table3[[#This Row],[Count]]</f>
        <v>0.16666666666666666</v>
      </c>
      <c r="I110" s="1">
        <f>COUNTIFS(Table2[Sub-Sector],Table3[[#This Row],[Sub-Sector]],Table2[Relative Volume],"&gt;=1")/Table3[[#This Row],[Count]]</f>
        <v>0.16666666666666666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0.66666666666666663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0.16666666666666666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0.16666666666666666</v>
      </c>
      <c r="S110" s="1">
        <f>COUNTIFS(Table2[Sub-Sector],Table3[[#This Row],[Sub-Sector]],Table2[% Price above 50 EMA],"&gt;=0")/Table3[[#This Row],[Count]]</f>
        <v>0.33333333333333331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10">
        <f>_xlfn.RANK.AVG(Table3[[#This Row],[Score]],Table3[Score],1)</f>
        <v>107.5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10">
        <f>_xlfn.RANK.AVG(Table3[[#This Row],[Score 2 ]],Table3[[Score 2 ]],1)</f>
        <v>109</v>
      </c>
    </row>
    <row r="111" spans="1:26" x14ac:dyDescent="0.3">
      <c r="A111" t="s">
        <v>1228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0.5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671.5</v>
      </c>
      <c r="X111">
        <f>_xlfn.RANK.AVG(Table3[[#This Row],[Score]],Table3[Score],1)</f>
        <v>115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1">
        <f>_xlfn.RANK.AVG(Table3[[#This Row],[Score 2 ]],Table3[[Score 2 ]],1)</f>
        <v>110</v>
      </c>
    </row>
    <row r="112" spans="1:26" x14ac:dyDescent="0.3">
      <c r="A112" t="s">
        <v>400</v>
      </c>
      <c r="B112">
        <f>COUNTIFS(Table2[Sub-Sector],Table3[[#This Row],[Sub-Sector]])</f>
        <v>5</v>
      </c>
      <c r="C112" s="1">
        <f>COUNTIFS(Table2[Sub-Sector],Table3[[#This Row],[Sub-Sector]],Table2[Uptrend],"Uptrend")/Table3[[#This Row],[Count]]</f>
        <v>0.4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0.2</v>
      </c>
      <c r="G112" s="1">
        <f>COUNTIFS(Table2[Sub-Sector],Table3[[#This Row],[Sub-Sector]],Table2[1Y Return vs Nifty],"&gt;=10")/Table3[[#This Row],[Count]]</f>
        <v>0.2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0.8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0.2</v>
      </c>
      <c r="T112" s="1">
        <f>COUNTIFS(Table2[Sub-Sector],Table3[[#This Row],[Sub-Sector]],Table2[% Price above 200 EMA],"&gt;=0")/Table3[[#This Row],[Count]]</f>
        <v>0.6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0.2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673</v>
      </c>
      <c r="X112">
        <f>_xlfn.RANK.AVG(Table3[[#This Row],[Score]],Table3[Score],1)</f>
        <v>116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384.5</v>
      </c>
      <c r="Z112">
        <f>_xlfn.RANK.AVG(Table3[[#This Row],[Score 2 ]],Table3[[Score 2 ]],1)</f>
        <v>111</v>
      </c>
    </row>
    <row r="113" spans="1:26" x14ac:dyDescent="0.3">
      <c r="A113" t="s">
        <v>97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1</v>
      </c>
      <c r="D113" s="1">
        <f>COUNTIFS(Table2[Sub-Sector],Table3[[#This Row],[Sub-Sector]],Table2[1W Return vs Nifty],"&gt;=5")/Table3[[#This Row],[Count]]</f>
        <v>0.25</v>
      </c>
      <c r="E113" s="1">
        <f>COUNTIFS(Table2[Sub-Sector],Table3[[#This Row],[Sub-Sector]],Table2[1M Return vs Nifty],"&gt;=5")/Table3[[#This Row],[Count]]</f>
        <v>0.25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0.75</v>
      </c>
      <c r="I113" s="1">
        <f>COUNTIFS(Table2[Sub-Sector],Table3[[#This Row],[Sub-Sector]],Table2[Relative Volume],"&gt;=1")/Table3[[#This Row],[Count]]</f>
        <v>0.25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0.75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0.75</v>
      </c>
      <c r="P113" s="1">
        <f>COUNTIFS(Table2[Sub-Sector],Table3[[#This Row],[Sub-Sector]],Table2[% Away From 52W High],"&lt;=10")/Table3[[#This Row],[Count]]</f>
        <v>0.75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0.5</v>
      </c>
      <c r="S113" s="1">
        <f>COUNTIFS(Table2[Sub-Sector],Table3[[#This Row],[Sub-Sector]],Table2[% Price above 50 EMA],"&gt;=0")/Table3[[#This Row],[Count]]</f>
        <v>0.75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113">
        <f>_xlfn.RANK.AVG(Table3[[#This Row],[Score]],Table3[Score],1)</f>
        <v>91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</v>
      </c>
      <c r="Z113">
        <f>_xlfn.RANK.AVG(Table3[[#This Row],[Score 2 ]],Table3[[Score 2 ]],1)</f>
        <v>112</v>
      </c>
    </row>
    <row r="114" spans="1:26" x14ac:dyDescent="0.3">
      <c r="A114" t="s">
        <v>1576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697.5</v>
      </c>
      <c r="X114">
        <f>_xlfn.RANK.AVG(Table3[[#This Row],[Score]],Table3[Score],1)</f>
        <v>117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14">
        <f>_xlfn.RANK.AVG(Table3[[#This Row],[Score 2 ]],Table3[[Score 2 ]],1)</f>
        <v>116.5</v>
      </c>
    </row>
    <row r="115" spans="1:26" x14ac:dyDescent="0.3">
      <c r="A115" t="s">
        <v>592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0.5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0.5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0.5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0.5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668</v>
      </c>
      <c r="X115">
        <f>_xlfn.RANK.AVG(Table3[[#This Row],[Score]],Table3[Score],1)</f>
        <v>114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15">
        <f>_xlfn.RANK.AVG(Table3[[#This Row],[Score 2 ]],Table3[[Score 2 ]],1)</f>
        <v>116.5</v>
      </c>
    </row>
    <row r="116" spans="1:26" x14ac:dyDescent="0.3">
      <c r="A116" t="s">
        <v>305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736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16">
        <f>_xlfn.RANK.AVG(Table3[[#This Row],[Score 2 ]],Table3[[Score 2 ]],1)</f>
        <v>116.5</v>
      </c>
    </row>
    <row r="117" spans="1:26" x14ac:dyDescent="0.3">
      <c r="A117" t="s">
        <v>1824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736</v>
      </c>
      <c r="X117">
        <f>_xlfn.RANK.AVG(Table3[[#This Row],[Score]],Table3[Score],1)</f>
        <v>119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17">
        <f>_xlfn.RANK.AVG(Table3[[#This Row],[Score 2 ]],Table3[[Score 2 ]],1)</f>
        <v>116.5</v>
      </c>
    </row>
    <row r="118" spans="1:26" x14ac:dyDescent="0.3">
      <c r="A118" t="s">
        <v>428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1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640</v>
      </c>
      <c r="X118">
        <f>_xlfn.RANK.AVG(Table3[[#This Row],[Score]],Table3[Score],1)</f>
        <v>112.5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18">
        <f>_xlfn.RANK.AVG(Table3[[#This Row],[Score 2 ]],Table3[[Score 2 ]],1)</f>
        <v>116.5</v>
      </c>
    </row>
    <row r="119" spans="1:26" x14ac:dyDescent="0.3">
      <c r="A119" t="s">
        <v>1515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640</v>
      </c>
      <c r="X119">
        <f>_xlfn.RANK.AVG(Table3[[#This Row],[Score]],Table3[Score],1)</f>
        <v>112.5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19">
        <f>_xlfn.RANK.AVG(Table3[[#This Row],[Score 2 ]],Table3[[Score 2 ]],1)</f>
        <v>116.5</v>
      </c>
    </row>
    <row r="120" spans="1:26" x14ac:dyDescent="0.3">
      <c r="A120" t="s">
        <v>950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1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120">
        <f>_xlfn.RANK.AVG(Table3[[#This Row],[Score]],Table3[Score],1)</f>
        <v>96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20">
        <f>_xlfn.RANK.AVG(Table3[[#This Row],[Score 2 ]],Table3[[Score 2 ]],1)</f>
        <v>116.5</v>
      </c>
    </row>
    <row r="121" spans="1:26" x14ac:dyDescent="0.3">
      <c r="A121" t="s">
        <v>1475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736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421.5</v>
      </c>
      <c r="Z121">
        <f>_xlfn.RANK.AVG(Table3[[#This Row],[Score 2 ]],Table3[[Score 2 ]],1)</f>
        <v>116.5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E7CF-4C61-4F27-97BF-F50BC056FC79}">
  <dimension ref="A1:AV732"/>
  <sheetViews>
    <sheetView tabSelected="1"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3166</v>
      </c>
      <c r="D1" t="s">
        <v>2</v>
      </c>
      <c r="E1" t="s">
        <v>3</v>
      </c>
      <c r="F1" t="s">
        <v>4</v>
      </c>
      <c r="G1" t="s">
        <v>5</v>
      </c>
      <c r="H1" t="s">
        <v>3189</v>
      </c>
      <c r="I1" t="s">
        <v>6</v>
      </c>
      <c r="J1" t="s">
        <v>3190</v>
      </c>
      <c r="K1" t="s">
        <v>7</v>
      </c>
      <c r="L1" t="s">
        <v>3191</v>
      </c>
      <c r="M1" t="s">
        <v>8</v>
      </c>
      <c r="N1" t="s">
        <v>3192</v>
      </c>
      <c r="O1" t="s">
        <v>3193</v>
      </c>
      <c r="P1" t="s">
        <v>9</v>
      </c>
      <c r="Q1" t="s">
        <v>10</v>
      </c>
      <c r="R1" t="s">
        <v>11</v>
      </c>
      <c r="S1" s="1" t="s">
        <v>3194</v>
      </c>
      <c r="T1" s="1" t="s">
        <v>3195</v>
      </c>
      <c r="U1" s="1" t="s">
        <v>3196</v>
      </c>
      <c r="V1" t="s">
        <v>12</v>
      </c>
      <c r="W1" t="s">
        <v>3197</v>
      </c>
      <c r="X1" t="s">
        <v>3198</v>
      </c>
      <c r="Y1" t="s">
        <v>3199</v>
      </c>
      <c r="Z1" t="s">
        <v>3200</v>
      </c>
      <c r="AA1" t="s">
        <v>3201</v>
      </c>
      <c r="AB1" t="s">
        <v>3202</v>
      </c>
      <c r="AC1" s="1" t="s">
        <v>3203</v>
      </c>
      <c r="AD1" s="1" t="s">
        <v>3204</v>
      </c>
      <c r="AE1" s="1" t="s">
        <v>3205</v>
      </c>
      <c r="AF1" s="1" t="s">
        <v>3206</v>
      </c>
      <c r="AG1" s="1" t="s">
        <v>3207</v>
      </c>
      <c r="AH1" s="1" t="s">
        <v>3208</v>
      </c>
      <c r="AI1" t="s">
        <v>13</v>
      </c>
      <c r="AJ1" t="s">
        <v>14</v>
      </c>
      <c r="AK1" t="s">
        <v>3209</v>
      </c>
      <c r="AL1" t="s">
        <v>3210</v>
      </c>
      <c r="AM1" t="s">
        <v>3211</v>
      </c>
      <c r="AN1" t="s">
        <v>3212</v>
      </c>
      <c r="AO1" t="s">
        <v>3213</v>
      </c>
      <c r="AP1" t="s">
        <v>15</v>
      </c>
      <c r="AQ1" s="2" t="s">
        <v>3217</v>
      </c>
      <c r="AR1" s="2" t="s">
        <v>3218</v>
      </c>
      <c r="AS1" s="2" t="s">
        <v>3219</v>
      </c>
      <c r="AT1" s="2" t="s">
        <v>3220</v>
      </c>
      <c r="AU1" s="2" t="s">
        <v>3221</v>
      </c>
      <c r="AV1" s="2" t="s">
        <v>3222</v>
      </c>
    </row>
    <row r="2" spans="1:48" x14ac:dyDescent="0.3">
      <c r="A2" t="s">
        <v>934</v>
      </c>
      <c r="B2" t="s">
        <v>935</v>
      </c>
      <c r="C2" t="s">
        <v>3178</v>
      </c>
      <c r="D2" t="s">
        <v>140</v>
      </c>
      <c r="E2">
        <v>16536.351328150002</v>
      </c>
      <c r="F2">
        <v>612.95000000000005</v>
      </c>
      <c r="G2">
        <v>215.56059522822699</v>
      </c>
      <c r="H2">
        <f>(Table2[[#This Row],[1Y Return vs Nifty]]-AVERAGE(Table2[1Y Return vs Nifty]))/_xlfn.STDEV.P(Table2[1Y Return vs Nifty])</f>
        <v>3.2709297141623019</v>
      </c>
      <c r="I2">
        <v>21.700831645584699</v>
      </c>
      <c r="J2">
        <f>(Table2[[#This Row],[1M Return vs Nifty]]-AVERAGE(Table2[1M Return vs Nifty]))/_xlfn.STDEV.P(Table2[1M Return vs Nifty])</f>
        <v>1.8238716848357563</v>
      </c>
      <c r="K2">
        <v>222.75308428212</v>
      </c>
      <c r="L2">
        <f>(Table2[[#This Row],[6M Return vs Nifty]]-AVERAGE(Table2[6M Return vs Nifty]))/_xlfn.STDEV.P(Table2[6M Return vs Nifty])</f>
        <v>7.0371726617229458</v>
      </c>
      <c r="M2">
        <v>-3.0445625529845102</v>
      </c>
      <c r="N2">
        <f>(Table2[[#This Row],[1W Return vs Nifty]]-AVERAGE(Table2[1W Return vs Nifty]))/_xlfn.STDEV.P(Table2[1W Return vs Nifty])</f>
        <v>-1.5819849401832664</v>
      </c>
      <c r="O2">
        <v>613.51</v>
      </c>
      <c r="P2">
        <v>543.12712328893599</v>
      </c>
      <c r="Q2">
        <v>359.110418844229</v>
      </c>
      <c r="R2">
        <v>51.079947002283497</v>
      </c>
      <c r="S2" s="1">
        <f>(Table2[[#This Row],[Close Price]]-Table2[[#This Row],[20D EMA]])/Table2[[#This Row],[20D EMA]]</f>
        <v>-9.1278055777403049E-4</v>
      </c>
      <c r="T2" s="1">
        <f>(Table2[[#This Row],[Close Price]]-Table2[[#This Row],[50D EMA]])/Table2[[#This Row],[50D EMA]]</f>
        <v>0.12855715304411205</v>
      </c>
      <c r="U2" s="1">
        <f>(Table2[[#This Row],[Close Price]]-Table2[[#This Row],[200D EMA]])/Table2[[#This Row],[200D EMA]]</f>
        <v>0.70685663193158088</v>
      </c>
      <c r="V2">
        <v>1.12336986400229</v>
      </c>
      <c r="W2">
        <v>603</v>
      </c>
      <c r="X2">
        <v>623.15</v>
      </c>
      <c r="Y2">
        <v>603</v>
      </c>
      <c r="Z2">
        <v>667.05</v>
      </c>
      <c r="AA2">
        <v>603</v>
      </c>
      <c r="AB2">
        <v>648.4</v>
      </c>
      <c r="AC2" s="1">
        <f>(Table2[[#This Row],[Close Price]]/Table2[[#This Row],[Day Low]])-1</f>
        <v>1.6500829187396482E-2</v>
      </c>
      <c r="AD2" s="1">
        <f>(Table2[[#This Row],[Day High]]/Table2[[#This Row],[Close Price]])-1</f>
        <v>1.6640835304674084E-2</v>
      </c>
      <c r="AE2" s="1">
        <f>(Table2[[#This Row],[Close Price]]/Table2[[#This Row],[Current Week Low]])-1</f>
        <v>1.6500829187396482E-2</v>
      </c>
      <c r="AF2" s="1">
        <f>(Table2[[#This Row],[Current Week High]]/Table2[[#This Row],[Close Price]])-1</f>
        <v>8.8261685292438052E-2</v>
      </c>
      <c r="AG2" s="1">
        <f>(Table2[[#This Row],[Close Price]]/Table2[[#This Row],[Current Month Low]])-1</f>
        <v>1.6500829187396482E-2</v>
      </c>
      <c r="AH2" s="1">
        <f>(Table2[[#This Row],[Current Month High]]/Table2[[#This Row],[Close Price]])-1</f>
        <v>5.7835059955950507E-2</v>
      </c>
      <c r="AI2">
        <v>13.2229382494493</v>
      </c>
      <c r="AJ2">
        <v>317.81125387682698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0.47</v>
      </c>
      <c r="AM2" t="s">
        <v>3215</v>
      </c>
      <c r="AN2">
        <v>-0.24</v>
      </c>
      <c r="AO2" t="s">
        <v>3214</v>
      </c>
      <c r="AP2">
        <v>0.26166395317896901</v>
      </c>
      <c r="AQ2">
        <f>(Table2[[#This Row],[Sharpe Ratio]]-AVERAGE(Table2[Sharpe Ratio]))/_xlfn.STDEV.P(Table2[Sharpe Ratio])</f>
        <v>2.3407910392158509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12.890780159753588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5</v>
      </c>
    </row>
    <row r="3" spans="1:48" x14ac:dyDescent="0.3">
      <c r="A3" t="s">
        <v>721</v>
      </c>
      <c r="B3" t="s">
        <v>722</v>
      </c>
      <c r="C3" t="s">
        <v>3182</v>
      </c>
      <c r="D3" t="s">
        <v>130</v>
      </c>
      <c r="E3">
        <v>24875.97118828</v>
      </c>
      <c r="F3">
        <v>727.6</v>
      </c>
      <c r="G3">
        <v>198.746220212309</v>
      </c>
      <c r="H3">
        <f>(Table2[[#This Row],[1Y Return vs Nifty]]-AVERAGE(Table2[1Y Return vs Nifty]))/_xlfn.STDEV.P(Table2[1Y Return vs Nifty])</f>
        <v>2.9834016542276114</v>
      </c>
      <c r="I3">
        <v>21.495612429255399</v>
      </c>
      <c r="J3">
        <f>(Table2[[#This Row],[1M Return vs Nifty]]-AVERAGE(Table2[1M Return vs Nifty]))/_xlfn.STDEV.P(Table2[1M Return vs Nifty])</f>
        <v>1.805208930657473</v>
      </c>
      <c r="K3">
        <v>108.706331131243</v>
      </c>
      <c r="L3">
        <f>(Table2[[#This Row],[6M Return vs Nifty]]-AVERAGE(Table2[6M Return vs Nifty]))/_xlfn.STDEV.P(Table2[6M Return vs Nifty])</f>
        <v>3.2803428304030402</v>
      </c>
      <c r="M3">
        <v>4.9229219228009198</v>
      </c>
      <c r="N3">
        <f>(Table2[[#This Row],[1W Return vs Nifty]]-AVERAGE(Table2[1W Return vs Nifty]))/_xlfn.STDEV.P(Table2[1W Return vs Nifty])</f>
        <v>0.25402450054628978</v>
      </c>
      <c r="O3">
        <v>679.74</v>
      </c>
      <c r="P3">
        <v>611.76170595001997</v>
      </c>
      <c r="Q3">
        <v>447.97432877773099</v>
      </c>
      <c r="R3">
        <v>67.898095635522694</v>
      </c>
      <c r="S3" s="1">
        <f>(Table2[[#This Row],[Close Price]]-Table2[[#This Row],[20D EMA]])/Table2[[#This Row],[20D EMA]]</f>
        <v>7.0409274134227817E-2</v>
      </c>
      <c r="T3" s="1">
        <f>(Table2[[#This Row],[Close Price]]-Table2[[#This Row],[50D EMA]])/Table2[[#This Row],[50D EMA]]</f>
        <v>0.18935198611376283</v>
      </c>
      <c r="U3" s="1">
        <f>(Table2[[#This Row],[Close Price]]-Table2[[#This Row],[200D EMA]])/Table2[[#This Row],[200D EMA]]</f>
        <v>0.62420021251041236</v>
      </c>
      <c r="V3">
        <v>1.3973773191147201</v>
      </c>
      <c r="W3">
        <v>700</v>
      </c>
      <c r="X3">
        <v>725.5</v>
      </c>
      <c r="Y3">
        <v>696</v>
      </c>
      <c r="Z3">
        <v>734</v>
      </c>
      <c r="AA3">
        <v>700</v>
      </c>
      <c r="AB3">
        <v>734</v>
      </c>
      <c r="AC3" s="1">
        <f>(Table2[[#This Row],[Close Price]]/Table2[[#This Row],[Day Low]])-1</f>
        <v>3.9428571428571368E-2</v>
      </c>
      <c r="AD3" s="1">
        <f>(Table2[[#This Row],[Day High]]/Table2[[#This Row],[Close Price]])-1</f>
        <v>-2.8862012094558187E-3</v>
      </c>
      <c r="AE3" s="1">
        <f>(Table2[[#This Row],[Close Price]]/Table2[[#This Row],[Current Week Low]])-1</f>
        <v>4.5402298850574674E-2</v>
      </c>
      <c r="AF3" s="1">
        <f>(Table2[[#This Row],[Current Week High]]/Table2[[#This Row],[Close Price]])-1</f>
        <v>8.796041781198527E-3</v>
      </c>
      <c r="AG3" s="1">
        <f>(Table2[[#This Row],[Close Price]]/Table2[[#This Row],[Current Month Low]])-1</f>
        <v>3.9428571428571368E-2</v>
      </c>
      <c r="AH3" s="1">
        <f>(Table2[[#This Row],[Current Month High]]/Table2[[#This Row],[Close Price]])-1</f>
        <v>8.796041781198527E-3</v>
      </c>
      <c r="AI3">
        <v>2.94117647058822</v>
      </c>
      <c r="AJ3">
        <v>236.85185185185099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0.52</v>
      </c>
      <c r="AM3" t="s">
        <v>3215</v>
      </c>
      <c r="AN3">
        <v>8.32</v>
      </c>
      <c r="AO3" t="s">
        <v>3215</v>
      </c>
      <c r="AP3">
        <v>0.24023836318665201</v>
      </c>
      <c r="AQ3">
        <f>(Table2[[#This Row],[Sharpe Ratio]]-AVERAGE(Table2[Sharpe Ratio]))/_xlfn.STDEV.P(Table2[Sharpe Ratio])</f>
        <v>2.0906103719606728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10.413588287795088</v>
      </c>
      <c r="AS3">
        <f>_xlfn.RANK.AVG(Table2[[#This Row],[1Y Return vs Nifty Z-Score]],Table2[1Y Return vs Nifty Z-Score])</f>
        <v>11</v>
      </c>
      <c r="AT3">
        <f>_xlfn.RANK.AVG(Table2[[#This Row],[6M Return vs Nifty Z-Score]],Table2[6M Return vs Nifty Z-Score])</f>
        <v>6</v>
      </c>
      <c r="AU3">
        <f>_xlfn.RANK.AVG(Table2[[#This Row],[Sharpe Ratio Z-Score]],Table2[Sharpe Ratio Z-Score])</f>
        <v>14</v>
      </c>
      <c r="AV3">
        <f>(Table2[[#This Row],[Rank 1Y]]+Table2[[#This Row],[Rank 6M]]+Table2[[#This Row],[Rank Sharpe]])/3</f>
        <v>10.333333333333334</v>
      </c>
    </row>
    <row r="4" spans="1:48" x14ac:dyDescent="0.3">
      <c r="A4" t="s">
        <v>109</v>
      </c>
      <c r="B4" t="s">
        <v>110</v>
      </c>
      <c r="C4" t="s">
        <v>3179</v>
      </c>
      <c r="D4" t="s">
        <v>111</v>
      </c>
      <c r="E4">
        <v>271090.45094186498</v>
      </c>
      <c r="F4">
        <v>7487.9</v>
      </c>
      <c r="G4">
        <v>234.35210508790499</v>
      </c>
      <c r="H4">
        <f>(Table2[[#This Row],[1Y Return vs Nifty]]-AVERAGE(Table2[1Y Return vs Nifty]))/_xlfn.STDEV.P(Table2[1Y Return vs Nifty])</f>
        <v>3.5922670441601037</v>
      </c>
      <c r="I4">
        <v>6.1988108182649997</v>
      </c>
      <c r="J4">
        <f>(Table2[[#This Row],[1M Return vs Nifty]]-AVERAGE(Table2[1M Return vs Nifty]))/_xlfn.STDEV.P(Table2[1M Return vs Nifty])</f>
        <v>0.41410894847162594</v>
      </c>
      <c r="K4">
        <v>78.329519647811907</v>
      </c>
      <c r="L4">
        <f>(Table2[[#This Row],[6M Return vs Nifty]]-AVERAGE(Table2[6M Return vs Nifty]))/_xlfn.STDEV.P(Table2[6M Return vs Nifty])</f>
        <v>2.2796960920398663</v>
      </c>
      <c r="M4">
        <v>1.9624179509524899</v>
      </c>
      <c r="N4">
        <f>(Table2[[#This Row],[1W Return vs Nifty]]-AVERAGE(Table2[1W Return vs Nifty]))/_xlfn.STDEV.P(Table2[1W Return vs Nifty])</f>
        <v>-0.42818746461668411</v>
      </c>
      <c r="O4">
        <v>7404.8</v>
      </c>
      <c r="P4">
        <v>6841.9237495813304</v>
      </c>
      <c r="Q4">
        <v>5066.3643238108698</v>
      </c>
      <c r="R4">
        <v>58.749931608361202</v>
      </c>
      <c r="S4" s="1">
        <f>(Table2[[#This Row],[Close Price]]-Table2[[#This Row],[20D EMA]])/Table2[[#This Row],[20D EMA]]</f>
        <v>1.1222450302506409E-2</v>
      </c>
      <c r="T4" s="1">
        <f>(Table2[[#This Row],[Close Price]]-Table2[[#This Row],[50D EMA]])/Table2[[#This Row],[50D EMA]]</f>
        <v>9.4414418234081851E-2</v>
      </c>
      <c r="U4" s="1">
        <f>(Table2[[#This Row],[Close Price]]-Table2[[#This Row],[200D EMA]])/Table2[[#This Row],[200D EMA]]</f>
        <v>0.47796319439729401</v>
      </c>
      <c r="V4">
        <v>1.8028294895030801</v>
      </c>
      <c r="W4">
        <v>7451</v>
      </c>
      <c r="X4">
        <v>7654.5</v>
      </c>
      <c r="Y4">
        <v>7451</v>
      </c>
      <c r="Z4">
        <v>7833.95</v>
      </c>
      <c r="AA4">
        <v>7451</v>
      </c>
      <c r="AB4">
        <v>7654.5</v>
      </c>
      <c r="AC4" s="1">
        <f>(Table2[[#This Row],[Close Price]]/Table2[[#This Row],[Day Low]])-1</f>
        <v>4.952355388538443E-3</v>
      </c>
      <c r="AD4" s="1">
        <f>(Table2[[#This Row],[Day High]]/Table2[[#This Row],[Close Price]])-1</f>
        <v>2.2249228755725881E-2</v>
      </c>
      <c r="AE4" s="1">
        <f>(Table2[[#This Row],[Close Price]]/Table2[[#This Row],[Current Week Low]])-1</f>
        <v>4.952355388538443E-3</v>
      </c>
      <c r="AF4" s="1">
        <f>(Table2[[#This Row],[Current Week High]]/Table2[[#This Row],[Close Price]])-1</f>
        <v>4.6214559489309526E-2</v>
      </c>
      <c r="AG4" s="1">
        <f>(Table2[[#This Row],[Close Price]]/Table2[[#This Row],[Current Month Low]])-1</f>
        <v>4.952355388538443E-3</v>
      </c>
      <c r="AH4" s="1">
        <f>(Table2[[#This Row],[Current Month High]]/Table2[[#This Row],[Close Price]])-1</f>
        <v>2.2249228755725881E-2</v>
      </c>
      <c r="AI4">
        <v>6.03640540071315</v>
      </c>
      <c r="AJ4">
        <v>284.98200514138802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</v>
      </c>
      <c r="AM4" t="s">
        <v>3215</v>
      </c>
      <c r="AN4">
        <v>2.31</v>
      </c>
      <c r="AO4" t="s">
        <v>3215</v>
      </c>
      <c r="AP4">
        <v>0.27560168039488198</v>
      </c>
      <c r="AQ4">
        <f>(Table2[[#This Row],[Sharpe Ratio]]-AVERAGE(Table2[Sharpe Ratio]))/_xlfn.STDEV.P(Table2[Sharpe Ratio])</f>
        <v>2.5035380112314707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8.3614226312863824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23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10.666666666666666</v>
      </c>
    </row>
    <row r="5" spans="1:48" x14ac:dyDescent="0.3">
      <c r="A5" t="s">
        <v>922</v>
      </c>
      <c r="B5" t="s">
        <v>923</v>
      </c>
      <c r="C5" t="s">
        <v>3176</v>
      </c>
      <c r="D5" t="s">
        <v>924</v>
      </c>
      <c r="E5">
        <v>16770.665421860002</v>
      </c>
      <c r="F5">
        <v>2309.0500000000002</v>
      </c>
      <c r="G5">
        <v>131.92246396735001</v>
      </c>
      <c r="H5">
        <f>(Table2[[#This Row],[1Y Return vs Nifty]]-AVERAGE(Table2[1Y Return vs Nifty]))/_xlfn.STDEV.P(Table2[1Y Return vs Nifty])</f>
        <v>1.8407064917566711</v>
      </c>
      <c r="I5">
        <v>11.149214191832099</v>
      </c>
      <c r="J5">
        <f>(Table2[[#This Row],[1M Return vs Nifty]]-AVERAGE(Table2[1M Return vs Nifty]))/_xlfn.STDEV.P(Table2[1M Return vs Nifty])</f>
        <v>0.8643014932866252</v>
      </c>
      <c r="K5">
        <v>101.16231869683401</v>
      </c>
      <c r="L5">
        <f>(Table2[[#This Row],[6M Return vs Nifty]]-AVERAGE(Table2[6M Return vs Nifty]))/_xlfn.STDEV.P(Table2[6M Return vs Nifty])</f>
        <v>3.0318344759044087</v>
      </c>
      <c r="M5">
        <v>0.49918606210893002</v>
      </c>
      <c r="N5">
        <f>(Table2[[#This Row],[1W Return vs Nifty]]-AVERAGE(Table2[1W Return vs Nifty]))/_xlfn.STDEV.P(Table2[1W Return vs Nifty])</f>
        <v>-0.76537137379882059</v>
      </c>
      <c r="O5">
        <v>2407.83</v>
      </c>
      <c r="P5">
        <v>2158.1065627939602</v>
      </c>
      <c r="Q5">
        <v>1492.4896822205999</v>
      </c>
      <c r="R5">
        <v>50.110471117895599</v>
      </c>
      <c r="S5" s="1">
        <f>(Table2[[#This Row],[Close Price]]-Table2[[#This Row],[20D EMA]])/Table2[[#This Row],[20D EMA]]</f>
        <v>-4.1024490931668663E-2</v>
      </c>
      <c r="T5" s="1">
        <f>(Table2[[#This Row],[Close Price]]-Table2[[#This Row],[50D EMA]])/Table2[[#This Row],[50D EMA]]</f>
        <v>6.9942531943660541E-2</v>
      </c>
      <c r="U5" s="1">
        <f>(Table2[[#This Row],[Close Price]]-Table2[[#This Row],[200D EMA]])/Table2[[#This Row],[200D EMA]]</f>
        <v>0.54711287287727273</v>
      </c>
      <c r="V5">
        <v>0.57879859227351105</v>
      </c>
      <c r="W5">
        <v>2294.9499999999998</v>
      </c>
      <c r="X5">
        <v>2403.25</v>
      </c>
      <c r="Y5">
        <v>2294.9499999999998</v>
      </c>
      <c r="Z5">
        <v>2640</v>
      </c>
      <c r="AA5">
        <v>2294.9499999999998</v>
      </c>
      <c r="AB5">
        <v>2497.4</v>
      </c>
      <c r="AC5" s="1">
        <f>(Table2[[#This Row],[Close Price]]/Table2[[#This Row],[Day Low]])-1</f>
        <v>6.1439247042420764E-3</v>
      </c>
      <c r="AD5" s="1">
        <f>(Table2[[#This Row],[Day High]]/Table2[[#This Row],[Close Price]])-1</f>
        <v>4.0795998354301366E-2</v>
      </c>
      <c r="AE5" s="1">
        <f>(Table2[[#This Row],[Close Price]]/Table2[[#This Row],[Current Week Low]])-1</f>
        <v>6.1439247042420764E-3</v>
      </c>
      <c r="AF5" s="1">
        <f>(Table2[[#This Row],[Current Week High]]/Table2[[#This Row],[Close Price]])-1</f>
        <v>0.14332734241354661</v>
      </c>
      <c r="AG5" s="1">
        <f>(Table2[[#This Row],[Close Price]]/Table2[[#This Row],[Current Month Low]])-1</f>
        <v>6.1439247042420764E-3</v>
      </c>
      <c r="AH5" s="1">
        <f>(Table2[[#This Row],[Current Month High]]/Table2[[#This Row],[Close Price]])-1</f>
        <v>8.1570342781663419E-2</v>
      </c>
      <c r="AI5">
        <v>16.931205474112701</v>
      </c>
      <c r="AJ5">
        <v>216.308219178082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0.56999999999999995</v>
      </c>
      <c r="AM5" t="s">
        <v>3215</v>
      </c>
      <c r="AN5">
        <v>-10.68</v>
      </c>
      <c r="AO5" t="s">
        <v>3214</v>
      </c>
      <c r="AP5">
        <v>0.25097109311578197</v>
      </c>
      <c r="AQ5">
        <f>(Table2[[#This Row],[Sharpe Ratio]]-AVERAGE(Table2[Sharpe Ratio]))/_xlfn.STDEV.P(Table2[Sharpe Ratio])</f>
        <v>2.2159334802672452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7.18740456741613</v>
      </c>
      <c r="AS5">
        <f>_xlfn.RANK.AVG(Table2[[#This Row],[1Y Return vs Nifty Z-Score]],Table2[1Y Return vs Nifty Z-Score])</f>
        <v>41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18.666666666666668</v>
      </c>
    </row>
    <row r="6" spans="1:48" x14ac:dyDescent="0.3">
      <c r="A6" t="s">
        <v>518</v>
      </c>
      <c r="B6" t="s">
        <v>519</v>
      </c>
      <c r="C6" t="s">
        <v>3181</v>
      </c>
      <c r="D6" t="s">
        <v>161</v>
      </c>
      <c r="E6">
        <v>43168.165568324999</v>
      </c>
      <c r="F6">
        <v>1635.25</v>
      </c>
      <c r="G6">
        <v>254.74474163975199</v>
      </c>
      <c r="H6">
        <f>(Table2[[#This Row],[1Y Return vs Nifty]]-AVERAGE(Table2[1Y Return vs Nifty]))/_xlfn.STDEV.P(Table2[1Y Return vs Nifty])</f>
        <v>3.9409838545770808</v>
      </c>
      <c r="I6">
        <v>-1.3175701897432399</v>
      </c>
      <c r="J6">
        <f>(Table2[[#This Row],[1M Return vs Nifty]]-AVERAGE(Table2[1M Return vs Nifty]))/_xlfn.STDEV.P(Table2[1M Return vs Nifty])</f>
        <v>-0.26943508591199827</v>
      </c>
      <c r="K6">
        <v>64.148262068145002</v>
      </c>
      <c r="L6">
        <f>(Table2[[#This Row],[6M Return vs Nifty]]-AVERAGE(Table2[6M Return vs Nifty]))/_xlfn.STDEV.P(Table2[6M Return vs Nifty])</f>
        <v>1.8125493294271473</v>
      </c>
      <c r="M6">
        <v>7.1805847293330496</v>
      </c>
      <c r="N6">
        <f>(Table2[[#This Row],[1W Return vs Nifty]]-AVERAGE(Table2[1W Return vs Nifty]))/_xlfn.STDEV.P(Table2[1W Return vs Nifty])</f>
        <v>0.77427530735672345</v>
      </c>
      <c r="O6">
        <v>1652.29</v>
      </c>
      <c r="P6">
        <v>1633.0420530508</v>
      </c>
      <c r="Q6">
        <v>1246.82014098992</v>
      </c>
      <c r="R6">
        <v>58.131007631674798</v>
      </c>
      <c r="S6" s="1">
        <f>(Table2[[#This Row],[Close Price]]-Table2[[#This Row],[20D EMA]])/Table2[[#This Row],[20D EMA]]</f>
        <v>-1.0312959589418301E-2</v>
      </c>
      <c r="T6" s="1">
        <f>(Table2[[#This Row],[Close Price]]-Table2[[#This Row],[50D EMA]])/Table2[[#This Row],[50D EMA]]</f>
        <v>1.3520453714435767E-3</v>
      </c>
      <c r="U6" s="1">
        <f>(Table2[[#This Row],[Close Price]]-Table2[[#This Row],[200D EMA]])/Table2[[#This Row],[200D EMA]]</f>
        <v>0.31153640067258132</v>
      </c>
      <c r="V6">
        <v>3.1458261538442698</v>
      </c>
      <c r="W6">
        <v>1602</v>
      </c>
      <c r="X6">
        <v>1687</v>
      </c>
      <c r="Y6">
        <v>1602</v>
      </c>
      <c r="Z6">
        <v>1733</v>
      </c>
      <c r="AA6">
        <v>1602</v>
      </c>
      <c r="AB6">
        <v>1699</v>
      </c>
      <c r="AC6" s="1">
        <f>(Table2[[#This Row],[Close Price]]/Table2[[#This Row],[Day Low]])-1</f>
        <v>2.0755305867665497E-2</v>
      </c>
      <c r="AD6" s="1">
        <f>(Table2[[#This Row],[Day High]]/Table2[[#This Row],[Close Price]])-1</f>
        <v>3.1646537226723837E-2</v>
      </c>
      <c r="AE6" s="1">
        <f>(Table2[[#This Row],[Close Price]]/Table2[[#This Row],[Current Week Low]])-1</f>
        <v>2.0755305867665497E-2</v>
      </c>
      <c r="AF6" s="1">
        <f>(Table2[[#This Row],[Current Week High]]/Table2[[#This Row],[Close Price]])-1</f>
        <v>5.9776792539367074E-2</v>
      </c>
      <c r="AG6" s="1">
        <f>(Table2[[#This Row],[Close Price]]/Table2[[#This Row],[Current Month Low]])-1</f>
        <v>2.0755305867665497E-2</v>
      </c>
      <c r="AH6" s="1">
        <f>(Table2[[#This Row],[Current Month High]]/Table2[[#This Row],[Close Price]])-1</f>
        <v>3.8984864699587174E-2</v>
      </c>
      <c r="AI6">
        <v>15.5725424247057</v>
      </c>
      <c r="AJ6">
        <v>368.55300859598799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-0.02</v>
      </c>
      <c r="AM6" t="s">
        <v>3214</v>
      </c>
      <c r="AN6">
        <v>-2.73</v>
      </c>
      <c r="AO6" t="s">
        <v>3214</v>
      </c>
      <c r="AP6">
        <v>0.233495761225569</v>
      </c>
      <c r="AQ6">
        <f>(Table2[[#This Row],[Sharpe Ratio]]-AVERAGE(Table2[Sharpe Ratio]))/_xlfn.STDEV.P(Table2[Sharpe Ratio])</f>
        <v>2.0118788804001273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8.2702522858490806</v>
      </c>
      <c r="AS6">
        <f>_xlfn.RANK.AVG(Table2[[#This Row],[1Y Return vs Nifty Z-Score]],Table2[1Y Return vs Nifty Z-Score])</f>
        <v>4</v>
      </c>
      <c r="AT6">
        <f>_xlfn.RANK.AVG(Table2[[#This Row],[6M Return vs Nifty Z-Score]],Table2[6M Return vs Nifty Z-Score])</f>
        <v>42</v>
      </c>
      <c r="AU6">
        <f>_xlfn.RANK.AVG(Table2[[#This Row],[Sharpe Ratio Z-Score]],Table2[Sharpe Ratio Z-Score])</f>
        <v>17</v>
      </c>
      <c r="AV6">
        <f>(Table2[[#This Row],[Rank 1Y]]+Table2[[#This Row],[Rank 6M]]+Table2[[#This Row],[Rank Sharpe]])/3</f>
        <v>21</v>
      </c>
    </row>
    <row r="7" spans="1:48" x14ac:dyDescent="0.3">
      <c r="A7" t="s">
        <v>250</v>
      </c>
      <c r="B7" t="s">
        <v>251</v>
      </c>
      <c r="C7" t="s">
        <v>3172</v>
      </c>
      <c r="D7" t="s">
        <v>143</v>
      </c>
      <c r="E7">
        <v>109401.00464699999</v>
      </c>
      <c r="F7">
        <v>509.5</v>
      </c>
      <c r="G7">
        <v>166.06525681663999</v>
      </c>
      <c r="H7">
        <f>(Table2[[#This Row],[1Y Return vs Nifty]]-AVERAGE(Table2[1Y Return vs Nifty]))/_xlfn.STDEV.P(Table2[1Y Return vs Nifty])</f>
        <v>2.4245528125039315</v>
      </c>
      <c r="I7">
        <v>-12.686638070900001</v>
      </c>
      <c r="J7">
        <f>(Table2[[#This Row],[1M Return vs Nifty]]-AVERAGE(Table2[1M Return vs Nifty]))/_xlfn.STDEV.P(Table2[1M Return vs Nifty])</f>
        <v>-1.3033446919294924</v>
      </c>
      <c r="K7">
        <v>79.678320919073499</v>
      </c>
      <c r="L7">
        <f>(Table2[[#This Row],[6M Return vs Nifty]]-AVERAGE(Table2[6M Return vs Nifty]))/_xlfn.STDEV.P(Table2[6M Return vs Nifty])</f>
        <v>2.3241271408194333</v>
      </c>
      <c r="M7">
        <v>3.9138012683879002</v>
      </c>
      <c r="N7">
        <f>(Table2[[#This Row],[1W Return vs Nifty]]-AVERAGE(Table2[1W Return vs Nifty]))/_xlfn.STDEV.P(Table2[1W Return vs Nifty])</f>
        <v>2.1484976438230791E-2</v>
      </c>
      <c r="O7">
        <v>537.91999999999996</v>
      </c>
      <c r="P7">
        <v>537.45551472300895</v>
      </c>
      <c r="Q7">
        <v>401.11417894465399</v>
      </c>
      <c r="R7">
        <v>39.654007880891299</v>
      </c>
      <c r="S7" s="1">
        <f>(Table2[[#This Row],[Close Price]]-Table2[[#This Row],[20D EMA]])/Table2[[#This Row],[20D EMA]]</f>
        <v>-5.2833135038667385E-2</v>
      </c>
      <c r="T7" s="1">
        <f>(Table2[[#This Row],[Close Price]]-Table2[[#This Row],[50D EMA]])/Table2[[#This Row],[50D EMA]]</f>
        <v>-5.2014564847132537E-2</v>
      </c>
      <c r="U7" s="1">
        <f>(Table2[[#This Row],[Close Price]]-Table2[[#This Row],[200D EMA]])/Table2[[#This Row],[200D EMA]]</f>
        <v>0.27021189163772036</v>
      </c>
      <c r="V7">
        <v>0.22833244575380901</v>
      </c>
      <c r="W7">
        <v>507</v>
      </c>
      <c r="X7">
        <v>518.45000000000005</v>
      </c>
      <c r="Y7">
        <v>507</v>
      </c>
      <c r="Z7">
        <v>535</v>
      </c>
      <c r="AA7">
        <v>507</v>
      </c>
      <c r="AB7">
        <v>533.5</v>
      </c>
      <c r="AC7" s="1">
        <f>(Table2[[#This Row],[Close Price]]/Table2[[#This Row],[Day Low]])-1</f>
        <v>4.930966469427922E-3</v>
      </c>
      <c r="AD7" s="1">
        <f>(Table2[[#This Row],[Day High]]/Table2[[#This Row],[Close Price]])-1</f>
        <v>1.756624141315033E-2</v>
      </c>
      <c r="AE7" s="1">
        <f>(Table2[[#This Row],[Close Price]]/Table2[[#This Row],[Current Week Low]])-1</f>
        <v>4.930966469427922E-3</v>
      </c>
      <c r="AF7" s="1">
        <f>(Table2[[#This Row],[Current Week High]]/Table2[[#This Row],[Close Price]])-1</f>
        <v>5.0049067713444639E-2</v>
      </c>
      <c r="AG7" s="1">
        <f>(Table2[[#This Row],[Close Price]]/Table2[[#This Row],[Current Month Low]])-1</f>
        <v>4.930966469427922E-3</v>
      </c>
      <c r="AH7" s="1">
        <f>(Table2[[#This Row],[Current Month High]]/Table2[[#This Row],[Close Price]])-1</f>
        <v>4.7105004906771386E-2</v>
      </c>
      <c r="AI7">
        <v>26.987242394504399</v>
      </c>
      <c r="AJ7">
        <v>258.42419978895498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-0.18</v>
      </c>
      <c r="AM7" t="s">
        <v>3214</v>
      </c>
      <c r="AN7">
        <v>-6.57</v>
      </c>
      <c r="AO7" t="s">
        <v>3214</v>
      </c>
      <c r="AP7">
        <v>0.215313650862271</v>
      </c>
      <c r="AQ7">
        <f>(Table2[[#This Row],[Sharpe Ratio]]-AVERAGE(Table2[Sharpe Ratio]))/_xlfn.STDEV.P(Table2[Sharpe Ratio])</f>
        <v>1.7995714244827712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5.2663916623148745</v>
      </c>
      <c r="AS7">
        <f>_xlfn.RANK.AVG(Table2[[#This Row],[1Y Return vs Nifty Z-Score]],Table2[1Y Return vs Nifty Z-Score])</f>
        <v>25</v>
      </c>
      <c r="AT7">
        <f>_xlfn.RANK.AVG(Table2[[#This Row],[6M Return vs Nifty Z-Score]],Table2[6M Return vs Nifty Z-Score])</f>
        <v>18</v>
      </c>
      <c r="AU7">
        <f>_xlfn.RANK.AVG(Table2[[#This Row],[Sharpe Ratio Z-Score]],Table2[Sharpe Ratio Z-Score])</f>
        <v>22</v>
      </c>
      <c r="AV7">
        <f>(Table2[[#This Row],[Rank 1Y]]+Table2[[#This Row],[Rank 6M]]+Table2[[#This Row],[Rank Sharpe]])/3</f>
        <v>21.666666666666668</v>
      </c>
    </row>
    <row r="8" spans="1:48" x14ac:dyDescent="0.3">
      <c r="A8" t="s">
        <v>339</v>
      </c>
      <c r="B8" t="s">
        <v>340</v>
      </c>
      <c r="C8" t="s">
        <v>3178</v>
      </c>
      <c r="D8" t="s">
        <v>83</v>
      </c>
      <c r="E8">
        <v>77357.890159335002</v>
      </c>
      <c r="F8">
        <v>730.55</v>
      </c>
      <c r="G8">
        <v>188.81746007490699</v>
      </c>
      <c r="H8">
        <f>(Table2[[#This Row],[1Y Return vs Nifty]]-AVERAGE(Table2[1Y Return vs Nifty]))/_xlfn.STDEV.P(Table2[1Y Return vs Nifty])</f>
        <v>2.8136185289457329</v>
      </c>
      <c r="I8">
        <v>17.438608528301799</v>
      </c>
      <c r="J8">
        <f>(Table2[[#This Row],[1M Return vs Nifty]]-AVERAGE(Table2[1M Return vs Nifty]))/_xlfn.STDEV.P(Table2[1M Return vs Nifty])</f>
        <v>1.4362626503913027</v>
      </c>
      <c r="K8">
        <v>57.8013779438919</v>
      </c>
      <c r="L8">
        <f>(Table2[[#This Row],[6M Return vs Nifty]]-AVERAGE(Table2[6M Return vs Nifty]))/_xlfn.STDEV.P(Table2[6M Return vs Nifty])</f>
        <v>1.6034757437689884</v>
      </c>
      <c r="M8">
        <v>2.3301137330516699</v>
      </c>
      <c r="N8">
        <f>(Table2[[#This Row],[1W Return vs Nifty]]-AVERAGE(Table2[1W Return vs Nifty]))/_xlfn.STDEV.P(Table2[1W Return vs Nifty])</f>
        <v>-0.34345646460002177</v>
      </c>
      <c r="O8">
        <v>704.99</v>
      </c>
      <c r="P8">
        <v>639.69554882465002</v>
      </c>
      <c r="Q8">
        <v>478.350517559357</v>
      </c>
      <c r="R8">
        <v>63.1314137298452</v>
      </c>
      <c r="S8" s="1">
        <f>(Table2[[#This Row],[Close Price]]-Table2[[#This Row],[20D EMA]])/Table2[[#This Row],[20D EMA]]</f>
        <v>3.6255833416076744E-2</v>
      </c>
      <c r="T8" s="1">
        <f>(Table2[[#This Row],[Close Price]]-Table2[[#This Row],[50D EMA]])/Table2[[#This Row],[50D EMA]]</f>
        <v>0.14202764321603006</v>
      </c>
      <c r="U8" s="1">
        <f>(Table2[[#This Row],[Close Price]]-Table2[[#This Row],[200D EMA]])/Table2[[#This Row],[200D EMA]]</f>
        <v>0.52722736399955561</v>
      </c>
      <c r="V8">
        <v>1.67013319401634</v>
      </c>
      <c r="W8">
        <v>721</v>
      </c>
      <c r="X8">
        <v>752.5</v>
      </c>
      <c r="Y8">
        <v>705.7</v>
      </c>
      <c r="Z8">
        <v>757.9</v>
      </c>
      <c r="AA8">
        <v>721</v>
      </c>
      <c r="AB8">
        <v>757.9</v>
      </c>
      <c r="AC8" s="1">
        <f>(Table2[[#This Row],[Close Price]]/Table2[[#This Row],[Day Low]])-1</f>
        <v>1.3245492371705803E-2</v>
      </c>
      <c r="AD8" s="1">
        <f>(Table2[[#This Row],[Day High]]/Table2[[#This Row],[Close Price]])-1</f>
        <v>3.0045855862021797E-2</v>
      </c>
      <c r="AE8" s="1">
        <f>(Table2[[#This Row],[Close Price]]/Table2[[#This Row],[Current Week Low]])-1</f>
        <v>3.5213263426385089E-2</v>
      </c>
      <c r="AF8" s="1">
        <f>(Table2[[#This Row],[Current Week High]]/Table2[[#This Row],[Close Price]])-1</f>
        <v>3.7437547053589704E-2</v>
      </c>
      <c r="AG8" s="1">
        <f>(Table2[[#This Row],[Close Price]]/Table2[[#This Row],[Current Month Low]])-1</f>
        <v>1.3245492371705803E-2</v>
      </c>
      <c r="AH8" s="1">
        <f>(Table2[[#This Row],[Current Month High]]/Table2[[#This Row],[Close Price]])-1</f>
        <v>3.7437547053589704E-2</v>
      </c>
      <c r="AI8">
        <v>7.6243925809321702</v>
      </c>
      <c r="AJ8">
        <v>229.59621024137101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</v>
      </c>
      <c r="AM8" t="s">
        <v>3215</v>
      </c>
      <c r="AN8">
        <v>4.37</v>
      </c>
      <c r="AO8" t="s">
        <v>3215</v>
      </c>
      <c r="AP8">
        <v>0.242315976510176</v>
      </c>
      <c r="AQ8">
        <f>(Table2[[#This Row],[Sharpe Ratio]]-AVERAGE(Table2[Sharpe Ratio]))/_xlfn.STDEV.P(Table2[Sharpe Ratio])</f>
        <v>2.1148700860578749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7.6247705445638765</v>
      </c>
      <c r="AS8">
        <f>_xlfn.RANK.AVG(Table2[[#This Row],[1Y Return vs Nifty Z-Score]],Table2[1Y Return vs Nifty Z-Score])</f>
        <v>13</v>
      </c>
      <c r="AT8">
        <f>_xlfn.RANK.AVG(Table2[[#This Row],[6M Return vs Nifty Z-Score]],Table2[6M Return vs Nifty Z-Score])</f>
        <v>52</v>
      </c>
      <c r="AU8">
        <f>_xlfn.RANK.AVG(Table2[[#This Row],[Sharpe Ratio Z-Score]],Table2[Sharpe Ratio Z-Score])</f>
        <v>12</v>
      </c>
      <c r="AV8">
        <f>(Table2[[#This Row],[Rank 1Y]]+Table2[[#This Row],[Rank 6M]]+Table2[[#This Row],[Rank Sharpe]])/3</f>
        <v>25.666666666666668</v>
      </c>
    </row>
    <row r="9" spans="1:48" x14ac:dyDescent="0.3">
      <c r="A9" t="s">
        <v>405</v>
      </c>
      <c r="B9" t="s">
        <v>406</v>
      </c>
      <c r="C9" t="s">
        <v>3181</v>
      </c>
      <c r="D9" t="s">
        <v>161</v>
      </c>
      <c r="E9">
        <v>60516.369915750001</v>
      </c>
      <c r="F9">
        <v>14056.45</v>
      </c>
      <c r="G9">
        <v>218.007313732738</v>
      </c>
      <c r="H9">
        <f>(Table2[[#This Row],[1Y Return vs Nifty]]-AVERAGE(Table2[1Y Return vs Nifty]))/_xlfn.STDEV.P(Table2[1Y Return vs Nifty])</f>
        <v>3.3127689275819123</v>
      </c>
      <c r="I9">
        <v>20.371684066740698</v>
      </c>
      <c r="J9">
        <f>(Table2[[#This Row],[1M Return vs Nifty]]-AVERAGE(Table2[1M Return vs Nifty]))/_xlfn.STDEV.P(Table2[1M Return vs Nifty])</f>
        <v>1.7029982355832143</v>
      </c>
      <c r="K9">
        <v>90.421408363584305</v>
      </c>
      <c r="L9">
        <f>(Table2[[#This Row],[6M Return vs Nifty]]-AVERAGE(Table2[6M Return vs Nifty]))/_xlfn.STDEV.P(Table2[6M Return vs Nifty])</f>
        <v>2.678016666623142</v>
      </c>
      <c r="M9">
        <v>11.7185159153725</v>
      </c>
      <c r="N9">
        <f>(Table2[[#This Row],[1W Return vs Nifty]]-AVERAGE(Table2[1W Return vs Nifty]))/_xlfn.STDEV.P(Table2[1W Return vs Nifty])</f>
        <v>1.8199860990464893</v>
      </c>
      <c r="O9">
        <v>13116.55</v>
      </c>
      <c r="P9">
        <v>12436.8049738226</v>
      </c>
      <c r="Q9">
        <v>9770.2036516420103</v>
      </c>
      <c r="R9">
        <v>76.030095173473597</v>
      </c>
      <c r="S9" s="1">
        <f>(Table2[[#This Row],[Close Price]]-Table2[[#This Row],[20D EMA]])/Table2[[#This Row],[20D EMA]]</f>
        <v>7.1657562392549987E-2</v>
      </c>
      <c r="T9" s="1">
        <f>(Table2[[#This Row],[Close Price]]-Table2[[#This Row],[50D EMA]])/Table2[[#This Row],[50D EMA]]</f>
        <v>0.13022999312013683</v>
      </c>
      <c r="U9" s="1">
        <f>(Table2[[#This Row],[Close Price]]-Table2[[#This Row],[200D EMA]])/Table2[[#This Row],[200D EMA]]</f>
        <v>0.4387059370699638</v>
      </c>
      <c r="V9">
        <v>1.10073592962512</v>
      </c>
      <c r="W9">
        <v>13935</v>
      </c>
      <c r="X9">
        <v>14238.95</v>
      </c>
      <c r="Y9">
        <v>13435.15</v>
      </c>
      <c r="Z9">
        <v>14849.95</v>
      </c>
      <c r="AA9">
        <v>13935</v>
      </c>
      <c r="AB9">
        <v>14849.95</v>
      </c>
      <c r="AC9" s="1">
        <f>(Table2[[#This Row],[Close Price]]/Table2[[#This Row],[Day Low]])-1</f>
        <v>8.7154646573377459E-3</v>
      </c>
      <c r="AD9" s="1">
        <f>(Table2[[#This Row],[Day High]]/Table2[[#This Row],[Close Price]])-1</f>
        <v>1.2983363509278645E-2</v>
      </c>
      <c r="AE9" s="1">
        <f>(Table2[[#This Row],[Close Price]]/Table2[[#This Row],[Current Week Low]])-1</f>
        <v>4.6244366456645425E-2</v>
      </c>
      <c r="AF9" s="1">
        <f>(Table2[[#This Row],[Current Week High]]/Table2[[#This Row],[Close Price]])-1</f>
        <v>5.6450953121164993E-2</v>
      </c>
      <c r="AG9" s="1">
        <f>(Table2[[#This Row],[Close Price]]/Table2[[#This Row],[Current Month Low]])-1</f>
        <v>8.7154646573377459E-3</v>
      </c>
      <c r="AH9" s="1">
        <f>(Table2[[#This Row],[Current Month High]]/Table2[[#This Row],[Close Price]])-1</f>
        <v>5.6450953121164993E-2</v>
      </c>
      <c r="AI9">
        <v>5.6450953121164904</v>
      </c>
      <c r="AJ9">
        <v>260.80109859082597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0.17</v>
      </c>
      <c r="AM9" t="s">
        <v>3215</v>
      </c>
      <c r="AN9">
        <v>6.58</v>
      </c>
      <c r="AO9" t="s">
        <v>3215</v>
      </c>
      <c r="AP9">
        <v>0.18098885475867199</v>
      </c>
      <c r="AQ9">
        <f>(Table2[[#This Row],[Sharpe Ratio]]-AVERAGE(Table2[Sharpe Ratio]))/_xlfn.STDEV.P(Table2[Sharpe Ratio])</f>
        <v>1.3987703078892169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10.912540236723974</v>
      </c>
      <c r="AS9">
        <f>_xlfn.RANK.AVG(Table2[[#This Row],[1Y Return vs Nifty Z-Score]],Table2[1Y Return vs Nifty Z-Score])</f>
        <v>7</v>
      </c>
      <c r="AT9">
        <f>_xlfn.RANK.AVG(Table2[[#This Row],[6M Return vs Nifty Z-Score]],Table2[6M Return vs Nifty Z-Score])</f>
        <v>11</v>
      </c>
      <c r="AU9">
        <f>_xlfn.RANK.AVG(Table2[[#This Row],[Sharpe Ratio Z-Score]],Table2[Sharpe Ratio Z-Score])</f>
        <v>60</v>
      </c>
      <c r="AV9">
        <f>(Table2[[#This Row],[Rank 1Y]]+Table2[[#This Row],[Rank 6M]]+Table2[[#This Row],[Rank Sharpe]])/3</f>
        <v>26</v>
      </c>
    </row>
    <row r="10" spans="1:48" x14ac:dyDescent="0.3">
      <c r="A10" t="s">
        <v>631</v>
      </c>
      <c r="B10" t="s">
        <v>632</v>
      </c>
      <c r="C10" t="s">
        <v>3181</v>
      </c>
      <c r="D10" t="s">
        <v>161</v>
      </c>
      <c r="E10">
        <v>31195.878655167999</v>
      </c>
      <c r="F10">
        <v>229.96</v>
      </c>
      <c r="G10">
        <v>349.16327607749099</v>
      </c>
      <c r="H10">
        <f>(Table2[[#This Row],[1Y Return vs Nifty]]-AVERAGE(Table2[1Y Return vs Nifty]))/_xlfn.STDEV.P(Table2[1Y Return vs Nifty])</f>
        <v>5.5555534120574608</v>
      </c>
      <c r="I10">
        <v>8.2378814854248592</v>
      </c>
      <c r="J10">
        <f>(Table2[[#This Row],[1M Return vs Nifty]]-AVERAGE(Table2[1M Return vs Nifty]))/_xlfn.STDEV.P(Table2[1M Return vs Nifty])</f>
        <v>0.59954321381005904</v>
      </c>
      <c r="K10">
        <v>58.3227829747443</v>
      </c>
      <c r="L10">
        <f>(Table2[[#This Row],[6M Return vs Nifty]]-AVERAGE(Table2[6M Return vs Nifty]))/_xlfn.STDEV.P(Table2[6M Return vs Nifty])</f>
        <v>1.6206514188319616</v>
      </c>
      <c r="M10">
        <v>1.14689669961707</v>
      </c>
      <c r="N10">
        <f>(Table2[[#This Row],[1W Return vs Nifty]]-AVERAGE(Table2[1W Return vs Nifty]))/_xlfn.STDEV.P(Table2[1W Return vs Nifty])</f>
        <v>-0.6161143719257578</v>
      </c>
      <c r="O10">
        <v>237.71</v>
      </c>
      <c r="P10">
        <v>218.184182233786</v>
      </c>
      <c r="Q10">
        <v>159.83734765539401</v>
      </c>
      <c r="R10">
        <v>45.580889190338198</v>
      </c>
      <c r="S10" s="1">
        <f>(Table2[[#This Row],[Close Price]]-Table2[[#This Row],[20D EMA]])/Table2[[#This Row],[20D EMA]]</f>
        <v>-3.2602751251524967E-2</v>
      </c>
      <c r="T10" s="1">
        <f>(Table2[[#This Row],[Close Price]]-Table2[[#This Row],[50D EMA]])/Table2[[#This Row],[50D EMA]]</f>
        <v>5.3971913296611607E-2</v>
      </c>
      <c r="U10" s="1">
        <f>(Table2[[#This Row],[Close Price]]-Table2[[#This Row],[200D EMA]])/Table2[[#This Row],[200D EMA]]</f>
        <v>0.43871256232172329</v>
      </c>
      <c r="V10">
        <v>0.606601147141417</v>
      </c>
      <c r="W10">
        <v>228.9</v>
      </c>
      <c r="X10">
        <v>237.5</v>
      </c>
      <c r="Y10">
        <v>228.9</v>
      </c>
      <c r="Z10">
        <v>246.5</v>
      </c>
      <c r="AA10">
        <v>228.9</v>
      </c>
      <c r="AB10">
        <v>241.78</v>
      </c>
      <c r="AC10" s="1">
        <f>(Table2[[#This Row],[Close Price]]/Table2[[#This Row],[Day Low]])-1</f>
        <v>4.6308431629533686E-3</v>
      </c>
      <c r="AD10" s="1">
        <f>(Table2[[#This Row],[Day High]]/Table2[[#This Row],[Close Price]])-1</f>
        <v>3.2788311010610416E-2</v>
      </c>
      <c r="AE10" s="1">
        <f>(Table2[[#This Row],[Close Price]]/Table2[[#This Row],[Current Week Low]])-1</f>
        <v>4.6308431629533686E-3</v>
      </c>
      <c r="AF10" s="1">
        <f>(Table2[[#This Row],[Current Week High]]/Table2[[#This Row],[Close Price]])-1</f>
        <v>7.1925552269960003E-2</v>
      </c>
      <c r="AG10" s="1">
        <f>(Table2[[#This Row],[Close Price]]/Table2[[#This Row],[Current Month Low]])-1</f>
        <v>4.6308431629533686E-3</v>
      </c>
      <c r="AH10" s="1">
        <f>(Table2[[#This Row],[Current Month High]]/Table2[[#This Row],[Close Price]])-1</f>
        <v>5.1400243520612232E-2</v>
      </c>
      <c r="AI10">
        <v>13.8893720647068</v>
      </c>
      <c r="AJ10">
        <v>386.68783068783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0.36</v>
      </c>
      <c r="AM10" t="s">
        <v>3215</v>
      </c>
      <c r="AN10">
        <v>-4.33</v>
      </c>
      <c r="AO10" t="s">
        <v>3214</v>
      </c>
      <c r="AP10">
        <v>0.20580136503872101</v>
      </c>
      <c r="AQ10">
        <f>(Table2[[#This Row],[Sharpe Ratio]]-AVERAGE(Table2[Sharpe Ratio]))/_xlfn.STDEV.P(Table2[Sharpe Ratio])</f>
        <v>1.688499103239292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8.8481327760130171</v>
      </c>
      <c r="AS10">
        <f>_xlfn.RANK.AVG(Table2[[#This Row],[1Y Return vs Nifty Z-Score]],Table2[1Y Return vs Nifty Z-Score])</f>
        <v>1</v>
      </c>
      <c r="AT10">
        <f>_xlfn.RANK.AVG(Table2[[#This Row],[6M Return vs Nifty Z-Score]],Table2[6M Return vs Nifty Z-Score])</f>
        <v>51</v>
      </c>
      <c r="AU10">
        <f>_xlfn.RANK.AVG(Table2[[#This Row],[Sharpe Ratio Z-Score]],Table2[Sharpe Ratio Z-Score])</f>
        <v>28</v>
      </c>
      <c r="AV10">
        <f>(Table2[[#This Row],[Rank 1Y]]+Table2[[#This Row],[Rank 6M]]+Table2[[#This Row],[Rank Sharpe]])/3</f>
        <v>26.666666666666668</v>
      </c>
    </row>
    <row r="11" spans="1:48" x14ac:dyDescent="0.3">
      <c r="A11" t="s">
        <v>614</v>
      </c>
      <c r="B11" t="s">
        <v>615</v>
      </c>
      <c r="C11" t="s">
        <v>3183</v>
      </c>
      <c r="D11" t="s">
        <v>270</v>
      </c>
      <c r="E11">
        <v>32956.489514239998</v>
      </c>
      <c r="F11">
        <v>644.35</v>
      </c>
      <c r="G11">
        <v>124.583946644303</v>
      </c>
      <c r="H11">
        <f>(Table2[[#This Row],[1Y Return vs Nifty]]-AVERAGE(Table2[1Y Return vs Nifty]))/_xlfn.STDEV.P(Table2[1Y Return vs Nifty])</f>
        <v>1.7152168647740869</v>
      </c>
      <c r="I11">
        <v>27.364418579484798</v>
      </c>
      <c r="J11">
        <f>(Table2[[#This Row],[1M Return vs Nifty]]-AVERAGE(Table2[1M Return vs Nifty]))/_xlfn.STDEV.P(Table2[1M Return vs Nifty])</f>
        <v>2.3389215549468925</v>
      </c>
      <c r="K11">
        <v>78.680592228955007</v>
      </c>
      <c r="L11">
        <f>(Table2[[#This Row],[6M Return vs Nifty]]-AVERAGE(Table2[6M Return vs Nifty]))/_xlfn.STDEV.P(Table2[6M Return vs Nifty])</f>
        <v>2.2912608223750834</v>
      </c>
      <c r="M11">
        <v>3.6246946678354099</v>
      </c>
      <c r="N11">
        <f>(Table2[[#This Row],[1W Return vs Nifty]]-AVERAGE(Table2[1W Return vs Nifty]))/_xlfn.STDEV.P(Table2[1W Return vs Nifty])</f>
        <v>-4.5136106992154507E-2</v>
      </c>
      <c r="O11">
        <v>618.11</v>
      </c>
      <c r="P11">
        <v>549.84195218396599</v>
      </c>
      <c r="Q11">
        <v>410.78828887064799</v>
      </c>
      <c r="R11">
        <v>80.542737896059506</v>
      </c>
      <c r="S11" s="1">
        <f>(Table2[[#This Row],[Close Price]]-Table2[[#This Row],[20D EMA]])/Table2[[#This Row],[20D EMA]]</f>
        <v>4.2451990745983735E-2</v>
      </c>
      <c r="T11" s="1">
        <f>(Table2[[#This Row],[Close Price]]-Table2[[#This Row],[50D EMA]])/Table2[[#This Row],[50D EMA]]</f>
        <v>0.17188220622425979</v>
      </c>
      <c r="U11" s="1">
        <f>(Table2[[#This Row],[Close Price]]-Table2[[#This Row],[200D EMA]])/Table2[[#This Row],[200D EMA]]</f>
        <v>0.5685695465454168</v>
      </c>
      <c r="V11">
        <v>1.2137304736016501</v>
      </c>
      <c r="W11">
        <v>632</v>
      </c>
      <c r="X11">
        <v>661.4</v>
      </c>
      <c r="Y11">
        <v>632</v>
      </c>
      <c r="Z11">
        <v>674</v>
      </c>
      <c r="AA11">
        <v>632</v>
      </c>
      <c r="AB11">
        <v>674</v>
      </c>
      <c r="AC11" s="1">
        <f>(Table2[[#This Row],[Close Price]]/Table2[[#This Row],[Day Low]])-1</f>
        <v>1.9541139240506267E-2</v>
      </c>
      <c r="AD11" s="1">
        <f>(Table2[[#This Row],[Day High]]/Table2[[#This Row],[Close Price]])-1</f>
        <v>2.6460774423837874E-2</v>
      </c>
      <c r="AE11" s="1">
        <f>(Table2[[#This Row],[Close Price]]/Table2[[#This Row],[Current Week Low]])-1</f>
        <v>1.9541139240506267E-2</v>
      </c>
      <c r="AF11" s="1">
        <f>(Table2[[#This Row],[Current Week High]]/Table2[[#This Row],[Close Price]])-1</f>
        <v>4.6015364320633134E-2</v>
      </c>
      <c r="AG11" s="1">
        <f>(Table2[[#This Row],[Close Price]]/Table2[[#This Row],[Current Month Low]])-1</f>
        <v>1.9541139240506267E-2</v>
      </c>
      <c r="AH11" s="1">
        <f>(Table2[[#This Row],[Current Month High]]/Table2[[#This Row],[Close Price]])-1</f>
        <v>4.6015364320633134E-2</v>
      </c>
      <c r="AI11">
        <v>6.8829052533560997</v>
      </c>
      <c r="AJ11">
        <v>187.65625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0.51</v>
      </c>
      <c r="AM11" t="s">
        <v>3215</v>
      </c>
      <c r="AN11">
        <v>8.6</v>
      </c>
      <c r="AO11" t="s">
        <v>3215</v>
      </c>
      <c r="AP11">
        <v>0.24596104258294399</v>
      </c>
      <c r="AQ11">
        <f>(Table2[[#This Row],[Sharpe Ratio]]-AVERAGE(Table2[Sharpe Ratio]))/_xlfn.STDEV.P(Table2[Sharpe Ratio])</f>
        <v>2.1574325108313031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8.4576956459352104</v>
      </c>
      <c r="AS11">
        <f>_xlfn.RANK.AVG(Table2[[#This Row],[1Y Return vs Nifty Z-Score]],Table2[1Y Return vs Nifty Z-Score])</f>
        <v>52</v>
      </c>
      <c r="AT11">
        <f>_xlfn.RANK.AVG(Table2[[#This Row],[6M Return vs Nifty Z-Score]],Table2[6M Return vs Nifty Z-Score])</f>
        <v>20</v>
      </c>
      <c r="AU11">
        <f>_xlfn.RANK.AVG(Table2[[#This Row],[Sharpe Ratio Z-Score]],Table2[Sharpe Ratio Z-Score])</f>
        <v>10</v>
      </c>
      <c r="AV11">
        <f>(Table2[[#This Row],[Rank 1Y]]+Table2[[#This Row],[Rank 6M]]+Table2[[#This Row],[Rank Sharpe]])/3</f>
        <v>27.333333333333332</v>
      </c>
    </row>
    <row r="12" spans="1:48" x14ac:dyDescent="0.3">
      <c r="A12" t="s">
        <v>1285</v>
      </c>
      <c r="B12" t="s">
        <v>1286</v>
      </c>
      <c r="C12" t="s">
        <v>3172</v>
      </c>
      <c r="D12" t="s">
        <v>46</v>
      </c>
      <c r="E12">
        <v>9238.7362675200002</v>
      </c>
      <c r="F12">
        <v>643.54999999999995</v>
      </c>
      <c r="G12">
        <v>157.48992549834199</v>
      </c>
      <c r="H12">
        <f>(Table2[[#This Row],[1Y Return vs Nifty]]-AVERAGE(Table2[1Y Return vs Nifty]))/_xlfn.STDEV.P(Table2[1Y Return vs Nifty])</f>
        <v>2.2779135009081561</v>
      </c>
      <c r="I12">
        <v>-1.6540068374162999</v>
      </c>
      <c r="J12">
        <f>(Table2[[#This Row],[1M Return vs Nifty]]-AVERAGE(Table2[1M Return vs Nifty]))/_xlfn.STDEV.P(Table2[1M Return vs Nifty])</f>
        <v>-0.30003082915863882</v>
      </c>
      <c r="K12">
        <v>76.0088923612103</v>
      </c>
      <c r="L12">
        <f>(Table2[[#This Row],[6M Return vs Nifty]]-AVERAGE(Table2[6M Return vs Nifty]))/_xlfn.STDEV.P(Table2[6M Return vs Nifty])</f>
        <v>2.2032519883997903</v>
      </c>
      <c r="M12">
        <v>6.4503222768552207E-2</v>
      </c>
      <c r="N12">
        <f>(Table2[[#This Row],[1W Return vs Nifty]]-AVERAGE(Table2[1W Return vs Nifty]))/_xlfn.STDEV.P(Table2[1W Return vs Nifty])</f>
        <v>-0.8655387226248612</v>
      </c>
      <c r="O12">
        <v>539.01</v>
      </c>
      <c r="P12">
        <v>522.50911227517804</v>
      </c>
      <c r="Q12">
        <v>422.39531386658501</v>
      </c>
      <c r="R12">
        <v>54.4654345318189</v>
      </c>
      <c r="S12" s="1">
        <f>(Table2[[#This Row],[Close Price]]-Table2[[#This Row],[20D EMA]])/Table2[[#This Row],[20D EMA]]</f>
        <v>0.19394816422700872</v>
      </c>
      <c r="T12" s="1">
        <f>(Table2[[#This Row],[Close Price]]-Table2[[#This Row],[50D EMA]])/Table2[[#This Row],[50D EMA]]</f>
        <v>0.23165316141142445</v>
      </c>
      <c r="U12" s="1">
        <f>(Table2[[#This Row],[Close Price]]-Table2[[#This Row],[200D EMA]])/Table2[[#This Row],[200D EMA]]</f>
        <v>0.52357277382880107</v>
      </c>
      <c r="V12">
        <v>2.18306803715359</v>
      </c>
      <c r="W12">
        <v>533.85</v>
      </c>
      <c r="X12">
        <v>645.35</v>
      </c>
      <c r="Y12">
        <v>524.04999999999995</v>
      </c>
      <c r="Z12">
        <v>645.35</v>
      </c>
      <c r="AA12">
        <v>524.04999999999995</v>
      </c>
      <c r="AB12">
        <v>645.35</v>
      </c>
      <c r="AC12" s="1">
        <f>(Table2[[#This Row],[Close Price]]/Table2[[#This Row],[Day Low]])-1</f>
        <v>0.20548843308045317</v>
      </c>
      <c r="AD12" s="1">
        <f>(Table2[[#This Row],[Day High]]/Table2[[#This Row],[Close Price]])-1</f>
        <v>2.7969854712144304E-3</v>
      </c>
      <c r="AE12" s="1">
        <f>(Table2[[#This Row],[Close Price]]/Table2[[#This Row],[Current Week Low]])-1</f>
        <v>0.22803167636675892</v>
      </c>
      <c r="AF12" s="1">
        <f>(Table2[[#This Row],[Current Week High]]/Table2[[#This Row],[Close Price]])-1</f>
        <v>2.7969854712144304E-3</v>
      </c>
      <c r="AG12" s="1">
        <f>(Table2[[#This Row],[Close Price]]/Table2[[#This Row],[Current Month Low]])-1</f>
        <v>0.22803167636675892</v>
      </c>
      <c r="AH12" s="1">
        <f>(Table2[[#This Row],[Current Month High]]/Table2[[#This Row],[Close Price]])-1</f>
        <v>2.7969854712144304E-3</v>
      </c>
      <c r="AI12">
        <v>0.27969854712144299</v>
      </c>
      <c r="AJ12">
        <v>242.313829787234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</v>
      </c>
      <c r="AM12" t="s">
        <v>3215</v>
      </c>
      <c r="AN12">
        <v>31.24</v>
      </c>
      <c r="AO12" t="s">
        <v>3215</v>
      </c>
      <c r="AP12">
        <v>0.207493548142822</v>
      </c>
      <c r="AQ12">
        <f>(Table2[[#This Row],[Sharpe Ratio]]-AVERAGE(Table2[Sharpe Ratio]))/_xlfn.STDEV.P(Table2[Sharpe Ratio])</f>
        <v>1.7082582556478714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5.0238541931723182</v>
      </c>
      <c r="AS12">
        <f>_xlfn.RANK.AVG(Table2[[#This Row],[1Y Return vs Nifty Z-Score]],Table2[1Y Return vs Nifty Z-Score])</f>
        <v>30</v>
      </c>
      <c r="AT12">
        <f>_xlfn.RANK.AVG(Table2[[#This Row],[6M Return vs Nifty Z-Score]],Table2[6M Return vs Nifty Z-Score])</f>
        <v>26</v>
      </c>
      <c r="AU12">
        <f>_xlfn.RANK.AVG(Table2[[#This Row],[Sharpe Ratio Z-Score]],Table2[Sharpe Ratio Z-Score])</f>
        <v>27</v>
      </c>
      <c r="AV12">
        <f>(Table2[[#This Row],[Rank 1Y]]+Table2[[#This Row],[Rank 6M]]+Table2[[#This Row],[Rank Sharpe]])/3</f>
        <v>27.666666666666668</v>
      </c>
    </row>
    <row r="13" spans="1:48" x14ac:dyDescent="0.3">
      <c r="A13" t="s">
        <v>960</v>
      </c>
      <c r="B13" t="s">
        <v>961</v>
      </c>
      <c r="C13" t="s">
        <v>3173</v>
      </c>
      <c r="D13" t="s">
        <v>54</v>
      </c>
      <c r="E13">
        <v>16047.945908424999</v>
      </c>
      <c r="F13">
        <v>11991.55</v>
      </c>
      <c r="G13">
        <v>191.294043324347</v>
      </c>
      <c r="H13">
        <f>(Table2[[#This Row],[1Y Return vs Nifty]]-AVERAGE(Table2[1Y Return vs Nifty]))/_xlfn.STDEV.P(Table2[1Y Return vs Nifty])</f>
        <v>2.8559684334949127</v>
      </c>
      <c r="I13">
        <v>-0.21498666240856801</v>
      </c>
      <c r="J13">
        <f>(Table2[[#This Row],[1M Return vs Nifty]]-AVERAGE(Table2[1M Return vs Nifty]))/_xlfn.STDEV.P(Table2[1M Return vs Nifty])</f>
        <v>-0.16916550248929979</v>
      </c>
      <c r="K13">
        <v>72.9087669209637</v>
      </c>
      <c r="L13">
        <f>(Table2[[#This Row],[6M Return vs Nifty]]-AVERAGE(Table2[6M Return vs Nifty]))/_xlfn.STDEV.P(Table2[6M Return vs Nifty])</f>
        <v>2.1011303285280323</v>
      </c>
      <c r="M13">
        <v>3.4119009082573002</v>
      </c>
      <c r="N13">
        <f>(Table2[[#This Row],[1W Return vs Nifty]]-AVERAGE(Table2[1W Return vs Nifty]))/_xlfn.STDEV.P(Table2[1W Return vs Nifty])</f>
        <v>-9.4171828705968172E-2</v>
      </c>
      <c r="O13">
        <v>12440.9</v>
      </c>
      <c r="P13">
        <v>11530.6131988944</v>
      </c>
      <c r="Q13">
        <v>8330.4037667001794</v>
      </c>
      <c r="R13">
        <v>48.228575093295397</v>
      </c>
      <c r="S13" s="1">
        <f>(Table2[[#This Row],[Close Price]]-Table2[[#This Row],[20D EMA]])/Table2[[#This Row],[20D EMA]]</f>
        <v>-3.6118769542396484E-2</v>
      </c>
      <c r="T13" s="1">
        <f>(Table2[[#This Row],[Close Price]]-Table2[[#This Row],[50D EMA]])/Table2[[#This Row],[50D EMA]]</f>
        <v>3.9975046700013825E-2</v>
      </c>
      <c r="U13" s="1">
        <f>(Table2[[#This Row],[Close Price]]-Table2[[#This Row],[200D EMA]])/Table2[[#This Row],[200D EMA]]</f>
        <v>0.43949205054559615</v>
      </c>
      <c r="V13">
        <v>0.89070205262438695</v>
      </c>
      <c r="W13">
        <v>11900.95</v>
      </c>
      <c r="X13">
        <v>12600</v>
      </c>
      <c r="Y13">
        <v>11900.95</v>
      </c>
      <c r="Z13">
        <v>12710</v>
      </c>
      <c r="AA13">
        <v>11900.95</v>
      </c>
      <c r="AB13">
        <v>12673.35</v>
      </c>
      <c r="AC13" s="1">
        <f>(Table2[[#This Row],[Close Price]]/Table2[[#This Row],[Day Low]])-1</f>
        <v>7.6128376306092704E-3</v>
      </c>
      <c r="AD13" s="1">
        <f>(Table2[[#This Row],[Day High]]/Table2[[#This Row],[Close Price]])-1</f>
        <v>5.0739896010107088E-2</v>
      </c>
      <c r="AE13" s="1">
        <f>(Table2[[#This Row],[Close Price]]/Table2[[#This Row],[Current Week Low]])-1</f>
        <v>7.6128376306092704E-3</v>
      </c>
      <c r="AF13" s="1">
        <f>(Table2[[#This Row],[Current Week High]]/Table2[[#This Row],[Close Price]])-1</f>
        <v>5.9913022086385936E-2</v>
      </c>
      <c r="AG13" s="1">
        <f>(Table2[[#This Row],[Close Price]]/Table2[[#This Row],[Current Month Low]])-1</f>
        <v>7.6128376306092704E-3</v>
      </c>
      <c r="AH13" s="1">
        <f>(Table2[[#This Row],[Current Month High]]/Table2[[#This Row],[Close Price]])-1</f>
        <v>5.6856703261880304E-2</v>
      </c>
      <c r="AI13">
        <v>13.6633712906171</v>
      </c>
      <c r="AJ13">
        <v>232.07471407604299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</v>
      </c>
      <c r="AM13" t="s">
        <v>3215</v>
      </c>
      <c r="AN13">
        <v>-6.34</v>
      </c>
      <c r="AO13" t="s">
        <v>3214</v>
      </c>
      <c r="AP13">
        <v>0.184598215462524</v>
      </c>
      <c r="AQ13">
        <f>(Table2[[#This Row],[Sharpe Ratio]]-AVERAGE(Table2[Sharpe Ratio]))/_xlfn.STDEV.P(Table2[Sharpe Ratio])</f>
        <v>1.4409158109805258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6.1346772418082027</v>
      </c>
      <c r="AS13">
        <f>_xlfn.RANK.AVG(Table2[[#This Row],[1Y Return vs Nifty Z-Score]],Table2[1Y Return vs Nifty Z-Score])</f>
        <v>12</v>
      </c>
      <c r="AT13">
        <f>_xlfn.RANK.AVG(Table2[[#This Row],[6M Return vs Nifty Z-Score]],Table2[6M Return vs Nifty Z-Score])</f>
        <v>28</v>
      </c>
      <c r="AU13">
        <f>_xlfn.RANK.AVG(Table2[[#This Row],[Sharpe Ratio Z-Score]],Table2[Sharpe Ratio Z-Score])</f>
        <v>53</v>
      </c>
      <c r="AV13">
        <f>(Table2[[#This Row],[Rank 1Y]]+Table2[[#This Row],[Rank 6M]]+Table2[[#This Row],[Rank Sharpe]])/3</f>
        <v>31</v>
      </c>
    </row>
    <row r="14" spans="1:48" x14ac:dyDescent="0.3">
      <c r="A14" t="s">
        <v>1259</v>
      </c>
      <c r="B14" t="s">
        <v>1260</v>
      </c>
      <c r="C14" t="s">
        <v>3188</v>
      </c>
      <c r="D14" t="s">
        <v>1261</v>
      </c>
      <c r="E14">
        <v>9564.8878263999995</v>
      </c>
      <c r="F14">
        <v>1509.7</v>
      </c>
      <c r="G14">
        <v>200.18787904982699</v>
      </c>
      <c r="H14">
        <f>(Table2[[#This Row],[1Y Return vs Nifty]]-AVERAGE(Table2[1Y Return vs Nifty]))/_xlfn.STDEV.P(Table2[1Y Return vs Nifty])</f>
        <v>3.0080542130201224</v>
      </c>
      <c r="I14">
        <v>20.7451336406927</v>
      </c>
      <c r="J14">
        <f>(Table2[[#This Row],[1M Return vs Nifty]]-AVERAGE(Table2[1M Return vs Nifty]))/_xlfn.STDEV.P(Table2[1M Return vs Nifty])</f>
        <v>1.7369599557442896</v>
      </c>
      <c r="K14">
        <v>78.988120178964294</v>
      </c>
      <c r="L14">
        <f>(Table2[[#This Row],[6M Return vs Nifty]]-AVERAGE(Table2[6M Return vs Nifty]))/_xlfn.STDEV.P(Table2[6M Return vs Nifty])</f>
        <v>2.3013911430079825</v>
      </c>
      <c r="M14">
        <v>8.6352726452525808</v>
      </c>
      <c r="N14">
        <f>(Table2[[#This Row],[1W Return vs Nifty]]-AVERAGE(Table2[1W Return vs Nifty]))/_xlfn.STDEV.P(Table2[1W Return vs Nifty])</f>
        <v>1.1094903623794914</v>
      </c>
      <c r="O14">
        <v>1440.12</v>
      </c>
      <c r="P14">
        <v>1360.195908703</v>
      </c>
      <c r="Q14">
        <v>1049.9223938005</v>
      </c>
      <c r="R14">
        <v>77.989380259424806</v>
      </c>
      <c r="S14" s="1">
        <f>(Table2[[#This Row],[Close Price]]-Table2[[#This Row],[20D EMA]])/Table2[[#This Row],[20D EMA]]</f>
        <v>4.8315418159597924E-2</v>
      </c>
      <c r="T14" s="1">
        <f>(Table2[[#This Row],[Close Price]]-Table2[[#This Row],[50D EMA]])/Table2[[#This Row],[50D EMA]]</f>
        <v>0.10991364577736309</v>
      </c>
      <c r="U14" s="1">
        <f>(Table2[[#This Row],[Close Price]]-Table2[[#This Row],[200D EMA]])/Table2[[#This Row],[200D EMA]]</f>
        <v>0.43791580112431078</v>
      </c>
      <c r="V14">
        <v>1.11287365029597</v>
      </c>
      <c r="W14">
        <v>1492.3</v>
      </c>
      <c r="X14">
        <v>1529.95</v>
      </c>
      <c r="Y14">
        <v>1492.3</v>
      </c>
      <c r="Z14">
        <v>1563.2</v>
      </c>
      <c r="AA14">
        <v>1492.3</v>
      </c>
      <c r="AB14">
        <v>1563.2</v>
      </c>
      <c r="AC14" s="1">
        <f>(Table2[[#This Row],[Close Price]]/Table2[[#This Row],[Day Low]])-1</f>
        <v>1.1659853916772933E-2</v>
      </c>
      <c r="AD14" s="1">
        <f>(Table2[[#This Row],[Day High]]/Table2[[#This Row],[Close Price]])-1</f>
        <v>1.341326091276418E-2</v>
      </c>
      <c r="AE14" s="1">
        <f>(Table2[[#This Row],[Close Price]]/Table2[[#This Row],[Current Week Low]])-1</f>
        <v>1.1659853916772933E-2</v>
      </c>
      <c r="AF14" s="1">
        <f>(Table2[[#This Row],[Current Week High]]/Table2[[#This Row],[Close Price]])-1</f>
        <v>3.5437504139895326E-2</v>
      </c>
      <c r="AG14" s="1">
        <f>(Table2[[#This Row],[Close Price]]/Table2[[#This Row],[Current Month Low]])-1</f>
        <v>1.1659853916772933E-2</v>
      </c>
      <c r="AH14" s="1">
        <f>(Table2[[#This Row],[Current Month High]]/Table2[[#This Row],[Close Price]])-1</f>
        <v>3.5437504139895326E-2</v>
      </c>
      <c r="AI14">
        <v>3.5437504139895299</v>
      </c>
      <c r="AJ14">
        <v>246.69881731542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</v>
      </c>
      <c r="AM14">
        <v>0</v>
      </c>
      <c r="AN14">
        <v>8.43</v>
      </c>
      <c r="AO14" t="s">
        <v>3215</v>
      </c>
      <c r="AP14">
        <v>0.17737319622381201</v>
      </c>
      <c r="AQ14">
        <f>(Table2[[#This Row],[Sharpe Ratio]]-AVERAGE(Table2[Sharpe Ratio]))/_xlfn.STDEV.P(Table2[Sharpe Ratio])</f>
        <v>1.3565512667733119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9.5124469409251979</v>
      </c>
      <c r="AS14">
        <f>_xlfn.RANK.AVG(Table2[[#This Row],[1Y Return vs Nifty Z-Score]],Table2[1Y Return vs Nifty Z-Score])</f>
        <v>10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64</v>
      </c>
      <c r="AV14">
        <f>(Table2[[#This Row],[Rank 1Y]]+Table2[[#This Row],[Rank 6M]]+Table2[[#This Row],[Rank Sharpe]])/3</f>
        <v>31</v>
      </c>
    </row>
    <row r="15" spans="1:48" x14ac:dyDescent="0.3">
      <c r="A15" t="s">
        <v>882</v>
      </c>
      <c r="B15" t="s">
        <v>883</v>
      </c>
      <c r="C15" t="s">
        <v>3172</v>
      </c>
      <c r="D15" t="s">
        <v>46</v>
      </c>
      <c r="E15">
        <v>18309.623432689899</v>
      </c>
      <c r="F15">
        <v>1557.05</v>
      </c>
      <c r="G15">
        <v>177.23901436153099</v>
      </c>
      <c r="H15">
        <f>(Table2[[#This Row],[1Y Return vs Nifty]]-AVERAGE(Table2[1Y Return vs Nifty]))/_xlfn.STDEV.P(Table2[1Y Return vs Nifty])</f>
        <v>2.6156255598419462</v>
      </c>
      <c r="I15">
        <v>-4.5797960769493198</v>
      </c>
      <c r="J15">
        <f>(Table2[[#This Row],[1M Return vs Nifty]]-AVERAGE(Table2[1M Return vs Nifty]))/_xlfn.STDEV.P(Table2[1M Return vs Nifty])</f>
        <v>-0.56610379411555367</v>
      </c>
      <c r="K15">
        <v>77.010945839685405</v>
      </c>
      <c r="L15">
        <f>(Table2[[#This Row],[6M Return vs Nifty]]-AVERAGE(Table2[6M Return vs Nifty]))/_xlfn.STDEV.P(Table2[6M Return vs Nifty])</f>
        <v>2.2362607702941144</v>
      </c>
      <c r="M15">
        <v>0.69002794041345294</v>
      </c>
      <c r="N15">
        <f>(Table2[[#This Row],[1W Return vs Nifty]]-AVERAGE(Table2[1W Return vs Nifty]))/_xlfn.STDEV.P(Table2[1W Return vs Nifty])</f>
        <v>-0.72139419488889567</v>
      </c>
      <c r="O15">
        <v>1591.4</v>
      </c>
      <c r="P15">
        <v>1577.3692280139701</v>
      </c>
      <c r="Q15">
        <v>1226.90870804003</v>
      </c>
      <c r="R15">
        <v>44.7386602482364</v>
      </c>
      <c r="S15" s="1">
        <f>(Table2[[#This Row],[Close Price]]-Table2[[#This Row],[20D EMA]])/Table2[[#This Row],[20D EMA]]</f>
        <v>-2.1584768128691801E-2</v>
      </c>
      <c r="T15" s="1">
        <f>(Table2[[#This Row],[Close Price]]-Table2[[#This Row],[50D EMA]])/Table2[[#This Row],[50D EMA]]</f>
        <v>-1.288171954486117E-2</v>
      </c>
      <c r="U15" s="1">
        <f>(Table2[[#This Row],[Close Price]]-Table2[[#This Row],[200D EMA]])/Table2[[#This Row],[200D EMA]]</f>
        <v>0.2690838281581408</v>
      </c>
      <c r="V15">
        <v>1.57159920663799</v>
      </c>
      <c r="W15">
        <v>1511</v>
      </c>
      <c r="X15">
        <v>1589.3</v>
      </c>
      <c r="Y15">
        <v>1511</v>
      </c>
      <c r="Z15">
        <v>1639.9</v>
      </c>
      <c r="AA15">
        <v>1511</v>
      </c>
      <c r="AB15">
        <v>1624.75</v>
      </c>
      <c r="AC15" s="1">
        <f>(Table2[[#This Row],[Close Price]]/Table2[[#This Row],[Day Low]])-1</f>
        <v>3.0476505625413708E-2</v>
      </c>
      <c r="AD15" s="1">
        <f>(Table2[[#This Row],[Day High]]/Table2[[#This Row],[Close Price]])-1</f>
        <v>2.0712244308146888E-2</v>
      </c>
      <c r="AE15" s="1">
        <f>(Table2[[#This Row],[Close Price]]/Table2[[#This Row],[Current Week Low]])-1</f>
        <v>3.0476505625413708E-2</v>
      </c>
      <c r="AF15" s="1">
        <f>(Table2[[#This Row],[Current Week High]]/Table2[[#This Row],[Close Price]])-1</f>
        <v>5.3209595067595927E-2</v>
      </c>
      <c r="AG15" s="1">
        <f>(Table2[[#This Row],[Close Price]]/Table2[[#This Row],[Current Month Low]])-1</f>
        <v>3.0476505625413708E-2</v>
      </c>
      <c r="AH15" s="1">
        <f>(Table2[[#This Row],[Current Month High]]/Table2[[#This Row],[Close Price]])-1</f>
        <v>4.3479657043768771E-2</v>
      </c>
      <c r="AI15">
        <v>15.391284801387201</v>
      </c>
      <c r="AJ15">
        <v>224.385416666666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0.05</v>
      </c>
      <c r="AM15" t="s">
        <v>3215</v>
      </c>
      <c r="AN15">
        <v>-1.45</v>
      </c>
      <c r="AO15" t="s">
        <v>3214</v>
      </c>
      <c r="AP15">
        <v>0.18544343964702101</v>
      </c>
      <c r="AQ15">
        <f>(Table2[[#This Row],[Sharpe Ratio]]-AVERAGE(Table2[Sharpe Ratio]))/_xlfn.STDEV.P(Table2[Sharpe Ratio])</f>
        <v>1.450785259174648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5.0151736003062597</v>
      </c>
      <c r="AS15">
        <f>_xlfn.RANK.AVG(Table2[[#This Row],[1Y Return vs Nifty Z-Score]],Table2[1Y Return vs Nifty Z-Score])</f>
        <v>20</v>
      </c>
      <c r="AT15">
        <f>_xlfn.RANK.AVG(Table2[[#This Row],[6M Return vs Nifty Z-Score]],Table2[6M Return vs Nifty Z-Score])</f>
        <v>25</v>
      </c>
      <c r="AU15">
        <f>_xlfn.RANK.AVG(Table2[[#This Row],[Sharpe Ratio Z-Score]],Table2[Sharpe Ratio Z-Score])</f>
        <v>49</v>
      </c>
      <c r="AV15">
        <f>(Table2[[#This Row],[Rank 1Y]]+Table2[[#This Row],[Rank 6M]]+Table2[[#This Row],[Rank Sharpe]])/3</f>
        <v>31.333333333333332</v>
      </c>
    </row>
    <row r="16" spans="1:48" x14ac:dyDescent="0.3">
      <c r="A16" t="s">
        <v>252</v>
      </c>
      <c r="B16" t="s">
        <v>253</v>
      </c>
      <c r="C16" t="s">
        <v>3181</v>
      </c>
      <c r="D16" t="s">
        <v>254</v>
      </c>
      <c r="E16">
        <v>108995.441711447</v>
      </c>
      <c r="F16">
        <v>75.75</v>
      </c>
      <c r="G16">
        <v>151.77900476641301</v>
      </c>
      <c r="H16">
        <f>(Table2[[#This Row],[1Y Return vs Nifty]]-AVERAGE(Table2[1Y Return vs Nifty]))/_xlfn.STDEV.P(Table2[1Y Return vs Nifty])</f>
        <v>2.1802559931543546</v>
      </c>
      <c r="I16">
        <v>8.0202537022491498</v>
      </c>
      <c r="J16">
        <f>(Table2[[#This Row],[1M Return vs Nifty]]-AVERAGE(Table2[1M Return vs Nifty]))/_xlfn.STDEV.P(Table2[1M Return vs Nifty])</f>
        <v>0.57975201738888282</v>
      </c>
      <c r="K16">
        <v>61.588370421769802</v>
      </c>
      <c r="L16">
        <f>(Table2[[#This Row],[6M Return vs Nifty]]-AVERAGE(Table2[6M Return vs Nifty]))/_xlfn.STDEV.P(Table2[6M Return vs Nifty])</f>
        <v>1.7282235854988992</v>
      </c>
      <c r="M16">
        <v>-0.115642247909648</v>
      </c>
      <c r="N16">
        <f>(Table2[[#This Row],[1W Return vs Nifty]]-AVERAGE(Table2[1W Return vs Nifty]))/_xlfn.STDEV.P(Table2[1W Return vs Nifty])</f>
        <v>-0.90705104509941992</v>
      </c>
      <c r="O16">
        <v>79.849999999999994</v>
      </c>
      <c r="P16">
        <v>74.734273667876295</v>
      </c>
      <c r="Q16">
        <v>55.1735158102829</v>
      </c>
      <c r="R16">
        <v>41.399590099039699</v>
      </c>
      <c r="S16" s="1">
        <f>(Table2[[#This Row],[Close Price]]-Table2[[#This Row],[20D EMA]])/Table2[[#This Row],[20D EMA]]</f>
        <v>-5.1346274264245394E-2</v>
      </c>
      <c r="T16" s="1">
        <f>(Table2[[#This Row],[Close Price]]-Table2[[#This Row],[50D EMA]])/Table2[[#This Row],[50D EMA]]</f>
        <v>1.3591171523759708E-2</v>
      </c>
      <c r="U16" s="1">
        <f>(Table2[[#This Row],[Close Price]]-Table2[[#This Row],[200D EMA]])/Table2[[#This Row],[200D EMA]]</f>
        <v>0.37294132678567099</v>
      </c>
      <c r="V16">
        <v>0.54564896934985596</v>
      </c>
      <c r="W16">
        <v>75.75</v>
      </c>
      <c r="X16">
        <v>78.599999999999994</v>
      </c>
      <c r="Y16">
        <v>75.75</v>
      </c>
      <c r="Z16">
        <v>81.58</v>
      </c>
      <c r="AA16">
        <v>75.75</v>
      </c>
      <c r="AB16">
        <v>81.53</v>
      </c>
      <c r="AC16" s="1">
        <f>(Table2[[#This Row],[Close Price]]/Table2[[#This Row],[Day Low]])-1</f>
        <v>0</v>
      </c>
      <c r="AD16" s="1">
        <f>(Table2[[#This Row],[Day High]]/Table2[[#This Row],[Close Price]])-1</f>
        <v>3.7623762376237657E-2</v>
      </c>
      <c r="AE16" s="1">
        <f>(Table2[[#This Row],[Close Price]]/Table2[[#This Row],[Current Week Low]])-1</f>
        <v>0</v>
      </c>
      <c r="AF16" s="1">
        <f>(Table2[[#This Row],[Current Week High]]/Table2[[#This Row],[Close Price]])-1</f>
        <v>7.6963696369636958E-2</v>
      </c>
      <c r="AG16" s="1">
        <f>(Table2[[#This Row],[Close Price]]/Table2[[#This Row],[Current Month Low]])-1</f>
        <v>0</v>
      </c>
      <c r="AH16" s="1">
        <f>(Table2[[#This Row],[Current Month High]]/Table2[[#This Row],[Close Price]])-1</f>
        <v>7.6303630363036223E-2</v>
      </c>
      <c r="AI16">
        <v>13.5841584158415</v>
      </c>
      <c r="AJ16">
        <v>194.17475728155301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</v>
      </c>
      <c r="AM16" t="s">
        <v>3215</v>
      </c>
      <c r="AN16">
        <v>-10.57</v>
      </c>
      <c r="AO16" t="s">
        <v>3214</v>
      </c>
      <c r="AP16">
        <v>0.21322668319760199</v>
      </c>
      <c r="AQ16">
        <f>(Table2[[#This Row],[Sharpe Ratio]]-AVERAGE(Table2[Sharpe Ratio]))/_xlfn.STDEV.P(Table2[Sharpe Ratio])</f>
        <v>1.7752024823404964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5.3563830332832119</v>
      </c>
      <c r="AS16">
        <f>_xlfn.RANK.AVG(Table2[[#This Row],[1Y Return vs Nifty Z-Score]],Table2[1Y Return vs Nifty Z-Score])</f>
        <v>32</v>
      </c>
      <c r="AT16">
        <f>_xlfn.RANK.AVG(Table2[[#This Row],[6M Return vs Nifty Z-Score]],Table2[6M Return vs Nifty Z-Score])</f>
        <v>45</v>
      </c>
      <c r="AU16">
        <f>_xlfn.RANK.AVG(Table2[[#This Row],[Sharpe Ratio Z-Score]],Table2[Sharpe Ratio Z-Score])</f>
        <v>24</v>
      </c>
      <c r="AV16">
        <f>(Table2[[#This Row],[Rank 1Y]]+Table2[[#This Row],[Rank 6M]]+Table2[[#This Row],[Rank Sharpe]])/3</f>
        <v>33.666666666666664</v>
      </c>
    </row>
    <row r="17" spans="1:48" x14ac:dyDescent="0.3">
      <c r="A17" t="s">
        <v>958</v>
      </c>
      <c r="B17" t="s">
        <v>959</v>
      </c>
      <c r="C17" t="s">
        <v>3174</v>
      </c>
      <c r="D17" t="s">
        <v>124</v>
      </c>
      <c r="E17">
        <v>16059.73861384</v>
      </c>
      <c r="F17">
        <v>1052.2</v>
      </c>
      <c r="G17">
        <v>110.056896119827</v>
      </c>
      <c r="H17">
        <f>(Table2[[#This Row],[1Y Return vs Nifty]]-AVERAGE(Table2[1Y Return vs Nifty]))/_xlfn.STDEV.P(Table2[1Y Return vs Nifty])</f>
        <v>1.4668023593332633</v>
      </c>
      <c r="I17">
        <v>16.967344822462699</v>
      </c>
      <c r="J17">
        <f>(Table2[[#This Row],[1M Return vs Nifty]]-AVERAGE(Table2[1M Return vs Nifty]))/_xlfn.STDEV.P(Table2[1M Return vs Nifty])</f>
        <v>1.3934056565262198</v>
      </c>
      <c r="K17">
        <v>92.377890940505495</v>
      </c>
      <c r="L17">
        <f>(Table2[[#This Row],[6M Return vs Nifty]]-AVERAGE(Table2[6M Return vs Nifty]))/_xlfn.STDEV.P(Table2[6M Return vs Nifty])</f>
        <v>2.7424654291382073</v>
      </c>
      <c r="M17">
        <v>-1.87856502438424</v>
      </c>
      <c r="N17">
        <f>(Table2[[#This Row],[1W Return vs Nifty]]-AVERAGE(Table2[1W Return vs Nifty]))/_xlfn.STDEV.P(Table2[1W Return vs Nifty])</f>
        <v>-1.3132950573371012</v>
      </c>
      <c r="O17">
        <v>1112.8</v>
      </c>
      <c r="P17">
        <v>1007.21038126045</v>
      </c>
      <c r="Q17">
        <v>718.93098200644295</v>
      </c>
      <c r="R17">
        <v>42.805040313844302</v>
      </c>
      <c r="S17" s="1">
        <f>(Table2[[#This Row],[Close Price]]-Table2[[#This Row],[20D EMA]])/Table2[[#This Row],[20D EMA]]</f>
        <v>-5.4457225017972601E-2</v>
      </c>
      <c r="T17" s="1">
        <f>(Table2[[#This Row],[Close Price]]-Table2[[#This Row],[50D EMA]])/Table2[[#This Row],[50D EMA]]</f>
        <v>4.4667548683571728E-2</v>
      </c>
      <c r="U17" s="1">
        <f>(Table2[[#This Row],[Close Price]]-Table2[[#This Row],[200D EMA]])/Table2[[#This Row],[200D EMA]]</f>
        <v>0.46356190835377076</v>
      </c>
      <c r="V17">
        <v>1.1907189123777699</v>
      </c>
      <c r="W17">
        <v>1045.05</v>
      </c>
      <c r="X17">
        <v>1097.9000000000001</v>
      </c>
      <c r="Y17">
        <v>1045.05</v>
      </c>
      <c r="Z17">
        <v>1184.95</v>
      </c>
      <c r="AA17">
        <v>1045.05</v>
      </c>
      <c r="AB17">
        <v>1152.6500000000001</v>
      </c>
      <c r="AC17" s="1">
        <f>(Table2[[#This Row],[Close Price]]/Table2[[#This Row],[Day Low]])-1</f>
        <v>6.8417779053635552E-3</v>
      </c>
      <c r="AD17" s="1">
        <f>(Table2[[#This Row],[Day High]]/Table2[[#This Row],[Close Price]])-1</f>
        <v>4.3432807451055044E-2</v>
      </c>
      <c r="AE17" s="1">
        <f>(Table2[[#This Row],[Close Price]]/Table2[[#This Row],[Current Week Low]])-1</f>
        <v>6.8417779053635552E-3</v>
      </c>
      <c r="AF17" s="1">
        <f>(Table2[[#This Row],[Current Week High]]/Table2[[#This Row],[Close Price]])-1</f>
        <v>0.12616422733320665</v>
      </c>
      <c r="AG17" s="1">
        <f>(Table2[[#This Row],[Close Price]]/Table2[[#This Row],[Current Month Low]])-1</f>
        <v>6.8417779053635552E-3</v>
      </c>
      <c r="AH17" s="1">
        <f>(Table2[[#This Row],[Current Month High]]/Table2[[#This Row],[Close Price]])-1</f>
        <v>9.5466641322942358E-2</v>
      </c>
      <c r="AI17">
        <v>28.093518342520401</v>
      </c>
      <c r="AJ17">
        <v>181.261694734028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0.36</v>
      </c>
      <c r="AM17" t="s">
        <v>3215</v>
      </c>
      <c r="AN17">
        <v>-5</v>
      </c>
      <c r="AO17" t="s">
        <v>3214</v>
      </c>
      <c r="AP17">
        <v>0.20039936708395401</v>
      </c>
      <c r="AQ17">
        <f>(Table2[[#This Row],[Sharpe Ratio]]-AVERAGE(Table2[Sharpe Ratio]))/_xlfn.STDEV.P(Table2[Sharpe Ratio])</f>
        <v>1.6254214725500395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5.9147998602106293</v>
      </c>
      <c r="AS17">
        <f>_xlfn.RANK.AVG(Table2[[#This Row],[1Y Return vs Nifty Z-Score]],Table2[1Y Return vs Nifty Z-Score])</f>
        <v>61</v>
      </c>
      <c r="AT17">
        <f>_xlfn.RANK.AVG(Table2[[#This Row],[6M Return vs Nifty Z-Score]],Table2[6M Return vs Nifty Z-Score])</f>
        <v>10</v>
      </c>
      <c r="AU17">
        <f>_xlfn.RANK.AVG(Table2[[#This Row],[Sharpe Ratio Z-Score]],Table2[Sharpe Ratio Z-Score])</f>
        <v>35</v>
      </c>
      <c r="AV17">
        <f>(Table2[[#This Row],[Rank 1Y]]+Table2[[#This Row],[Rank 6M]]+Table2[[#This Row],[Rank Sharpe]])/3</f>
        <v>35.333333333333336</v>
      </c>
    </row>
    <row r="18" spans="1:48" x14ac:dyDescent="0.3">
      <c r="A18" t="s">
        <v>582</v>
      </c>
      <c r="B18" t="s">
        <v>583</v>
      </c>
      <c r="C18" t="s">
        <v>3171</v>
      </c>
      <c r="D18" t="s">
        <v>40</v>
      </c>
      <c r="E18">
        <v>35311.985670599999</v>
      </c>
      <c r="F18">
        <v>6596.2</v>
      </c>
      <c r="G18">
        <v>177.774303368733</v>
      </c>
      <c r="H18">
        <f>(Table2[[#This Row],[1Y Return vs Nifty]]-AVERAGE(Table2[1Y Return vs Nifty]))/_xlfn.STDEV.P(Table2[1Y Return vs Nifty])</f>
        <v>2.6247790734039698</v>
      </c>
      <c r="I18">
        <v>1.8990392375884899</v>
      </c>
      <c r="J18">
        <f>(Table2[[#This Row],[1M Return vs Nifty]]-AVERAGE(Table2[1M Return vs Nifty]))/_xlfn.STDEV.P(Table2[1M Return vs Nifty])</f>
        <v>2.3085235057914891E-2</v>
      </c>
      <c r="K18">
        <v>87.517166715160897</v>
      </c>
      <c r="L18">
        <f>(Table2[[#This Row],[6M Return vs Nifty]]-AVERAGE(Table2[6M Return vs Nifty]))/_xlfn.STDEV.P(Table2[6M Return vs Nifty])</f>
        <v>2.5823476417652005</v>
      </c>
      <c r="M18">
        <v>-0.39121581010939099</v>
      </c>
      <c r="N18">
        <f>(Table2[[#This Row],[1W Return vs Nifty]]-AVERAGE(Table2[1W Return vs Nifty]))/_xlfn.STDEV.P(Table2[1W Return vs Nifty])</f>
        <v>-0.9705536052050453</v>
      </c>
      <c r="O18">
        <v>6917.05</v>
      </c>
      <c r="P18">
        <v>6137.2767582715196</v>
      </c>
      <c r="Q18">
        <v>4265.95033351447</v>
      </c>
      <c r="R18">
        <v>38.913950117676201</v>
      </c>
      <c r="S18" s="1">
        <f>(Table2[[#This Row],[Close Price]]-Table2[[#This Row],[20D EMA]])/Table2[[#This Row],[20D EMA]]</f>
        <v>-4.638538105117071E-2</v>
      </c>
      <c r="T18" s="1">
        <f>(Table2[[#This Row],[Close Price]]-Table2[[#This Row],[50D EMA]])/Table2[[#This Row],[50D EMA]]</f>
        <v>7.4776364143912213E-2</v>
      </c>
      <c r="U18" s="1">
        <f>(Table2[[#This Row],[Close Price]]-Table2[[#This Row],[200D EMA]])/Table2[[#This Row],[200D EMA]]</f>
        <v>0.54624397480168785</v>
      </c>
      <c r="V18">
        <v>0.626771763094639</v>
      </c>
      <c r="W18">
        <v>6571.15</v>
      </c>
      <c r="X18">
        <v>6787.45</v>
      </c>
      <c r="Y18">
        <v>6571.15</v>
      </c>
      <c r="Z18">
        <v>7025</v>
      </c>
      <c r="AA18">
        <v>6571.15</v>
      </c>
      <c r="AB18">
        <v>6963.95</v>
      </c>
      <c r="AC18" s="1">
        <f>(Table2[[#This Row],[Close Price]]/Table2[[#This Row],[Day Low]])-1</f>
        <v>3.8121181223986778E-3</v>
      </c>
      <c r="AD18" s="1">
        <f>(Table2[[#This Row],[Day High]]/Table2[[#This Row],[Close Price]])-1</f>
        <v>2.8993966222976786E-2</v>
      </c>
      <c r="AE18" s="1">
        <f>(Table2[[#This Row],[Close Price]]/Table2[[#This Row],[Current Week Low]])-1</f>
        <v>3.8121181223986778E-3</v>
      </c>
      <c r="AF18" s="1">
        <f>(Table2[[#This Row],[Current Week High]]/Table2[[#This Row],[Close Price]])-1</f>
        <v>6.5007125314575198E-2</v>
      </c>
      <c r="AG18" s="1">
        <f>(Table2[[#This Row],[Close Price]]/Table2[[#This Row],[Current Month Low]])-1</f>
        <v>3.8121181223986778E-3</v>
      </c>
      <c r="AH18" s="1">
        <f>(Table2[[#This Row],[Current Month High]]/Table2[[#This Row],[Close Price]])-1</f>
        <v>5.5751796488887617E-2</v>
      </c>
      <c r="AI18">
        <v>28.558867226585001</v>
      </c>
      <c r="AJ18">
        <v>231.11791576728001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</v>
      </c>
      <c r="AM18" t="s">
        <v>3215</v>
      </c>
      <c r="AN18">
        <v>-19.899999999999999</v>
      </c>
      <c r="AO18" t="s">
        <v>3214</v>
      </c>
      <c r="AP18">
        <v>0.17192857400039899</v>
      </c>
      <c r="AQ18">
        <f>(Table2[[#This Row],[Sharpe Ratio]]-AVERAGE(Table2[Sharpe Ratio]))/_xlfn.STDEV.P(Table2[Sharpe Ratio])</f>
        <v>1.2929759243302665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5.5526342693523061</v>
      </c>
      <c r="AS18">
        <f>_xlfn.RANK.AVG(Table2[[#This Row],[1Y Return vs Nifty Z-Score]],Table2[1Y Return vs Nifty Z-Score])</f>
        <v>19</v>
      </c>
      <c r="AT18">
        <f>_xlfn.RANK.AVG(Table2[[#This Row],[6M Return vs Nifty Z-Score]],Table2[6M Return vs Nifty Z-Score])</f>
        <v>14</v>
      </c>
      <c r="AU18">
        <f>_xlfn.RANK.AVG(Table2[[#This Row],[Sharpe Ratio Z-Score]],Table2[Sharpe Ratio Z-Score])</f>
        <v>74</v>
      </c>
      <c r="AV18">
        <f>(Table2[[#This Row],[Rank 1Y]]+Table2[[#This Row],[Rank 6M]]+Table2[[#This Row],[Rank Sharpe]])/3</f>
        <v>35.666666666666664</v>
      </c>
    </row>
    <row r="19" spans="1:48" x14ac:dyDescent="0.3">
      <c r="A19" t="s">
        <v>786</v>
      </c>
      <c r="B19" t="s">
        <v>787</v>
      </c>
      <c r="C19" t="s">
        <v>3183</v>
      </c>
      <c r="D19" t="s">
        <v>270</v>
      </c>
      <c r="E19">
        <v>21560.663940479899</v>
      </c>
      <c r="F19">
        <v>555.15</v>
      </c>
      <c r="G19">
        <v>179.033957137405</v>
      </c>
      <c r="H19">
        <f>(Table2[[#This Row],[1Y Return vs Nifty]]-AVERAGE(Table2[1Y Return vs Nifty]))/_xlfn.STDEV.P(Table2[1Y Return vs Nifty])</f>
        <v>2.6463193211950893</v>
      </c>
      <c r="I19">
        <v>16.510958258874201</v>
      </c>
      <c r="J19">
        <f>(Table2[[#This Row],[1M Return vs Nifty]]-AVERAGE(Table2[1M Return vs Nifty]))/_xlfn.STDEV.P(Table2[1M Return vs Nifty])</f>
        <v>1.3519015985784673</v>
      </c>
      <c r="K19">
        <v>84.242357146946702</v>
      </c>
      <c r="L19">
        <f>(Table2[[#This Row],[6M Return vs Nifty]]-AVERAGE(Table2[6M Return vs Nifty]))/_xlfn.STDEV.P(Table2[6M Return vs Nifty])</f>
        <v>2.4744716879317501</v>
      </c>
      <c r="M19">
        <v>10.6308396517862</v>
      </c>
      <c r="N19">
        <f>(Table2[[#This Row],[1W Return vs Nifty]]-AVERAGE(Table2[1W Return vs Nifty]))/_xlfn.STDEV.P(Table2[1W Return vs Nifty])</f>
        <v>1.5693443946953762</v>
      </c>
      <c r="O19">
        <v>522.9</v>
      </c>
      <c r="P19">
        <v>459.62459279633498</v>
      </c>
      <c r="Q19">
        <v>331.89357701847302</v>
      </c>
      <c r="R19">
        <v>77.005674853085907</v>
      </c>
      <c r="S19" s="1">
        <f>(Table2[[#This Row],[Close Price]]-Table2[[#This Row],[20D EMA]])/Table2[[#This Row],[20D EMA]]</f>
        <v>6.1675272518646018E-2</v>
      </c>
      <c r="T19" s="1">
        <f>(Table2[[#This Row],[Close Price]]-Table2[[#This Row],[50D EMA]])/Table2[[#This Row],[50D EMA]]</f>
        <v>0.20783354220124034</v>
      </c>
      <c r="U19" s="1">
        <f>(Table2[[#This Row],[Close Price]]-Table2[[#This Row],[200D EMA]])/Table2[[#This Row],[200D EMA]]</f>
        <v>0.67267473202441819</v>
      </c>
      <c r="V19">
        <v>0.47592845294623898</v>
      </c>
      <c r="W19">
        <v>552</v>
      </c>
      <c r="X19">
        <v>571.95000000000005</v>
      </c>
      <c r="Y19">
        <v>552</v>
      </c>
      <c r="Z19">
        <v>584.4</v>
      </c>
      <c r="AA19">
        <v>552</v>
      </c>
      <c r="AB19">
        <v>577.54999999999995</v>
      </c>
      <c r="AC19" s="1">
        <f>(Table2[[#This Row],[Close Price]]/Table2[[#This Row],[Day Low]])-1</f>
        <v>5.7065217391303324E-3</v>
      </c>
      <c r="AD19" s="1">
        <f>(Table2[[#This Row],[Day High]]/Table2[[#This Row],[Close Price]])-1</f>
        <v>3.0262091326668683E-2</v>
      </c>
      <c r="AE19" s="1">
        <f>(Table2[[#This Row],[Close Price]]/Table2[[#This Row],[Current Week Low]])-1</f>
        <v>5.7065217391303324E-3</v>
      </c>
      <c r="AF19" s="1">
        <f>(Table2[[#This Row],[Current Week High]]/Table2[[#This Row],[Close Price]])-1</f>
        <v>5.2688462577681783E-2</v>
      </c>
      <c r="AG19" s="1">
        <f>(Table2[[#This Row],[Close Price]]/Table2[[#This Row],[Current Month Low]])-1</f>
        <v>5.7065217391303324E-3</v>
      </c>
      <c r="AH19" s="1">
        <f>(Table2[[#This Row],[Current Month High]]/Table2[[#This Row],[Close Price]])-1</f>
        <v>4.0349455102224541E-2</v>
      </c>
      <c r="AI19">
        <v>5.2688462577681703</v>
      </c>
      <c r="AJ19">
        <v>233.423423423423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0.93</v>
      </c>
      <c r="AM19" t="s">
        <v>3215</v>
      </c>
      <c r="AN19">
        <v>9.9</v>
      </c>
      <c r="AO19" t="s">
        <v>3215</v>
      </c>
      <c r="AP19">
        <v>0.15832614600050701</v>
      </c>
      <c r="AQ19">
        <f>(Table2[[#This Row],[Sharpe Ratio]]-AVERAGE(Table2[Sharpe Ratio]))/_xlfn.STDEV.P(Table2[Sharpe Ratio])</f>
        <v>1.1341441481913692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9.1761811505920523</v>
      </c>
      <c r="AS19">
        <f>_xlfn.RANK.AVG(Table2[[#This Row],[1Y Return vs Nifty Z-Score]],Table2[1Y Return vs Nifty Z-Score])</f>
        <v>18</v>
      </c>
      <c r="AT19">
        <f>_xlfn.RANK.AVG(Table2[[#This Row],[6M Return vs Nifty Z-Score]],Table2[6M Return vs Nifty Z-Score])</f>
        <v>16</v>
      </c>
      <c r="AU19">
        <f>_xlfn.RANK.AVG(Table2[[#This Row],[Sharpe Ratio Z-Score]],Table2[Sharpe Ratio Z-Score])</f>
        <v>96</v>
      </c>
      <c r="AV19">
        <f>(Table2[[#This Row],[Rank 1Y]]+Table2[[#This Row],[Rank 6M]]+Table2[[#This Row],[Rank Sharpe]])/3</f>
        <v>43.333333333333336</v>
      </c>
    </row>
    <row r="20" spans="1:48" x14ac:dyDescent="0.3">
      <c r="A20" t="s">
        <v>1038</v>
      </c>
      <c r="B20" t="s">
        <v>1039</v>
      </c>
      <c r="C20" t="s">
        <v>3171</v>
      </c>
      <c r="D20" t="s">
        <v>400</v>
      </c>
      <c r="E20">
        <v>13858.864995039999</v>
      </c>
      <c r="F20">
        <v>394.1</v>
      </c>
      <c r="G20">
        <v>106.267791532546</v>
      </c>
      <c r="H20">
        <f>(Table2[[#This Row],[1Y Return vs Nifty]]-AVERAGE(Table2[1Y Return vs Nifty]))/_xlfn.STDEV.P(Table2[1Y Return vs Nifty])</f>
        <v>1.4020081644946711</v>
      </c>
      <c r="I20">
        <v>3.2176568271825299</v>
      </c>
      <c r="J20">
        <f>(Table2[[#This Row],[1M Return vs Nifty]]-AVERAGE(Table2[1M Return vs Nifty]))/_xlfn.STDEV.P(Table2[1M Return vs Nifty])</f>
        <v>0.14300108100026471</v>
      </c>
      <c r="K20">
        <v>78.436627901946594</v>
      </c>
      <c r="L20">
        <f>(Table2[[#This Row],[6M Return vs Nifty]]-AVERAGE(Table2[6M Return vs Nifty]))/_xlfn.STDEV.P(Table2[6M Return vs Nifty])</f>
        <v>2.2832243598177437</v>
      </c>
      <c r="M20">
        <v>-1.26898546416064</v>
      </c>
      <c r="N20">
        <f>(Table2[[#This Row],[1W Return vs Nifty]]-AVERAGE(Table2[1W Return vs Nifty]))/_xlfn.STDEV.P(Table2[1W Return vs Nifty])</f>
        <v>-1.1728248962909484</v>
      </c>
      <c r="O20">
        <v>403.47</v>
      </c>
      <c r="P20">
        <v>369.10131973694303</v>
      </c>
      <c r="Q20">
        <v>272.72339242579699</v>
      </c>
      <c r="R20">
        <v>40.038270831615598</v>
      </c>
      <c r="S20" s="1">
        <f>(Table2[[#This Row],[Close Price]]-Table2[[#This Row],[20D EMA]])/Table2[[#This Row],[20D EMA]]</f>
        <v>-2.3223535826703359E-2</v>
      </c>
      <c r="T20" s="1">
        <f>(Table2[[#This Row],[Close Price]]-Table2[[#This Row],[50D EMA]])/Table2[[#This Row],[50D EMA]]</f>
        <v>6.7728504143180671E-2</v>
      </c>
      <c r="U20" s="1">
        <f>(Table2[[#This Row],[Close Price]]-Table2[[#This Row],[200D EMA]])/Table2[[#This Row],[200D EMA]]</f>
        <v>0.44505389323076633</v>
      </c>
      <c r="V20">
        <v>0.83155234428405</v>
      </c>
      <c r="W20">
        <v>390.35</v>
      </c>
      <c r="X20">
        <v>402.5</v>
      </c>
      <c r="Y20">
        <v>390.35</v>
      </c>
      <c r="Z20">
        <v>412.35</v>
      </c>
      <c r="AA20">
        <v>390.35</v>
      </c>
      <c r="AB20">
        <v>405.35</v>
      </c>
      <c r="AC20" s="1">
        <f>(Table2[[#This Row],[Close Price]]/Table2[[#This Row],[Day Low]])-1</f>
        <v>9.6067631612655191E-3</v>
      </c>
      <c r="AD20" s="1">
        <f>(Table2[[#This Row],[Day High]]/Table2[[#This Row],[Close Price]])-1</f>
        <v>2.1314387211367691E-2</v>
      </c>
      <c r="AE20" s="1">
        <f>(Table2[[#This Row],[Close Price]]/Table2[[#This Row],[Current Week Low]])-1</f>
        <v>9.6067631612655191E-3</v>
      </c>
      <c r="AF20" s="1">
        <f>(Table2[[#This Row],[Current Week High]]/Table2[[#This Row],[Close Price]])-1</f>
        <v>4.63080436437453E-2</v>
      </c>
      <c r="AG20" s="1">
        <f>(Table2[[#This Row],[Close Price]]/Table2[[#This Row],[Current Month Low]])-1</f>
        <v>9.6067631612655191E-3</v>
      </c>
      <c r="AH20" s="1">
        <f>(Table2[[#This Row],[Current Month High]]/Table2[[#This Row],[Close Price]])-1</f>
        <v>2.8546054300938817E-2</v>
      </c>
      <c r="AI20">
        <v>13.664044658716</v>
      </c>
      <c r="AJ20">
        <v>162.12171599600899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0.25</v>
      </c>
      <c r="AM20" t="s">
        <v>3215</v>
      </c>
      <c r="AN20">
        <v>-9.2200000000000006</v>
      </c>
      <c r="AO20" t="s">
        <v>3214</v>
      </c>
      <c r="AP20">
        <v>0.19161696702666201</v>
      </c>
      <c r="AQ20">
        <f>(Table2[[#This Row],[Sharpe Ratio]]-AVERAGE(Table2[Sharpe Ratio]))/_xlfn.STDEV.P(Table2[Sharpe Ratio])</f>
        <v>1.5228718248053046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4.1782805338270359</v>
      </c>
      <c r="AS20">
        <f>_xlfn.RANK.AVG(Table2[[#This Row],[1Y Return vs Nifty Z-Score]],Table2[1Y Return vs Nifty Z-Score])</f>
        <v>64</v>
      </c>
      <c r="AT20">
        <f>_xlfn.RANK.AVG(Table2[[#This Row],[6M Return vs Nifty Z-Score]],Table2[6M Return vs Nifty Z-Score])</f>
        <v>22</v>
      </c>
      <c r="AU20">
        <f>_xlfn.RANK.AVG(Table2[[#This Row],[Sharpe Ratio Z-Score]],Table2[Sharpe Ratio Z-Score])</f>
        <v>44</v>
      </c>
      <c r="AV20">
        <f>(Table2[[#This Row],[Rank 1Y]]+Table2[[#This Row],[Rank 6M]]+Table2[[#This Row],[Rank Sharpe]])/3</f>
        <v>43.333333333333336</v>
      </c>
    </row>
    <row r="21" spans="1:48" x14ac:dyDescent="0.3">
      <c r="A21" t="s">
        <v>499</v>
      </c>
      <c r="B21" t="s">
        <v>500</v>
      </c>
      <c r="C21" t="s">
        <v>3181</v>
      </c>
      <c r="D21" t="s">
        <v>325</v>
      </c>
      <c r="E21">
        <v>44868.427028999999</v>
      </c>
      <c r="F21">
        <v>1670.7</v>
      </c>
      <c r="G21">
        <v>183.275435637426</v>
      </c>
      <c r="H21">
        <f>(Table2[[#This Row],[1Y Return vs Nifty]]-AVERAGE(Table2[1Y Return vs Nifty]))/_xlfn.STDEV.P(Table2[1Y Return vs Nifty])</f>
        <v>2.7188491703991908</v>
      </c>
      <c r="I21">
        <v>-9.9036842974139301</v>
      </c>
      <c r="J21">
        <f>(Table2[[#This Row],[1M Return vs Nifty]]-AVERAGE(Table2[1M Return vs Nifty]))/_xlfn.STDEV.P(Table2[1M Return vs Nifty])</f>
        <v>-1.0502612668336855</v>
      </c>
      <c r="K21">
        <v>42.9150092472414</v>
      </c>
      <c r="L21">
        <f>(Table2[[#This Row],[6M Return vs Nifty]]-AVERAGE(Table2[6M Return vs Nifty]))/_xlfn.STDEV.P(Table2[6M Return vs Nifty])</f>
        <v>1.1131018185629171</v>
      </c>
      <c r="M21">
        <v>1.14171776449923</v>
      </c>
      <c r="N21">
        <f>(Table2[[#This Row],[1W Return vs Nifty]]-AVERAGE(Table2[1W Return vs Nifty]))/_xlfn.STDEV.P(Table2[1W Return vs Nifty])</f>
        <v>-0.61730779424094129</v>
      </c>
      <c r="O21">
        <v>1796.62</v>
      </c>
      <c r="P21">
        <v>1947.37485262426</v>
      </c>
      <c r="Q21">
        <v>1594.8714971014001</v>
      </c>
      <c r="R21">
        <v>37.178695119096602</v>
      </c>
      <c r="S21" s="1">
        <f>(Table2[[#This Row],[Close Price]]-Table2[[#This Row],[20D EMA]])/Table2[[#This Row],[20D EMA]]</f>
        <v>-7.0087163674010008E-2</v>
      </c>
      <c r="T21" s="1">
        <f>(Table2[[#This Row],[Close Price]]-Table2[[#This Row],[50D EMA]])/Table2[[#This Row],[50D EMA]]</f>
        <v>-0.14207580643830134</v>
      </c>
      <c r="U21" s="1">
        <f>(Table2[[#This Row],[Close Price]]-Table2[[#This Row],[200D EMA]])/Table2[[#This Row],[200D EMA]]</f>
        <v>4.7545211659004806E-2</v>
      </c>
      <c r="V21">
        <v>0.59446368203300803</v>
      </c>
      <c r="W21">
        <v>1652</v>
      </c>
      <c r="X21">
        <v>1697</v>
      </c>
      <c r="Y21">
        <v>1652</v>
      </c>
      <c r="Z21">
        <v>1750</v>
      </c>
      <c r="AA21">
        <v>1652</v>
      </c>
      <c r="AB21">
        <v>1735.5</v>
      </c>
      <c r="AC21" s="1">
        <f>(Table2[[#This Row],[Close Price]]/Table2[[#This Row],[Day Low]])-1</f>
        <v>1.1319612590799055E-2</v>
      </c>
      <c r="AD21" s="1">
        <f>(Table2[[#This Row],[Day High]]/Table2[[#This Row],[Close Price]])-1</f>
        <v>1.5741904590889977E-2</v>
      </c>
      <c r="AE21" s="1">
        <f>(Table2[[#This Row],[Close Price]]/Table2[[#This Row],[Current Week Low]])-1</f>
        <v>1.1319612590799055E-2</v>
      </c>
      <c r="AF21" s="1">
        <f>(Table2[[#This Row],[Current Week High]]/Table2[[#This Row],[Close Price]])-1</f>
        <v>4.7465134374812923E-2</v>
      </c>
      <c r="AG21" s="1">
        <f>(Table2[[#This Row],[Close Price]]/Table2[[#This Row],[Current Month Low]])-1</f>
        <v>1.1319612590799055E-2</v>
      </c>
      <c r="AH21" s="1">
        <f>(Table2[[#This Row],[Current Month High]]/Table2[[#This Row],[Close Price]])-1</f>
        <v>3.878613754713589E-2</v>
      </c>
      <c r="AI21">
        <v>78.335428263601997</v>
      </c>
      <c r="AJ21">
        <v>283.53994490358099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-0.39</v>
      </c>
      <c r="AM21" t="s">
        <v>3214</v>
      </c>
      <c r="AN21">
        <v>-6.89</v>
      </c>
      <c r="AO21" t="s">
        <v>3214</v>
      </c>
      <c r="AP21">
        <v>0.20332619025479501</v>
      </c>
      <c r="AQ21">
        <f>(Table2[[#This Row],[Sharpe Ratio]]-AVERAGE(Table2[Sharpe Ratio]))/_xlfn.STDEV.P(Table2[Sharpe Ratio])</f>
        <v>1.6595971743198152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17</v>
      </c>
      <c r="AT21">
        <f>_xlfn.RANK.AVG(Table2[[#This Row],[6M Return vs Nifty Z-Score]],Table2[6M Return vs Nifty Z-Score])</f>
        <v>87</v>
      </c>
      <c r="AU21">
        <f>_xlfn.RANK.AVG(Table2[[#This Row],[Sharpe Ratio Z-Score]],Table2[Sharpe Ratio Z-Score])</f>
        <v>32</v>
      </c>
      <c r="AV21">
        <f>(Table2[[#This Row],[Rank 1Y]]+Table2[[#This Row],[Rank 6M]]+Table2[[#This Row],[Rank Sharpe]])/3</f>
        <v>45.333333333333336</v>
      </c>
    </row>
    <row r="22" spans="1:48" x14ac:dyDescent="0.3">
      <c r="A22" t="s">
        <v>964</v>
      </c>
      <c r="B22" t="s">
        <v>965</v>
      </c>
      <c r="C22" t="s">
        <v>3176</v>
      </c>
      <c r="D22" t="s">
        <v>124</v>
      </c>
      <c r="E22">
        <v>15901.204808750001</v>
      </c>
      <c r="F22">
        <v>491.95</v>
      </c>
      <c r="G22">
        <v>92.252138606549494</v>
      </c>
      <c r="H22">
        <f>(Table2[[#This Row],[1Y Return vs Nifty]]-AVERAGE(Table2[1Y Return vs Nifty]))/_xlfn.STDEV.P(Table2[1Y Return vs Nifty])</f>
        <v>1.1623386263337412</v>
      </c>
      <c r="I22">
        <v>30.2922102818208</v>
      </c>
      <c r="J22">
        <f>(Table2[[#This Row],[1M Return vs Nifty]]-AVERAGE(Table2[1M Return vs Nifty]))/_xlfn.STDEV.P(Table2[1M Return vs Nifty])</f>
        <v>2.6051766250288129</v>
      </c>
      <c r="K22">
        <v>110.759563309211</v>
      </c>
      <c r="L22">
        <f>(Table2[[#This Row],[6M Return vs Nifty]]-AVERAGE(Table2[6M Return vs Nifty]))/_xlfn.STDEV.P(Table2[6M Return vs Nifty])</f>
        <v>3.3479786348753642</v>
      </c>
      <c r="M22">
        <v>2.08187102597826</v>
      </c>
      <c r="N22">
        <f>(Table2[[#This Row],[1W Return vs Nifty]]-AVERAGE(Table2[1W Return vs Nifty]))/_xlfn.STDEV.P(Table2[1W Return vs Nifty])</f>
        <v>-0.40066096310443994</v>
      </c>
      <c r="O22">
        <v>416.88</v>
      </c>
      <c r="P22">
        <v>364.76742738066997</v>
      </c>
      <c r="Q22">
        <v>278.12420439726498</v>
      </c>
      <c r="R22">
        <v>77.609091273001695</v>
      </c>
      <c r="S22" s="1">
        <f>(Table2[[#This Row],[Close Price]]-Table2[[#This Row],[20D EMA]])/Table2[[#This Row],[20D EMA]]</f>
        <v>0.1800758011897908</v>
      </c>
      <c r="T22" s="1">
        <f>(Table2[[#This Row],[Close Price]]-Table2[[#This Row],[50D EMA]])/Table2[[#This Row],[50D EMA]]</f>
        <v>0.3486675702723937</v>
      </c>
      <c r="U22" s="1">
        <f>(Table2[[#This Row],[Close Price]]-Table2[[#This Row],[200D EMA]])/Table2[[#This Row],[200D EMA]]</f>
        <v>0.76881404862308256</v>
      </c>
      <c r="V22">
        <v>0.87368013510160503</v>
      </c>
      <c r="W22">
        <v>440.55</v>
      </c>
      <c r="X22">
        <v>496</v>
      </c>
      <c r="Y22">
        <v>433.2</v>
      </c>
      <c r="Z22">
        <v>496</v>
      </c>
      <c r="AA22">
        <v>433.2</v>
      </c>
      <c r="AB22">
        <v>496</v>
      </c>
      <c r="AC22" s="1">
        <f>(Table2[[#This Row],[Close Price]]/Table2[[#This Row],[Day Low]])-1</f>
        <v>0.11667234139144256</v>
      </c>
      <c r="AD22" s="1">
        <f>(Table2[[#This Row],[Day High]]/Table2[[#This Row],[Close Price]])-1</f>
        <v>8.2325439577193293E-3</v>
      </c>
      <c r="AE22" s="1">
        <f>(Table2[[#This Row],[Close Price]]/Table2[[#This Row],[Current Week Low]])-1</f>
        <v>0.13561865189289013</v>
      </c>
      <c r="AF22" s="1">
        <f>(Table2[[#This Row],[Current Week High]]/Table2[[#This Row],[Close Price]])-1</f>
        <v>8.2325439577193293E-3</v>
      </c>
      <c r="AG22" s="1">
        <f>(Table2[[#This Row],[Close Price]]/Table2[[#This Row],[Current Month Low]])-1</f>
        <v>0.13561865189289013</v>
      </c>
      <c r="AH22" s="1">
        <f>(Table2[[#This Row],[Current Month High]]/Table2[[#This Row],[Close Price]])-1</f>
        <v>8.2325439577193293E-3</v>
      </c>
      <c r="AI22">
        <v>0.82325439577193205</v>
      </c>
      <c r="AJ22">
        <v>172.926490984743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0.74</v>
      </c>
      <c r="AM22" t="s">
        <v>3215</v>
      </c>
      <c r="AN22">
        <v>25.67</v>
      </c>
      <c r="AO22" t="s">
        <v>3215</v>
      </c>
      <c r="AP22">
        <v>0.18320440682233999</v>
      </c>
      <c r="AQ22">
        <f>(Table2[[#This Row],[Sharpe Ratio]]-AVERAGE(Table2[Sharpe Ratio]))/_xlfn.STDEV.P(Table2[Sharpe Ratio])</f>
        <v>1.4246406943675267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8.1394736175010056</v>
      </c>
      <c r="AS22">
        <f>_xlfn.RANK.AVG(Table2[[#This Row],[1Y Return vs Nifty Z-Score]],Table2[1Y Return vs Nifty Z-Score])</f>
        <v>84</v>
      </c>
      <c r="AT22">
        <f>_xlfn.RANK.AVG(Table2[[#This Row],[6M Return vs Nifty Z-Score]],Table2[6M Return vs Nifty Z-Score])</f>
        <v>5</v>
      </c>
      <c r="AU22">
        <f>_xlfn.RANK.AVG(Table2[[#This Row],[Sharpe Ratio Z-Score]],Table2[Sharpe Ratio Z-Score])</f>
        <v>57</v>
      </c>
      <c r="AV22">
        <f>(Table2[[#This Row],[Rank 1Y]]+Table2[[#This Row],[Rank 6M]]+Table2[[#This Row],[Rank Sharpe]])/3</f>
        <v>48.666666666666664</v>
      </c>
    </row>
    <row r="23" spans="1:48" x14ac:dyDescent="0.3">
      <c r="A23" t="s">
        <v>1128</v>
      </c>
      <c r="B23" t="s">
        <v>1129</v>
      </c>
      <c r="C23" t="s">
        <v>3169</v>
      </c>
      <c r="D23" t="s">
        <v>387</v>
      </c>
      <c r="E23">
        <v>11703.410943375</v>
      </c>
      <c r="F23">
        <v>371.5</v>
      </c>
      <c r="G23">
        <v>292.143664011228</v>
      </c>
      <c r="H23">
        <f>(Table2[[#This Row],[1Y Return vs Nifty]]-AVERAGE(Table2[1Y Return vs Nifty]))/_xlfn.STDEV.P(Table2[1Y Return vs Nifty])</f>
        <v>4.5805104253201865</v>
      </c>
      <c r="I23">
        <v>33.480358716638598</v>
      </c>
      <c r="J23">
        <f>(Table2[[#This Row],[1M Return vs Nifty]]-AVERAGE(Table2[1M Return vs Nifty]))/_xlfn.STDEV.P(Table2[1M Return vs Nifty])</f>
        <v>2.8951086868850906</v>
      </c>
      <c r="K23">
        <v>155.10173621725801</v>
      </c>
      <c r="L23">
        <f>(Table2[[#This Row],[6M Return vs Nifty]]-AVERAGE(Table2[6M Return vs Nifty]))/_xlfn.STDEV.P(Table2[6M Return vs Nifty])</f>
        <v>4.8086602708191162</v>
      </c>
      <c r="M23">
        <v>16.845614644434299</v>
      </c>
      <c r="N23">
        <f>(Table2[[#This Row],[1W Return vs Nifty]]-AVERAGE(Table2[1W Return vs Nifty]))/_xlfn.STDEV.P(Table2[1W Return vs Nifty])</f>
        <v>3.0014633518379989</v>
      </c>
      <c r="O23">
        <v>325.51</v>
      </c>
      <c r="P23">
        <v>284.68688812221302</v>
      </c>
      <c r="Q23">
        <v>201.376868374216</v>
      </c>
      <c r="R23">
        <v>83.930558163016897</v>
      </c>
      <c r="S23" s="1">
        <f>(Table2[[#This Row],[Close Price]]-Table2[[#This Row],[20D EMA]])/Table2[[#This Row],[20D EMA]]</f>
        <v>0.14128598199748091</v>
      </c>
      <c r="T23" s="1">
        <f>(Table2[[#This Row],[Close Price]]-Table2[[#This Row],[50D EMA]])/Table2[[#This Row],[50D EMA]]</f>
        <v>0.30494243149167816</v>
      </c>
      <c r="U23" s="1">
        <f>(Table2[[#This Row],[Close Price]]-Table2[[#This Row],[200D EMA]])/Table2[[#This Row],[200D EMA]]</f>
        <v>0.84479976771535847</v>
      </c>
      <c r="V23">
        <v>1.12043862835421</v>
      </c>
      <c r="W23">
        <v>359.05</v>
      </c>
      <c r="X23">
        <v>382</v>
      </c>
      <c r="Y23">
        <v>341</v>
      </c>
      <c r="Z23">
        <v>382</v>
      </c>
      <c r="AA23">
        <v>347.1</v>
      </c>
      <c r="AB23">
        <v>382</v>
      </c>
      <c r="AC23" s="1">
        <f>(Table2[[#This Row],[Close Price]]/Table2[[#This Row],[Day Low]])-1</f>
        <v>3.4674836373764117E-2</v>
      </c>
      <c r="AD23" s="1">
        <f>(Table2[[#This Row],[Day High]]/Table2[[#This Row],[Close Price]])-1</f>
        <v>2.826379542395685E-2</v>
      </c>
      <c r="AE23" s="1">
        <f>(Table2[[#This Row],[Close Price]]/Table2[[#This Row],[Current Week Low]])-1</f>
        <v>8.9442815249266783E-2</v>
      </c>
      <c r="AF23" s="1">
        <f>(Table2[[#This Row],[Current Week High]]/Table2[[#This Row],[Close Price]])-1</f>
        <v>2.826379542395685E-2</v>
      </c>
      <c r="AG23" s="1">
        <f>(Table2[[#This Row],[Close Price]]/Table2[[#This Row],[Current Month Low]])-1</f>
        <v>7.0296744454047655E-2</v>
      </c>
      <c r="AH23" s="1">
        <f>(Table2[[#This Row],[Current Month High]]/Table2[[#This Row],[Close Price]])-1</f>
        <v>2.826379542395685E-2</v>
      </c>
      <c r="AI23">
        <v>2.8263795423956801</v>
      </c>
      <c r="AJ23">
        <v>333.236151603498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0.93</v>
      </c>
      <c r="AM23" t="s">
        <v>3215</v>
      </c>
      <c r="AN23">
        <v>15.5</v>
      </c>
      <c r="AO23" t="s">
        <v>3215</v>
      </c>
      <c r="AP23">
        <v>0.13050790305410001</v>
      </c>
      <c r="AQ23">
        <f>(Table2[[#This Row],[Sharpe Ratio]]-AVERAGE(Table2[Sharpe Ratio]))/_xlfn.STDEV.P(Table2[Sharpe Ratio])</f>
        <v>0.8093182467952168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16.09506098165761</v>
      </c>
      <c r="AS23">
        <f>_xlfn.RANK.AVG(Table2[[#This Row],[1Y Return vs Nifty Z-Score]],Table2[1Y Return vs Nifty Z-Score])</f>
        <v>2</v>
      </c>
      <c r="AT23">
        <f>_xlfn.RANK.AVG(Table2[[#This Row],[6M Return vs Nifty Z-Score]],Table2[6M Return vs Nifty Z-Score])</f>
        <v>2</v>
      </c>
      <c r="AU23">
        <f>_xlfn.RANK.AVG(Table2[[#This Row],[Sharpe Ratio Z-Score]],Table2[Sharpe Ratio Z-Score])</f>
        <v>149</v>
      </c>
      <c r="AV23">
        <f>(Table2[[#This Row],[Rank 1Y]]+Table2[[#This Row],[Rank 6M]]+Table2[[#This Row],[Rank Sharpe]])/3</f>
        <v>51</v>
      </c>
    </row>
    <row r="24" spans="1:48" x14ac:dyDescent="0.3">
      <c r="A24" t="s">
        <v>1264</v>
      </c>
      <c r="B24" t="s">
        <v>1265</v>
      </c>
      <c r="C24" t="s">
        <v>3169</v>
      </c>
      <c r="D24" t="s">
        <v>570</v>
      </c>
      <c r="E24">
        <v>9541.2820449999999</v>
      </c>
      <c r="F24">
        <v>471.25</v>
      </c>
      <c r="G24">
        <v>94.150069317929095</v>
      </c>
      <c r="H24">
        <f>(Table2[[#This Row],[1Y Return vs Nifty]]-AVERAGE(Table2[1Y Return vs Nifty]))/_xlfn.STDEV.P(Table2[1Y Return vs Nifty])</f>
        <v>1.1947934951478851</v>
      </c>
      <c r="I24">
        <v>7.6811800754500696</v>
      </c>
      <c r="J24">
        <f>(Table2[[#This Row],[1M Return vs Nifty]]-AVERAGE(Table2[1M Return vs Nifty]))/_xlfn.STDEV.P(Table2[1M Return vs Nifty])</f>
        <v>0.54891646573598074</v>
      </c>
      <c r="K24">
        <v>49.670749197958301</v>
      </c>
      <c r="L24">
        <f>(Table2[[#This Row],[6M Return vs Nifty]]-AVERAGE(Table2[6M Return vs Nifty]))/_xlfn.STDEV.P(Table2[6M Return vs Nifty])</f>
        <v>1.3356435804131339</v>
      </c>
      <c r="M24">
        <v>5.2767625732092496</v>
      </c>
      <c r="N24">
        <f>(Table2[[#This Row],[1W Return vs Nifty]]-AVERAGE(Table2[1W Return vs Nifty]))/_xlfn.STDEV.P(Table2[1W Return vs Nifty])</f>
        <v>0.33556275476416664</v>
      </c>
      <c r="O24">
        <v>460.2</v>
      </c>
      <c r="P24">
        <v>435.78285820072</v>
      </c>
      <c r="Q24">
        <v>349.85923029838801</v>
      </c>
      <c r="R24">
        <v>76.562827452652101</v>
      </c>
      <c r="S24" s="1">
        <f>(Table2[[#This Row],[Close Price]]-Table2[[#This Row],[20D EMA]])/Table2[[#This Row],[20D EMA]]</f>
        <v>2.4011299435028274E-2</v>
      </c>
      <c r="T24" s="1">
        <f>(Table2[[#This Row],[Close Price]]-Table2[[#This Row],[50D EMA]])/Table2[[#This Row],[50D EMA]]</f>
        <v>8.1387188898889559E-2</v>
      </c>
      <c r="U24" s="1">
        <f>(Table2[[#This Row],[Close Price]]-Table2[[#This Row],[200D EMA]])/Table2[[#This Row],[200D EMA]]</f>
        <v>0.34697032174363446</v>
      </c>
      <c r="V24">
        <v>0.83190011320492696</v>
      </c>
      <c r="W24">
        <v>466.55</v>
      </c>
      <c r="X24">
        <v>477.45</v>
      </c>
      <c r="Y24">
        <v>461.05</v>
      </c>
      <c r="Z24">
        <v>482.85</v>
      </c>
      <c r="AA24">
        <v>466.55</v>
      </c>
      <c r="AB24">
        <v>482.85</v>
      </c>
      <c r="AC24" s="1">
        <f>(Table2[[#This Row],[Close Price]]/Table2[[#This Row],[Day Low]])-1</f>
        <v>1.00739470581932E-2</v>
      </c>
      <c r="AD24" s="1">
        <f>(Table2[[#This Row],[Day High]]/Table2[[#This Row],[Close Price]])-1</f>
        <v>1.3156498673740025E-2</v>
      </c>
      <c r="AE24" s="1">
        <f>(Table2[[#This Row],[Close Price]]/Table2[[#This Row],[Current Week Low]])-1</f>
        <v>2.2123413946426584E-2</v>
      </c>
      <c r="AF24" s="1">
        <f>(Table2[[#This Row],[Current Week High]]/Table2[[#This Row],[Close Price]])-1</f>
        <v>2.4615384615384706E-2</v>
      </c>
      <c r="AG24" s="1">
        <f>(Table2[[#This Row],[Close Price]]/Table2[[#This Row],[Current Month Low]])-1</f>
        <v>1.00739470581932E-2</v>
      </c>
      <c r="AH24" s="1">
        <f>(Table2[[#This Row],[Current Month High]]/Table2[[#This Row],[Close Price]])-1</f>
        <v>2.4615384615384706E-2</v>
      </c>
      <c r="AI24">
        <v>2.4615384615384701</v>
      </c>
      <c r="AJ24">
        <v>143.54005167958601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0.23</v>
      </c>
      <c r="AM24" t="s">
        <v>3215</v>
      </c>
      <c r="AN24">
        <v>2.4500000000000002</v>
      </c>
      <c r="AO24" t="s">
        <v>3215</v>
      </c>
      <c r="AP24">
        <v>0.33989588030205597</v>
      </c>
      <c r="AQ24">
        <f>(Table2[[#This Row],[Sharpe Ratio]]-AVERAGE(Table2[Sharpe Ratio]))/_xlfn.STDEV.P(Table2[Sharpe Ratio])</f>
        <v>3.2542835374542065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6.669199833515373</v>
      </c>
      <c r="AS24">
        <f>_xlfn.RANK.AVG(Table2[[#This Row],[1Y Return vs Nifty Z-Score]],Table2[1Y Return vs Nifty Z-Score])</f>
        <v>80</v>
      </c>
      <c r="AT24">
        <f>_xlfn.RANK.AVG(Table2[[#This Row],[6M Return vs Nifty Z-Score]],Table2[6M Return vs Nifty Z-Score])</f>
        <v>73</v>
      </c>
      <c r="AU24">
        <f>_xlfn.RANK.AVG(Table2[[#This Row],[Sharpe Ratio Z-Score]],Table2[Sharpe Ratio Z-Score])</f>
        <v>1</v>
      </c>
      <c r="AV24">
        <f>(Table2[[#This Row],[Rank 1Y]]+Table2[[#This Row],[Rank 6M]]+Table2[[#This Row],[Rank Sharpe]])/3</f>
        <v>51.333333333333336</v>
      </c>
    </row>
    <row r="25" spans="1:48" x14ac:dyDescent="0.3">
      <c r="A25" t="s">
        <v>1046</v>
      </c>
      <c r="B25" t="s">
        <v>1047</v>
      </c>
      <c r="C25" t="s">
        <v>3173</v>
      </c>
      <c r="D25" t="s">
        <v>54</v>
      </c>
      <c r="E25">
        <v>13601.709836189901</v>
      </c>
      <c r="F25">
        <v>289.10000000000002</v>
      </c>
      <c r="G25">
        <v>134.60070155433499</v>
      </c>
      <c r="H25">
        <f>(Table2[[#This Row],[1Y Return vs Nifty]]-AVERAGE(Table2[1Y Return vs Nifty]))/_xlfn.STDEV.P(Table2[1Y Return vs Nifty])</f>
        <v>1.8865047124280276</v>
      </c>
      <c r="I25">
        <v>25.1280949884971</v>
      </c>
      <c r="J25">
        <f>(Table2[[#This Row],[1M Return vs Nifty]]-AVERAGE(Table2[1M Return vs Nifty]))/_xlfn.STDEV.P(Table2[1M Return vs Nifty])</f>
        <v>2.1355489946758857</v>
      </c>
      <c r="K25">
        <v>65.5773648339907</v>
      </c>
      <c r="L25">
        <f>(Table2[[#This Row],[6M Return vs Nifty]]-AVERAGE(Table2[6M Return vs Nifty]))/_xlfn.STDEV.P(Table2[6M Return vs Nifty])</f>
        <v>1.8596256008195311</v>
      </c>
      <c r="M25">
        <v>0.68237738925915903</v>
      </c>
      <c r="N25">
        <f>(Table2[[#This Row],[1W Return vs Nifty]]-AVERAGE(Table2[1W Return vs Nifty]))/_xlfn.STDEV.P(Table2[1W Return vs Nifty])</f>
        <v>-0.72315717091837617</v>
      </c>
      <c r="O25">
        <v>286.25</v>
      </c>
      <c r="P25">
        <v>253.14882572909701</v>
      </c>
      <c r="Q25">
        <v>189.67005989389099</v>
      </c>
      <c r="R25">
        <v>55.5983215933068</v>
      </c>
      <c r="S25" s="1">
        <f>(Table2[[#This Row],[Close Price]]-Table2[[#This Row],[20D EMA]])/Table2[[#This Row],[20D EMA]]</f>
        <v>9.9563318777293377E-3</v>
      </c>
      <c r="T25" s="1">
        <f>(Table2[[#This Row],[Close Price]]-Table2[[#This Row],[50D EMA]])/Table2[[#This Row],[50D EMA]]</f>
        <v>0.14201596301053182</v>
      </c>
      <c r="U25" s="1">
        <f>(Table2[[#This Row],[Close Price]]-Table2[[#This Row],[200D EMA]])/Table2[[#This Row],[200D EMA]]</f>
        <v>0.52422580644374817</v>
      </c>
      <c r="V25">
        <v>1.5543810549925099</v>
      </c>
      <c r="W25">
        <v>284.10000000000002</v>
      </c>
      <c r="X25">
        <v>298.95</v>
      </c>
      <c r="Y25">
        <v>284.10000000000002</v>
      </c>
      <c r="Z25">
        <v>305.7</v>
      </c>
      <c r="AA25">
        <v>284.10000000000002</v>
      </c>
      <c r="AB25">
        <v>305.7</v>
      </c>
      <c r="AC25" s="1">
        <f>(Table2[[#This Row],[Close Price]]/Table2[[#This Row],[Day Low]])-1</f>
        <v>1.7599436818021896E-2</v>
      </c>
      <c r="AD25" s="1">
        <f>(Table2[[#This Row],[Day High]]/Table2[[#This Row],[Close Price]])-1</f>
        <v>3.4071255620892194E-2</v>
      </c>
      <c r="AE25" s="1">
        <f>(Table2[[#This Row],[Close Price]]/Table2[[#This Row],[Current Week Low]])-1</f>
        <v>1.7599436818021896E-2</v>
      </c>
      <c r="AF25" s="1">
        <f>(Table2[[#This Row],[Current Week High]]/Table2[[#This Row],[Close Price]])-1</f>
        <v>5.741957800069164E-2</v>
      </c>
      <c r="AG25" s="1">
        <f>(Table2[[#This Row],[Close Price]]/Table2[[#This Row],[Current Month Low]])-1</f>
        <v>1.7599436818021896E-2</v>
      </c>
      <c r="AH25" s="1">
        <f>(Table2[[#This Row],[Current Month High]]/Table2[[#This Row],[Close Price]])-1</f>
        <v>5.741957800069164E-2</v>
      </c>
      <c r="AI25">
        <v>13.7322725700449</v>
      </c>
      <c r="AJ25">
        <v>196.66495638789101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0.38</v>
      </c>
      <c r="AM25" t="s">
        <v>3215</v>
      </c>
      <c r="AN25">
        <v>-1.57</v>
      </c>
      <c r="AO25" t="s">
        <v>3214</v>
      </c>
      <c r="AP25">
        <v>0.16627338900254801</v>
      </c>
      <c r="AQ25">
        <f>(Table2[[#This Row],[Sharpe Ratio]]-AVERAGE(Table2[Sharpe Ratio]))/_xlfn.STDEV.P(Table2[Sharpe Ratio])</f>
        <v>1.226941898815862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6.3854640358209309</v>
      </c>
      <c r="AS25">
        <f>_xlfn.RANK.AVG(Table2[[#This Row],[1Y Return vs Nifty Z-Score]],Table2[1Y Return vs Nifty Z-Score])</f>
        <v>40</v>
      </c>
      <c r="AT25">
        <f>_xlfn.RANK.AVG(Table2[[#This Row],[6M Return vs Nifty Z-Score]],Table2[6M Return vs Nifty Z-Score])</f>
        <v>36</v>
      </c>
      <c r="AU25">
        <f>_xlfn.RANK.AVG(Table2[[#This Row],[Sharpe Ratio Z-Score]],Table2[Sharpe Ratio Z-Score])</f>
        <v>82</v>
      </c>
      <c r="AV25">
        <f>(Table2[[#This Row],[Rank 1Y]]+Table2[[#This Row],[Rank 6M]]+Table2[[#This Row],[Rank Sharpe]])/3</f>
        <v>52.666666666666664</v>
      </c>
    </row>
    <row r="26" spans="1:48" x14ac:dyDescent="0.3">
      <c r="A26" t="s">
        <v>1184</v>
      </c>
      <c r="B26" t="s">
        <v>1185</v>
      </c>
      <c r="C26" t="s">
        <v>3169</v>
      </c>
      <c r="D26" t="s">
        <v>228</v>
      </c>
      <c r="E26">
        <v>10668.0280598429</v>
      </c>
      <c r="F26">
        <v>2510.8000000000002</v>
      </c>
      <c r="G26">
        <v>100.135934732126</v>
      </c>
      <c r="H26">
        <f>(Table2[[#This Row],[1Y Return vs Nifty]]-AVERAGE(Table2[1Y Return vs Nifty]))/_xlfn.STDEV.P(Table2[1Y Return vs Nifty])</f>
        <v>1.2971525937135384</v>
      </c>
      <c r="I26">
        <v>7.2822659936339198</v>
      </c>
      <c r="J26">
        <f>(Table2[[#This Row],[1M Return vs Nifty]]-AVERAGE(Table2[1M Return vs Nifty]))/_xlfn.STDEV.P(Table2[1M Return vs Nifty])</f>
        <v>0.51263898850770673</v>
      </c>
      <c r="K26">
        <v>77.417905529376796</v>
      </c>
      <c r="L26">
        <f>(Table2[[#This Row],[6M Return vs Nifty]]-AVERAGE(Table2[6M Return vs Nifty]))/_xlfn.STDEV.P(Table2[6M Return vs Nifty])</f>
        <v>2.2496664855831305</v>
      </c>
      <c r="M26">
        <v>8.1101621096950307</v>
      </c>
      <c r="N26">
        <f>(Table2[[#This Row],[1W Return vs Nifty]]-AVERAGE(Table2[1W Return vs Nifty]))/_xlfn.STDEV.P(Table2[1W Return vs Nifty])</f>
        <v>0.98848505591917679</v>
      </c>
      <c r="O26">
        <v>2448.5700000000002</v>
      </c>
      <c r="P26">
        <v>2333.85997272136</v>
      </c>
      <c r="Q26">
        <v>1836.99537969067</v>
      </c>
      <c r="R26">
        <v>64.328244105415607</v>
      </c>
      <c r="S26" s="1">
        <f>(Table2[[#This Row],[Close Price]]-Table2[[#This Row],[20D EMA]])/Table2[[#This Row],[20D EMA]]</f>
        <v>2.541483396431387E-2</v>
      </c>
      <c r="T26" s="1">
        <f>(Table2[[#This Row],[Close Price]]-Table2[[#This Row],[50D EMA]])/Table2[[#This Row],[50D EMA]]</f>
        <v>7.58143287715424E-2</v>
      </c>
      <c r="U26" s="1">
        <f>(Table2[[#This Row],[Close Price]]-Table2[[#This Row],[200D EMA]])/Table2[[#This Row],[200D EMA]]</f>
        <v>0.36679712304055523</v>
      </c>
      <c r="V26">
        <v>0.64461546182071505</v>
      </c>
      <c r="W26">
        <v>2494.9</v>
      </c>
      <c r="X26">
        <v>2622.75</v>
      </c>
      <c r="Y26">
        <v>2494.9</v>
      </c>
      <c r="Z26">
        <v>2639</v>
      </c>
      <c r="AA26">
        <v>2494.9</v>
      </c>
      <c r="AB26">
        <v>2623.9</v>
      </c>
      <c r="AC26" s="1">
        <f>(Table2[[#This Row],[Close Price]]/Table2[[#This Row],[Day Low]])-1</f>
        <v>6.373000921880756E-3</v>
      </c>
      <c r="AD26" s="1">
        <f>(Table2[[#This Row],[Day High]]/Table2[[#This Row],[Close Price]])-1</f>
        <v>4.458738250756733E-2</v>
      </c>
      <c r="AE26" s="1">
        <f>(Table2[[#This Row],[Close Price]]/Table2[[#This Row],[Current Week Low]])-1</f>
        <v>6.373000921880756E-3</v>
      </c>
      <c r="AF26" s="1">
        <f>(Table2[[#This Row],[Current Week High]]/Table2[[#This Row],[Close Price]])-1</f>
        <v>5.1059423291381245E-2</v>
      </c>
      <c r="AG26" s="1">
        <f>(Table2[[#This Row],[Close Price]]/Table2[[#This Row],[Current Month Low]])-1</f>
        <v>6.373000921880756E-3</v>
      </c>
      <c r="AH26" s="1">
        <f>(Table2[[#This Row],[Current Month High]]/Table2[[#This Row],[Close Price]])-1</f>
        <v>4.5045403855344945E-2</v>
      </c>
      <c r="AI26">
        <v>13.392145929584199</v>
      </c>
      <c r="AJ26">
        <v>133.43250278913999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</v>
      </c>
      <c r="AM26" t="s">
        <v>3215</v>
      </c>
      <c r="AN26">
        <v>7.31</v>
      </c>
      <c r="AO26" t="s">
        <v>3215</v>
      </c>
      <c r="AP26">
        <v>0.176851021800083</v>
      </c>
      <c r="AQ26">
        <f>(Table2[[#This Row],[Sharpe Ratio]]-AVERAGE(Table2[Sharpe Ratio]))/_xlfn.STDEV.P(Table2[Sharpe Ratio])</f>
        <v>1.3504539809669955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6.3983971046905479</v>
      </c>
      <c r="AS26">
        <f>_xlfn.RANK.AVG(Table2[[#This Row],[1Y Return vs Nifty Z-Score]],Table2[1Y Return vs Nifty Z-Score])</f>
        <v>70</v>
      </c>
      <c r="AT26">
        <f>_xlfn.RANK.AVG(Table2[[#This Row],[6M Return vs Nifty Z-Score]],Table2[6M Return vs Nifty Z-Score])</f>
        <v>24</v>
      </c>
      <c r="AU26">
        <f>_xlfn.RANK.AVG(Table2[[#This Row],[Sharpe Ratio Z-Score]],Table2[Sharpe Ratio Z-Score])</f>
        <v>66</v>
      </c>
      <c r="AV26">
        <f>(Table2[[#This Row],[Rank 1Y]]+Table2[[#This Row],[Rank 6M]]+Table2[[#This Row],[Rank Sharpe]])/3</f>
        <v>53.333333333333336</v>
      </c>
    </row>
    <row r="27" spans="1:48" x14ac:dyDescent="0.3">
      <c r="A27" t="s">
        <v>989</v>
      </c>
      <c r="B27" t="s">
        <v>990</v>
      </c>
      <c r="C27" t="s">
        <v>3181</v>
      </c>
      <c r="D27" t="s">
        <v>140</v>
      </c>
      <c r="E27">
        <v>15345.476901919999</v>
      </c>
      <c r="F27">
        <v>1707.7</v>
      </c>
      <c r="G27">
        <v>98.624192563982106</v>
      </c>
      <c r="H27">
        <f>(Table2[[#This Row],[1Y Return vs Nifty]]-AVERAGE(Table2[1Y Return vs Nifty]))/_xlfn.STDEV.P(Table2[1Y Return vs Nifty])</f>
        <v>1.2713016006010149</v>
      </c>
      <c r="I27">
        <v>0.68005936436089298</v>
      </c>
      <c r="J27">
        <f>(Table2[[#This Row],[1M Return vs Nifty]]-AVERAGE(Table2[1M Return vs Nifty]))/_xlfn.STDEV.P(Table2[1M Return vs Nifty])</f>
        <v>-8.7769499353589686E-2</v>
      </c>
      <c r="K27">
        <v>56.137158407388803</v>
      </c>
      <c r="L27">
        <f>(Table2[[#This Row],[6M Return vs Nifty]]-AVERAGE(Table2[6M Return vs Nifty]))/_xlfn.STDEV.P(Table2[6M Return vs Nifty])</f>
        <v>1.5486544583937796</v>
      </c>
      <c r="M27">
        <v>2.0005886095354799</v>
      </c>
      <c r="N27">
        <f>(Table2[[#This Row],[1W Return vs Nifty]]-AVERAGE(Table2[1W Return vs Nifty]))/_xlfn.STDEV.P(Table2[1W Return vs Nifty])</f>
        <v>-0.41939150276320014</v>
      </c>
      <c r="O27">
        <v>1686.93</v>
      </c>
      <c r="P27">
        <v>1618.20147581983</v>
      </c>
      <c r="Q27">
        <v>1218.7857829153299</v>
      </c>
      <c r="R27">
        <v>55.638187336030597</v>
      </c>
      <c r="S27" s="1">
        <f>(Table2[[#This Row],[Close Price]]-Table2[[#This Row],[20D EMA]])/Table2[[#This Row],[20D EMA]]</f>
        <v>1.2312306971836402E-2</v>
      </c>
      <c r="T27" s="1">
        <f>(Table2[[#This Row],[Close Price]]-Table2[[#This Row],[50D EMA]])/Table2[[#This Row],[50D EMA]]</f>
        <v>5.5307404867386743E-2</v>
      </c>
      <c r="U27" s="1">
        <f>(Table2[[#This Row],[Close Price]]-Table2[[#This Row],[200D EMA]])/Table2[[#This Row],[200D EMA]]</f>
        <v>0.401148605389201</v>
      </c>
      <c r="V27">
        <v>0.73945536235053599</v>
      </c>
      <c r="W27">
        <v>1650</v>
      </c>
      <c r="X27">
        <v>1700</v>
      </c>
      <c r="Y27">
        <v>1650</v>
      </c>
      <c r="Z27">
        <v>1735</v>
      </c>
      <c r="AA27">
        <v>1650</v>
      </c>
      <c r="AB27">
        <v>1731</v>
      </c>
      <c r="AC27" s="1">
        <f>(Table2[[#This Row],[Close Price]]/Table2[[#This Row],[Day Low]])-1</f>
        <v>3.4969696969697095E-2</v>
      </c>
      <c r="AD27" s="1">
        <f>(Table2[[#This Row],[Day High]]/Table2[[#This Row],[Close Price]])-1</f>
        <v>-4.5089886982491167E-3</v>
      </c>
      <c r="AE27" s="1">
        <f>(Table2[[#This Row],[Close Price]]/Table2[[#This Row],[Current Week Low]])-1</f>
        <v>3.4969696969697095E-2</v>
      </c>
      <c r="AF27" s="1">
        <f>(Table2[[#This Row],[Current Week High]]/Table2[[#This Row],[Close Price]])-1</f>
        <v>1.5986414475610333E-2</v>
      </c>
      <c r="AG27" s="1">
        <f>(Table2[[#This Row],[Close Price]]/Table2[[#This Row],[Current Month Low]])-1</f>
        <v>3.4969696969697095E-2</v>
      </c>
      <c r="AH27" s="1">
        <f>(Table2[[#This Row],[Current Month High]]/Table2[[#This Row],[Close Price]])-1</f>
        <v>1.3644082684312275E-2</v>
      </c>
      <c r="AI27">
        <v>15.359840721438101</v>
      </c>
      <c r="AJ27">
        <v>162.72307692307601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0.14000000000000001</v>
      </c>
      <c r="AM27" t="s">
        <v>3215</v>
      </c>
      <c r="AN27">
        <v>-3.06</v>
      </c>
      <c r="AO27" t="s">
        <v>3214</v>
      </c>
      <c r="AP27">
        <v>0.203846081452632</v>
      </c>
      <c r="AQ27">
        <f>(Table2[[#This Row],[Sharpe Ratio]]-AVERAGE(Table2[Sharpe Ratio]))/_xlfn.STDEV.P(Table2[Sharpe Ratio])</f>
        <v>1.665667799531144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3.9784628564091484</v>
      </c>
      <c r="AS27">
        <f>_xlfn.RANK.AVG(Table2[[#This Row],[1Y Return vs Nifty Z-Score]],Table2[1Y Return vs Nifty Z-Score])</f>
        <v>74</v>
      </c>
      <c r="AT27">
        <f>_xlfn.RANK.AVG(Table2[[#This Row],[6M Return vs Nifty Z-Score]],Table2[6M Return vs Nifty Z-Score])</f>
        <v>59</v>
      </c>
      <c r="AU27">
        <f>_xlfn.RANK.AVG(Table2[[#This Row],[Sharpe Ratio Z-Score]],Table2[Sharpe Ratio Z-Score])</f>
        <v>30</v>
      </c>
      <c r="AV27">
        <f>(Table2[[#This Row],[Rank 1Y]]+Table2[[#This Row],[Rank 6M]]+Table2[[#This Row],[Rank Sharpe]])/3</f>
        <v>54.333333333333336</v>
      </c>
    </row>
    <row r="28" spans="1:48" x14ac:dyDescent="0.3">
      <c r="A28" t="s">
        <v>1289</v>
      </c>
      <c r="B28" t="s">
        <v>1290</v>
      </c>
      <c r="C28" t="s">
        <v>3181</v>
      </c>
      <c r="D28" t="s">
        <v>270</v>
      </c>
      <c r="E28">
        <v>9171.4521793799995</v>
      </c>
      <c r="F28">
        <v>3806.75</v>
      </c>
      <c r="G28">
        <v>129.28732136090599</v>
      </c>
      <c r="H28">
        <f>(Table2[[#This Row],[1Y Return vs Nifty]]-AVERAGE(Table2[1Y Return vs Nifty]))/_xlfn.STDEV.P(Table2[1Y Return vs Nifty])</f>
        <v>1.7956452010120072</v>
      </c>
      <c r="I28">
        <v>20.921881139422901</v>
      </c>
      <c r="J28">
        <f>(Table2[[#This Row],[1M Return vs Nifty]]-AVERAGE(Table2[1M Return vs Nifty]))/_xlfn.STDEV.P(Table2[1M Return vs Nifty])</f>
        <v>1.7530334754634915</v>
      </c>
      <c r="K28">
        <v>100.24285952200199</v>
      </c>
      <c r="L28">
        <f>(Table2[[#This Row],[6M Return vs Nifty]]-AVERAGE(Table2[6M Return vs Nifty]))/_xlfn.STDEV.P(Table2[6M Return vs Nifty])</f>
        <v>3.001546444362468</v>
      </c>
      <c r="M28">
        <v>21.524607145681099</v>
      </c>
      <c r="N28">
        <f>(Table2[[#This Row],[1W Return vs Nifty]]-AVERAGE(Table2[1W Return vs Nifty]))/_xlfn.STDEV.P(Table2[1W Return vs Nifty])</f>
        <v>4.0796799999532825</v>
      </c>
      <c r="O28">
        <v>3439.76</v>
      </c>
      <c r="P28">
        <v>3132.5702182659802</v>
      </c>
      <c r="Q28">
        <v>2292.4504680093601</v>
      </c>
      <c r="R28">
        <v>84.592172229429906</v>
      </c>
      <c r="S28" s="1">
        <f>(Table2[[#This Row],[Close Price]]-Table2[[#This Row],[20D EMA]])/Table2[[#This Row],[20D EMA]]</f>
        <v>0.10669058306393463</v>
      </c>
      <c r="T28" s="1">
        <f>(Table2[[#This Row],[Close Price]]-Table2[[#This Row],[50D EMA]])/Table2[[#This Row],[50D EMA]]</f>
        <v>0.21521617545965463</v>
      </c>
      <c r="U28" s="1">
        <f>(Table2[[#This Row],[Close Price]]-Table2[[#This Row],[200D EMA]])/Table2[[#This Row],[200D EMA]]</f>
        <v>0.66055932423507313</v>
      </c>
      <c r="V28">
        <v>0.99352170606726697</v>
      </c>
      <c r="W28">
        <v>3775.05</v>
      </c>
      <c r="X28">
        <v>3980.85</v>
      </c>
      <c r="Y28">
        <v>3423.05</v>
      </c>
      <c r="Z28">
        <v>3994.95</v>
      </c>
      <c r="AA28">
        <v>3726.6</v>
      </c>
      <c r="AB28">
        <v>3988.8</v>
      </c>
      <c r="AC28" s="1">
        <f>(Table2[[#This Row],[Close Price]]/Table2[[#This Row],[Day Low]])-1</f>
        <v>8.3972397716585157E-3</v>
      </c>
      <c r="AD28" s="1">
        <f>(Table2[[#This Row],[Day High]]/Table2[[#This Row],[Close Price]])-1</f>
        <v>4.5734550469560542E-2</v>
      </c>
      <c r="AE28" s="1">
        <f>(Table2[[#This Row],[Close Price]]/Table2[[#This Row],[Current Week Low]])-1</f>
        <v>0.11209301646192715</v>
      </c>
      <c r="AF28" s="1">
        <f>(Table2[[#This Row],[Current Week High]]/Table2[[#This Row],[Close Price]])-1</f>
        <v>4.9438497405923654E-2</v>
      </c>
      <c r="AG28" s="1">
        <f>(Table2[[#This Row],[Close Price]]/Table2[[#This Row],[Current Month Low]])-1</f>
        <v>2.1507540385337975E-2</v>
      </c>
      <c r="AH28" s="1">
        <f>(Table2[[#This Row],[Current Month High]]/Table2[[#This Row],[Close Price]])-1</f>
        <v>4.7822946082616502E-2</v>
      </c>
      <c r="AI28">
        <v>4.94384974059236</v>
      </c>
      <c r="AJ28">
        <v>199.74409448818801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0.55000000000000004</v>
      </c>
      <c r="AM28" t="s">
        <v>3215</v>
      </c>
      <c r="AN28">
        <v>17.09</v>
      </c>
      <c r="AO28" t="s">
        <v>3215</v>
      </c>
      <c r="AP28">
        <v>0.14812259952991799</v>
      </c>
      <c r="AQ28">
        <f>(Table2[[#This Row],[Sharpe Ratio]]-AVERAGE(Table2[Sharpe Ratio]))/_xlfn.STDEV.P(Table2[Sharpe Ratio])</f>
        <v>1.01500016824512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11.64490528903637</v>
      </c>
      <c r="AS28">
        <f>_xlfn.RANK.AVG(Table2[[#This Row],[1Y Return vs Nifty Z-Score]],Table2[1Y Return vs Nifty Z-Score])</f>
        <v>45</v>
      </c>
      <c r="AT28">
        <f>_xlfn.RANK.AVG(Table2[[#This Row],[6M Return vs Nifty Z-Score]],Table2[6M Return vs Nifty Z-Score])</f>
        <v>8</v>
      </c>
      <c r="AU28">
        <f>_xlfn.RANK.AVG(Table2[[#This Row],[Sharpe Ratio Z-Score]],Table2[Sharpe Ratio Z-Score])</f>
        <v>110</v>
      </c>
      <c r="AV28">
        <f>(Table2[[#This Row],[Rank 1Y]]+Table2[[#This Row],[Rank 6M]]+Table2[[#This Row],[Rank Sharpe]])/3</f>
        <v>54.333333333333336</v>
      </c>
    </row>
    <row r="29" spans="1:48" x14ac:dyDescent="0.3">
      <c r="A29" t="s">
        <v>520</v>
      </c>
      <c r="B29" t="s">
        <v>521</v>
      </c>
      <c r="C29" t="s">
        <v>3178</v>
      </c>
      <c r="D29" t="s">
        <v>322</v>
      </c>
      <c r="E29">
        <v>43093.77534298</v>
      </c>
      <c r="F29">
        <v>2147.15</v>
      </c>
      <c r="G29">
        <v>113.209149857696</v>
      </c>
      <c r="H29">
        <f>(Table2[[#This Row],[1Y Return vs Nifty]]-AVERAGE(Table2[1Y Return vs Nifty]))/_xlfn.STDEV.P(Table2[1Y Return vs Nifty])</f>
        <v>1.5207063195347756</v>
      </c>
      <c r="I29">
        <v>25.4338356095666</v>
      </c>
      <c r="J29">
        <f>(Table2[[#This Row],[1M Return vs Nifty]]-AVERAGE(Table2[1M Return vs Nifty]))/_xlfn.STDEV.P(Table2[1M Return vs Nifty])</f>
        <v>2.1633532235166189</v>
      </c>
      <c r="K29">
        <v>46.705028669690201</v>
      </c>
      <c r="L29">
        <f>(Table2[[#This Row],[6M Return vs Nifty]]-AVERAGE(Table2[6M Return vs Nifty]))/_xlfn.STDEV.P(Table2[6M Return vs Nifty])</f>
        <v>1.2379493712915852</v>
      </c>
      <c r="M29">
        <v>5.3533032296537897</v>
      </c>
      <c r="N29">
        <f>(Table2[[#This Row],[1W Return vs Nifty]]-AVERAGE(Table2[1W Return vs Nifty]))/_xlfn.STDEV.P(Table2[1W Return vs Nifty])</f>
        <v>0.35320061377210149</v>
      </c>
      <c r="O29">
        <v>1962.65</v>
      </c>
      <c r="P29">
        <v>1831.2123039534699</v>
      </c>
      <c r="Q29">
        <v>1502.77710724432</v>
      </c>
      <c r="R29">
        <v>70.870224958945997</v>
      </c>
      <c r="S29" s="1">
        <f>(Table2[[#This Row],[Close Price]]-Table2[[#This Row],[20D EMA]])/Table2[[#This Row],[20D EMA]]</f>
        <v>9.4005553715639567E-2</v>
      </c>
      <c r="T29" s="1">
        <f>(Table2[[#This Row],[Close Price]]-Table2[[#This Row],[50D EMA]])/Table2[[#This Row],[50D EMA]]</f>
        <v>0.17252925581836739</v>
      </c>
      <c r="U29" s="1">
        <f>(Table2[[#This Row],[Close Price]]-Table2[[#This Row],[200D EMA]])/Table2[[#This Row],[200D EMA]]</f>
        <v>0.42878806820346288</v>
      </c>
      <c r="V29">
        <v>1.2620868184895</v>
      </c>
      <c r="W29">
        <v>2040.5</v>
      </c>
      <c r="X29">
        <v>2175.9</v>
      </c>
      <c r="Y29">
        <v>2030</v>
      </c>
      <c r="Z29">
        <v>2199.5500000000002</v>
      </c>
      <c r="AA29">
        <v>2030</v>
      </c>
      <c r="AB29">
        <v>2175.9</v>
      </c>
      <c r="AC29" s="1">
        <f>(Table2[[#This Row],[Close Price]]/Table2[[#This Row],[Day Low]])-1</f>
        <v>5.2266601323205153E-2</v>
      </c>
      <c r="AD29" s="1">
        <f>(Table2[[#This Row],[Day High]]/Table2[[#This Row],[Close Price]])-1</f>
        <v>1.3389842349160519E-2</v>
      </c>
      <c r="AE29" s="1">
        <f>(Table2[[#This Row],[Close Price]]/Table2[[#This Row],[Current Week Low]])-1</f>
        <v>5.7709359605911281E-2</v>
      </c>
      <c r="AF29" s="1">
        <f>(Table2[[#This Row],[Current Week High]]/Table2[[#This Row],[Close Price]])-1</f>
        <v>2.4404443098991813E-2</v>
      </c>
      <c r="AG29" s="1">
        <f>(Table2[[#This Row],[Close Price]]/Table2[[#This Row],[Current Month Low]])-1</f>
        <v>5.7709359605911281E-2</v>
      </c>
      <c r="AH29" s="1">
        <f>(Table2[[#This Row],[Current Month High]]/Table2[[#This Row],[Close Price]])-1</f>
        <v>1.3389842349160519E-2</v>
      </c>
      <c r="AI29">
        <v>2.4404443098991799</v>
      </c>
      <c r="AJ29">
        <v>163.77764127764101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0.16</v>
      </c>
      <c r="AM29" t="s">
        <v>3215</v>
      </c>
      <c r="AN29">
        <v>10.97</v>
      </c>
      <c r="AO29" t="s">
        <v>3215</v>
      </c>
      <c r="AP29">
        <v>0.197627464568117</v>
      </c>
      <c r="AQ29">
        <f>(Table2[[#This Row],[Sharpe Ratio]]-AVERAGE(Table2[Sharpe Ratio]))/_xlfn.STDEV.P(Table2[Sharpe Ratio])</f>
        <v>1.5930547362675342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6.8682642643826153</v>
      </c>
      <c r="AS29">
        <f>_xlfn.RANK.AVG(Table2[[#This Row],[1Y Return vs Nifty Z-Score]],Table2[1Y Return vs Nifty Z-Score])</f>
        <v>59</v>
      </c>
      <c r="AT29">
        <f>_xlfn.RANK.AVG(Table2[[#This Row],[6M Return vs Nifty Z-Score]],Table2[6M Return vs Nifty Z-Score])</f>
        <v>77</v>
      </c>
      <c r="AU29">
        <f>_xlfn.RANK.AVG(Table2[[#This Row],[Sharpe Ratio Z-Score]],Table2[Sharpe Ratio Z-Score])</f>
        <v>38</v>
      </c>
      <c r="AV29">
        <f>(Table2[[#This Row],[Rank 1Y]]+Table2[[#This Row],[Rank 6M]]+Table2[[#This Row],[Rank Sharpe]])/3</f>
        <v>58</v>
      </c>
    </row>
    <row r="30" spans="1:48" x14ac:dyDescent="0.3">
      <c r="A30" t="s">
        <v>878</v>
      </c>
      <c r="B30" t="s">
        <v>879</v>
      </c>
      <c r="C30" t="s">
        <v>3168</v>
      </c>
      <c r="D30" t="s">
        <v>289</v>
      </c>
      <c r="E30">
        <v>18444.9521569299</v>
      </c>
      <c r="F30">
        <v>1308.5999999999999</v>
      </c>
      <c r="G30">
        <v>167.65647516332999</v>
      </c>
      <c r="H30">
        <f>(Table2[[#This Row],[1Y Return vs Nifty]]-AVERAGE(Table2[1Y Return vs Nifty]))/_xlfn.STDEV.P(Table2[1Y Return vs Nifty])</f>
        <v>2.4517628588912119</v>
      </c>
      <c r="I30">
        <v>21.232671638992699</v>
      </c>
      <c r="J30">
        <f>(Table2[[#This Row],[1M Return vs Nifty]]-AVERAGE(Table2[1M Return vs Nifty]))/_xlfn.STDEV.P(Table2[1M Return vs Nifty])</f>
        <v>1.7812969431745751</v>
      </c>
      <c r="K30">
        <v>52.417347675972799</v>
      </c>
      <c r="L30">
        <f>(Table2[[#This Row],[6M Return vs Nifty]]-AVERAGE(Table2[6M Return vs Nifty]))/_xlfn.STDEV.P(Table2[6M Return vs Nifty])</f>
        <v>1.4261196598435757</v>
      </c>
      <c r="M30">
        <v>3.4047805939867302</v>
      </c>
      <c r="N30">
        <f>(Table2[[#This Row],[1W Return vs Nifty]]-AVERAGE(Table2[1W Return vs Nifty]))/_xlfn.STDEV.P(Table2[1W Return vs Nifty])</f>
        <v>-9.5812618124693619E-2</v>
      </c>
      <c r="O30">
        <v>1249.51</v>
      </c>
      <c r="P30">
        <v>1149.09132936637</v>
      </c>
      <c r="Q30">
        <v>923.403408471847</v>
      </c>
      <c r="R30">
        <v>58.246066561324803</v>
      </c>
      <c r="S30" s="1">
        <f>(Table2[[#This Row],[Close Price]]-Table2[[#This Row],[20D EMA]])/Table2[[#This Row],[20D EMA]]</f>
        <v>4.7290537890853149E-2</v>
      </c>
      <c r="T30" s="1">
        <f>(Table2[[#This Row],[Close Price]]-Table2[[#This Row],[50D EMA]])/Table2[[#This Row],[50D EMA]]</f>
        <v>0.13881287462293002</v>
      </c>
      <c r="U30" s="1">
        <f>(Table2[[#This Row],[Close Price]]-Table2[[#This Row],[200D EMA]])/Table2[[#This Row],[200D EMA]]</f>
        <v>0.41714876509457555</v>
      </c>
      <c r="V30">
        <v>2.33677310858819</v>
      </c>
      <c r="W30">
        <v>1267.4000000000001</v>
      </c>
      <c r="X30">
        <v>1353.4</v>
      </c>
      <c r="Y30">
        <v>1267.4000000000001</v>
      </c>
      <c r="Z30">
        <v>1440.95</v>
      </c>
      <c r="AA30">
        <v>1267.4000000000001</v>
      </c>
      <c r="AB30">
        <v>1366.6</v>
      </c>
      <c r="AC30" s="1">
        <f>(Table2[[#This Row],[Close Price]]/Table2[[#This Row],[Day Low]])-1</f>
        <v>3.2507495660407004E-2</v>
      </c>
      <c r="AD30" s="1">
        <f>(Table2[[#This Row],[Day High]]/Table2[[#This Row],[Close Price]])-1</f>
        <v>3.4235060369861126E-2</v>
      </c>
      <c r="AE30" s="1">
        <f>(Table2[[#This Row],[Close Price]]/Table2[[#This Row],[Current Week Low]])-1</f>
        <v>3.2507495660407004E-2</v>
      </c>
      <c r="AF30" s="1">
        <f>(Table2[[#This Row],[Current Week High]]/Table2[[#This Row],[Close Price]])-1</f>
        <v>0.10113862142747987</v>
      </c>
      <c r="AG30" s="1">
        <f>(Table2[[#This Row],[Close Price]]/Table2[[#This Row],[Current Month Low]])-1</f>
        <v>3.2507495660407004E-2</v>
      </c>
      <c r="AH30" s="1">
        <f>(Table2[[#This Row],[Current Month High]]/Table2[[#This Row],[Close Price]])-1</f>
        <v>4.4322176371694999E-2</v>
      </c>
      <c r="AI30">
        <v>18.294360385144401</v>
      </c>
      <c r="AJ30">
        <v>200.793012297437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0.17</v>
      </c>
      <c r="AM30" t="s">
        <v>3215</v>
      </c>
      <c r="AN30">
        <v>11.78</v>
      </c>
      <c r="AO30" t="s">
        <v>3215</v>
      </c>
      <c r="AP30">
        <v>0.16062314490200799</v>
      </c>
      <c r="AQ30">
        <f>(Table2[[#This Row],[Sharpe Ratio]]-AVERAGE(Table2[Sharpe Ratio]))/_xlfn.STDEV.P(Table2[Sharpe Ratio])</f>
        <v>1.1609655667879164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6.7243324105725861</v>
      </c>
      <c r="AS30">
        <f>_xlfn.RANK.AVG(Table2[[#This Row],[1Y Return vs Nifty Z-Score]],Table2[1Y Return vs Nifty Z-Score])</f>
        <v>23</v>
      </c>
      <c r="AT30">
        <f>_xlfn.RANK.AVG(Table2[[#This Row],[6M Return vs Nifty Z-Score]],Table2[6M Return vs Nifty Z-Score])</f>
        <v>66</v>
      </c>
      <c r="AU30">
        <f>_xlfn.RANK.AVG(Table2[[#This Row],[Sharpe Ratio Z-Score]],Table2[Sharpe Ratio Z-Score])</f>
        <v>91</v>
      </c>
      <c r="AV30">
        <f>(Table2[[#This Row],[Rank 1Y]]+Table2[[#This Row],[Rank 6M]]+Table2[[#This Row],[Rank Sharpe]])/3</f>
        <v>60</v>
      </c>
    </row>
    <row r="31" spans="1:48" x14ac:dyDescent="0.3">
      <c r="A31" t="s">
        <v>1438</v>
      </c>
      <c r="B31" t="s">
        <v>1439</v>
      </c>
      <c r="C31" t="s">
        <v>3182</v>
      </c>
      <c r="D31" t="s">
        <v>130</v>
      </c>
      <c r="E31">
        <v>7685.784045075</v>
      </c>
      <c r="F31">
        <v>256.75</v>
      </c>
      <c r="G31">
        <v>149.930779194114</v>
      </c>
      <c r="H31">
        <f>(Table2[[#This Row],[1Y Return vs Nifty]]-AVERAGE(Table2[1Y Return vs Nifty]))/_xlfn.STDEV.P(Table2[1Y Return vs Nifty])</f>
        <v>2.1486510888613473</v>
      </c>
      <c r="I31">
        <v>10.477852151825999</v>
      </c>
      <c r="J31">
        <f>(Table2[[#This Row],[1M Return vs Nifty]]-AVERAGE(Table2[1M Return vs Nifty]))/_xlfn.STDEV.P(Table2[1M Return vs Nifty])</f>
        <v>0.80324744122768166</v>
      </c>
      <c r="K31">
        <v>49.030049204782301</v>
      </c>
      <c r="L31">
        <f>(Table2[[#This Row],[6M Return vs Nifty]]-AVERAGE(Table2[6M Return vs Nifty]))/_xlfn.STDEV.P(Table2[6M Return vs Nifty])</f>
        <v>1.3145381935363525</v>
      </c>
      <c r="M31">
        <v>7.0131474694447604</v>
      </c>
      <c r="N31">
        <f>(Table2[[#This Row],[1W Return vs Nifty]]-AVERAGE(Table2[1W Return vs Nifty]))/_xlfn.STDEV.P(Table2[1W Return vs Nifty])</f>
        <v>0.73569143677384641</v>
      </c>
      <c r="O31">
        <v>243.84</v>
      </c>
      <c r="P31">
        <v>229.57571402435801</v>
      </c>
      <c r="Q31">
        <v>181.749818806684</v>
      </c>
      <c r="R31">
        <v>72.302348649379596</v>
      </c>
      <c r="S31" s="1">
        <f>(Table2[[#This Row],[Close Price]]-Table2[[#This Row],[20D EMA]])/Table2[[#This Row],[20D EMA]]</f>
        <v>5.2944553805774265E-2</v>
      </c>
      <c r="T31" s="1">
        <f>(Table2[[#This Row],[Close Price]]-Table2[[#This Row],[50D EMA]])/Table2[[#This Row],[50D EMA]]</f>
        <v>0.1183674244077873</v>
      </c>
      <c r="U31" s="1">
        <f>(Table2[[#This Row],[Close Price]]-Table2[[#This Row],[200D EMA]])/Table2[[#This Row],[200D EMA]]</f>
        <v>0.41265615385888793</v>
      </c>
      <c r="V31">
        <v>0.66396898941859095</v>
      </c>
      <c r="W31">
        <v>252</v>
      </c>
      <c r="X31">
        <v>263.14999999999998</v>
      </c>
      <c r="Y31">
        <v>242</v>
      </c>
      <c r="Z31">
        <v>263.14999999999998</v>
      </c>
      <c r="AA31">
        <v>249.8</v>
      </c>
      <c r="AB31">
        <v>263.14999999999998</v>
      </c>
      <c r="AC31" s="1">
        <f>(Table2[[#This Row],[Close Price]]/Table2[[#This Row],[Day Low]])-1</f>
        <v>1.8849206349206282E-2</v>
      </c>
      <c r="AD31" s="1">
        <f>(Table2[[#This Row],[Day High]]/Table2[[#This Row],[Close Price]])-1</f>
        <v>2.4926971762414762E-2</v>
      </c>
      <c r="AE31" s="1">
        <f>(Table2[[#This Row],[Close Price]]/Table2[[#This Row],[Current Week Low]])-1</f>
        <v>6.0950413223140432E-2</v>
      </c>
      <c r="AF31" s="1">
        <f>(Table2[[#This Row],[Current Week High]]/Table2[[#This Row],[Close Price]])-1</f>
        <v>2.4926971762414762E-2</v>
      </c>
      <c r="AG31" s="1">
        <f>(Table2[[#This Row],[Close Price]]/Table2[[#This Row],[Current Month Low]])-1</f>
        <v>2.7822257806245032E-2</v>
      </c>
      <c r="AH31" s="1">
        <f>(Table2[[#This Row],[Current Month High]]/Table2[[#This Row],[Close Price]])-1</f>
        <v>2.4926971762414762E-2</v>
      </c>
      <c r="AI31">
        <v>2.49269717624147</v>
      </c>
      <c r="AJ31">
        <v>205.10992275698101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</v>
      </c>
      <c r="AM31" t="s">
        <v>3215</v>
      </c>
      <c r="AN31">
        <v>7.97</v>
      </c>
      <c r="AO31" t="s">
        <v>3215</v>
      </c>
      <c r="AP31">
        <v>0.16536678701590299</v>
      </c>
      <c r="AQ31">
        <f>(Table2[[#This Row],[Sharpe Ratio]]-AVERAGE(Table2[Sharpe Ratio]))/_xlfn.STDEV.P(Table2[Sharpe Ratio])</f>
        <v>1.2163557590626486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6.2184839194618764</v>
      </c>
      <c r="AS31">
        <f>_xlfn.RANK.AVG(Table2[[#This Row],[1Y Return vs Nifty Z-Score]],Table2[1Y Return vs Nifty Z-Score])</f>
        <v>34</v>
      </c>
      <c r="AT31">
        <f>_xlfn.RANK.AVG(Table2[[#This Row],[6M Return vs Nifty Z-Score]],Table2[6M Return vs Nifty Z-Score])</f>
        <v>76</v>
      </c>
      <c r="AU31">
        <f>_xlfn.RANK.AVG(Table2[[#This Row],[Sharpe Ratio Z-Score]],Table2[Sharpe Ratio Z-Score])</f>
        <v>83</v>
      </c>
      <c r="AV31">
        <f>(Table2[[#This Row],[Rank 1Y]]+Table2[[#This Row],[Rank 6M]]+Table2[[#This Row],[Rank Sharpe]])/3</f>
        <v>64.333333333333329</v>
      </c>
    </row>
    <row r="32" spans="1:48" x14ac:dyDescent="0.3">
      <c r="A32" t="s">
        <v>1677</v>
      </c>
      <c r="B32" t="s">
        <v>1678</v>
      </c>
      <c r="C32" t="s">
        <v>3181</v>
      </c>
      <c r="D32" t="s">
        <v>161</v>
      </c>
      <c r="E32">
        <v>5270.5318248000003</v>
      </c>
      <c r="F32">
        <v>4678.2</v>
      </c>
      <c r="G32">
        <v>126.80059909089699</v>
      </c>
      <c r="H32">
        <f>(Table2[[#This Row],[1Y Return vs Nifty]]-AVERAGE(Table2[1Y Return vs Nifty]))/_xlfn.STDEV.P(Table2[1Y Return vs Nifty])</f>
        <v>1.7531219178560651</v>
      </c>
      <c r="I32">
        <v>-13.116161146104201</v>
      </c>
      <c r="J32">
        <f>(Table2[[#This Row],[1M Return vs Nifty]]-AVERAGE(Table2[1M Return vs Nifty]))/_xlfn.STDEV.P(Table2[1M Return vs Nifty])</f>
        <v>-1.3424057687127382</v>
      </c>
      <c r="K32">
        <v>32.268418584909597</v>
      </c>
      <c r="L32">
        <f>(Table2[[#This Row],[6M Return vs Nifty]]-AVERAGE(Table2[6M Return vs Nifty]))/_xlfn.STDEV.P(Table2[6M Return vs Nifty])</f>
        <v>0.76239100657525916</v>
      </c>
      <c r="M32">
        <v>5.5947486588589301</v>
      </c>
      <c r="N32">
        <f>(Table2[[#This Row],[1W Return vs Nifty]]-AVERAGE(Table2[1W Return vs Nifty]))/_xlfn.STDEV.P(Table2[1W Return vs Nifty])</f>
        <v>0.40883876264944058</v>
      </c>
      <c r="O32">
        <v>4778.51</v>
      </c>
      <c r="P32">
        <v>4805.1435426614198</v>
      </c>
      <c r="Q32">
        <v>3917.76114385969</v>
      </c>
      <c r="R32">
        <v>42.813299232367498</v>
      </c>
      <c r="S32" s="1">
        <f>(Table2[[#This Row],[Close Price]]-Table2[[#This Row],[20D EMA]])/Table2[[#This Row],[20D EMA]]</f>
        <v>-2.0991899148479421E-2</v>
      </c>
      <c r="T32" s="1">
        <f>(Table2[[#This Row],[Close Price]]-Table2[[#This Row],[50D EMA]])/Table2[[#This Row],[50D EMA]]</f>
        <v>-2.6418262333763688E-2</v>
      </c>
      <c r="U32" s="1">
        <f>(Table2[[#This Row],[Close Price]]-Table2[[#This Row],[200D EMA]])/Table2[[#This Row],[200D EMA]]</f>
        <v>0.19410036197131267</v>
      </c>
      <c r="V32">
        <v>0.48835465565365399</v>
      </c>
      <c r="W32">
        <v>4554.1000000000004</v>
      </c>
      <c r="X32">
        <v>4739.95</v>
      </c>
      <c r="Y32">
        <v>4554.1000000000004</v>
      </c>
      <c r="Z32">
        <v>4838.5</v>
      </c>
      <c r="AA32">
        <v>4554.1000000000004</v>
      </c>
      <c r="AB32">
        <v>4778</v>
      </c>
      <c r="AC32" s="1">
        <f>(Table2[[#This Row],[Close Price]]/Table2[[#This Row],[Day Low]])-1</f>
        <v>2.7250170176324584E-2</v>
      </c>
      <c r="AD32" s="1">
        <f>(Table2[[#This Row],[Day High]]/Table2[[#This Row],[Close Price]])-1</f>
        <v>1.3199521183361096E-2</v>
      </c>
      <c r="AE32" s="1">
        <f>(Table2[[#This Row],[Close Price]]/Table2[[#This Row],[Current Week Low]])-1</f>
        <v>2.7250170176324584E-2</v>
      </c>
      <c r="AF32" s="1">
        <f>(Table2[[#This Row],[Current Week High]]/Table2[[#This Row],[Close Price]])-1</f>
        <v>3.4265315719721245E-2</v>
      </c>
      <c r="AG32" s="1">
        <f>(Table2[[#This Row],[Close Price]]/Table2[[#This Row],[Current Month Low]])-1</f>
        <v>2.7250170176324584E-2</v>
      </c>
      <c r="AH32" s="1">
        <f>(Table2[[#This Row],[Current Month High]]/Table2[[#This Row],[Close Price]])-1</f>
        <v>2.1332991321448391E-2</v>
      </c>
      <c r="AI32">
        <v>21.6204950622034</v>
      </c>
      <c r="AJ32">
        <v>173.17956204379499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-0.09</v>
      </c>
      <c r="AM32" t="s">
        <v>3214</v>
      </c>
      <c r="AN32">
        <v>-3.12</v>
      </c>
      <c r="AO32" t="s">
        <v>3214</v>
      </c>
      <c r="AP32">
        <v>0.204675199925718</v>
      </c>
      <c r="AQ32">
        <f>(Table2[[#This Row],[Sharpe Ratio]]-AVERAGE(Table2[Sharpe Ratio]))/_xlfn.STDEV.P(Table2[Sharpe Ratio])</f>
        <v>1.6753491858035703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48</v>
      </c>
      <c r="AT32">
        <f>_xlfn.RANK.AVG(Table2[[#This Row],[6M Return vs Nifty Z-Score]],Table2[6M Return vs Nifty Z-Score])</f>
        <v>122</v>
      </c>
      <c r="AU32">
        <f>_xlfn.RANK.AVG(Table2[[#This Row],[Sharpe Ratio Z-Score]],Table2[Sharpe Ratio Z-Score])</f>
        <v>29</v>
      </c>
      <c r="AV32">
        <f>(Table2[[#This Row],[Rank 1Y]]+Table2[[#This Row],[Rank 6M]]+Table2[[#This Row],[Rank Sharpe]])/3</f>
        <v>66.333333333333329</v>
      </c>
    </row>
    <row r="33" spans="1:48" x14ac:dyDescent="0.3">
      <c r="A33" t="s">
        <v>323</v>
      </c>
      <c r="B33" t="s">
        <v>324</v>
      </c>
      <c r="C33" t="s">
        <v>3181</v>
      </c>
      <c r="D33" t="s">
        <v>325</v>
      </c>
      <c r="E33">
        <v>84694.673250000007</v>
      </c>
      <c r="F33">
        <v>4076.9</v>
      </c>
      <c r="G33">
        <v>57.028661794072399</v>
      </c>
      <c r="H33">
        <f>(Table2[[#This Row],[1Y Return vs Nifty]]-AVERAGE(Table2[1Y Return vs Nifty]))/_xlfn.STDEV.P(Table2[1Y Return vs Nifty])</f>
        <v>0.56001246538762917</v>
      </c>
      <c r="I33">
        <v>-4.2023556185195998</v>
      </c>
      <c r="J33">
        <f>(Table2[[#This Row],[1M Return vs Nifty]]-AVERAGE(Table2[1M Return vs Nifty]))/_xlfn.STDEV.P(Table2[1M Return vs Nifty])</f>
        <v>-0.53177914061278742</v>
      </c>
      <c r="K33">
        <v>69.723430847920994</v>
      </c>
      <c r="L33">
        <f>(Table2[[#This Row],[6M Return vs Nifty]]-AVERAGE(Table2[6M Return vs Nifty]))/_xlfn.STDEV.P(Table2[6M Return vs Nifty])</f>
        <v>1.9962017334442692</v>
      </c>
      <c r="M33">
        <v>2.9576245527464402</v>
      </c>
      <c r="N33">
        <f>(Table2[[#This Row],[1W Return vs Nifty]]-AVERAGE(Table2[1W Return vs Nifty]))/_xlfn.STDEV.P(Table2[1W Return vs Nifty])</f>
        <v>-0.19885426391534888</v>
      </c>
      <c r="O33">
        <v>4275.5</v>
      </c>
      <c r="P33">
        <v>4362.6485421869602</v>
      </c>
      <c r="Q33">
        <v>3459.5029655161802</v>
      </c>
      <c r="R33">
        <v>43.006409452609297</v>
      </c>
      <c r="S33" s="1">
        <f>(Table2[[#This Row],[Close Price]]-Table2[[#This Row],[20D EMA]])/Table2[[#This Row],[20D EMA]]</f>
        <v>-4.6450707519588331E-2</v>
      </c>
      <c r="T33" s="1">
        <f>(Table2[[#This Row],[Close Price]]-Table2[[#This Row],[50D EMA]])/Table2[[#This Row],[50D EMA]]</f>
        <v>-6.5498868273197342E-2</v>
      </c>
      <c r="U33" s="1">
        <f>(Table2[[#This Row],[Close Price]]-Table2[[#This Row],[200D EMA]])/Table2[[#This Row],[200D EMA]]</f>
        <v>0.17846408592157406</v>
      </c>
      <c r="V33">
        <v>0.52988117507626198</v>
      </c>
      <c r="W33">
        <v>4061</v>
      </c>
      <c r="X33">
        <v>4179.3999999999996</v>
      </c>
      <c r="Y33">
        <v>4061</v>
      </c>
      <c r="Z33">
        <v>4265</v>
      </c>
      <c r="AA33">
        <v>4061</v>
      </c>
      <c r="AB33">
        <v>4246.8</v>
      </c>
      <c r="AC33" s="1">
        <f>(Table2[[#This Row],[Close Price]]/Table2[[#This Row],[Day Low]])-1</f>
        <v>3.9152918000493475E-3</v>
      </c>
      <c r="AD33" s="1">
        <f>(Table2[[#This Row],[Day High]]/Table2[[#This Row],[Close Price]])-1</f>
        <v>2.5141651745198335E-2</v>
      </c>
      <c r="AE33" s="1">
        <f>(Table2[[#This Row],[Close Price]]/Table2[[#This Row],[Current Week Low]])-1</f>
        <v>3.9152918000493475E-3</v>
      </c>
      <c r="AF33" s="1">
        <f>(Table2[[#This Row],[Current Week High]]/Table2[[#This Row],[Close Price]])-1</f>
        <v>4.6137997007530185E-2</v>
      </c>
      <c r="AG33" s="1">
        <f>(Table2[[#This Row],[Close Price]]/Table2[[#This Row],[Current Month Low]])-1</f>
        <v>3.9152918000493475E-3</v>
      </c>
      <c r="AH33" s="1">
        <f>(Table2[[#This Row],[Current Month High]]/Table2[[#This Row],[Close Price]])-1</f>
        <v>4.1673820795212091E-2</v>
      </c>
      <c r="AI33">
        <v>43.736662660354597</v>
      </c>
      <c r="AJ33">
        <v>134.03559127439701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-0.24</v>
      </c>
      <c r="AM33" t="s">
        <v>3214</v>
      </c>
      <c r="AN33">
        <v>-4.09</v>
      </c>
      <c r="AO33" t="s">
        <v>3214</v>
      </c>
      <c r="AP33">
        <v>0.24963097628224601</v>
      </c>
      <c r="AQ33">
        <f>(Table2[[#This Row],[Sharpe Ratio]]-AVERAGE(Table2[Sharpe Ratio]))/_xlfn.STDEV.P(Table2[Sharpe Ratio])</f>
        <v>2.2002853079772802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162</v>
      </c>
      <c r="AT33">
        <f>_xlfn.RANK.AVG(Table2[[#This Row],[6M Return vs Nifty Z-Score]],Table2[6M Return vs Nifty Z-Score])</f>
        <v>29</v>
      </c>
      <c r="AU33">
        <f>_xlfn.RANK.AVG(Table2[[#This Row],[Sharpe Ratio Z-Score]],Table2[Sharpe Ratio Z-Score])</f>
        <v>9</v>
      </c>
      <c r="AV33">
        <f>(Table2[[#This Row],[Rank 1Y]]+Table2[[#This Row],[Rank 6M]]+Table2[[#This Row],[Rank Sharpe]])/3</f>
        <v>66.666666666666671</v>
      </c>
    </row>
    <row r="34" spans="1:48" x14ac:dyDescent="0.3">
      <c r="A34" t="s">
        <v>845</v>
      </c>
      <c r="B34" t="s">
        <v>846</v>
      </c>
      <c r="C34" t="s">
        <v>3181</v>
      </c>
      <c r="D34" t="s">
        <v>325</v>
      </c>
      <c r="E34">
        <v>19566.627120000001</v>
      </c>
      <c r="F34">
        <v>1658.4</v>
      </c>
      <c r="G34">
        <v>70.5101668917236</v>
      </c>
      <c r="H34">
        <f>(Table2[[#This Row],[1Y Return vs Nifty]]-AVERAGE(Table2[1Y Return vs Nifty]))/_xlfn.STDEV.P(Table2[1Y Return vs Nifty])</f>
        <v>0.79054800429749827</v>
      </c>
      <c r="I34">
        <v>-9.0259343609760005</v>
      </c>
      <c r="J34">
        <f>(Table2[[#This Row],[1M Return vs Nifty]]-AVERAGE(Table2[1M Return vs Nifty]))/_xlfn.STDEV.P(Table2[1M Return vs Nifty])</f>
        <v>-0.97043818015227468</v>
      </c>
      <c r="K34">
        <v>75.317899030447606</v>
      </c>
      <c r="L34">
        <f>(Table2[[#This Row],[6M Return vs Nifty]]-AVERAGE(Table2[6M Return vs Nifty]))/_xlfn.STDEV.P(Table2[6M Return vs Nifty])</f>
        <v>2.1804898817502645</v>
      </c>
      <c r="M34">
        <v>2.7709223273755099</v>
      </c>
      <c r="N34">
        <f>(Table2[[#This Row],[1W Return vs Nifty]]-AVERAGE(Table2[1W Return vs Nifty]))/_xlfn.STDEV.P(Table2[1W Return vs Nifty])</f>
        <v>-0.24187751039019734</v>
      </c>
      <c r="O34">
        <v>1759.57</v>
      </c>
      <c r="P34">
        <v>1839.3725632974099</v>
      </c>
      <c r="Q34">
        <v>1482.2193139353001</v>
      </c>
      <c r="R34">
        <v>40.505244775718303</v>
      </c>
      <c r="S34" s="1">
        <f>(Table2[[#This Row],[Close Price]]-Table2[[#This Row],[20D EMA]])/Table2[[#This Row],[20D EMA]]</f>
        <v>-5.74970021084696E-2</v>
      </c>
      <c r="T34" s="1">
        <f>(Table2[[#This Row],[Close Price]]-Table2[[#This Row],[50D EMA]])/Table2[[#This Row],[50D EMA]]</f>
        <v>-9.8388204167286025E-2</v>
      </c>
      <c r="U34" s="1">
        <f>(Table2[[#This Row],[Close Price]]-Table2[[#This Row],[200D EMA]])/Table2[[#This Row],[200D EMA]]</f>
        <v>0.11886276504988952</v>
      </c>
      <c r="V34">
        <v>0.73260503921408904</v>
      </c>
      <c r="W34">
        <v>1655</v>
      </c>
      <c r="X34">
        <v>1694.3</v>
      </c>
      <c r="Y34">
        <v>1655</v>
      </c>
      <c r="Z34">
        <v>1733.1</v>
      </c>
      <c r="AA34">
        <v>1655</v>
      </c>
      <c r="AB34">
        <v>1733.1</v>
      </c>
      <c r="AC34" s="1">
        <f>(Table2[[#This Row],[Close Price]]/Table2[[#This Row],[Day Low]])-1</f>
        <v>2.0543806646526885E-3</v>
      </c>
      <c r="AD34" s="1">
        <f>(Table2[[#This Row],[Day High]]/Table2[[#This Row],[Close Price]])-1</f>
        <v>2.1647370959961387E-2</v>
      </c>
      <c r="AE34" s="1">
        <f>(Table2[[#This Row],[Close Price]]/Table2[[#This Row],[Current Week Low]])-1</f>
        <v>2.0543806646526885E-3</v>
      </c>
      <c r="AF34" s="1">
        <f>(Table2[[#This Row],[Current Week High]]/Table2[[#This Row],[Close Price]])-1</f>
        <v>4.5043415340086712E-2</v>
      </c>
      <c r="AG34" s="1">
        <f>(Table2[[#This Row],[Close Price]]/Table2[[#This Row],[Current Month Low]])-1</f>
        <v>2.0543806646526885E-3</v>
      </c>
      <c r="AH34" s="1">
        <f>(Table2[[#This Row],[Current Month High]]/Table2[[#This Row],[Close Price]])-1</f>
        <v>4.5043415340086712E-2</v>
      </c>
      <c r="AI34">
        <v>70.875542691751093</v>
      </c>
      <c r="AJ34">
        <v>155.807496529384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-0.33</v>
      </c>
      <c r="AM34" t="s">
        <v>3214</v>
      </c>
      <c r="AN34">
        <v>-5.32</v>
      </c>
      <c r="AO34" t="s">
        <v>3214</v>
      </c>
      <c r="AP34">
        <v>0.18253607365338001</v>
      </c>
      <c r="AQ34">
        <f>(Table2[[#This Row],[Sharpe Ratio]]-AVERAGE(Table2[Sharpe Ratio]))/_xlfn.STDEV.P(Table2[Sharpe Ratio])</f>
        <v>1.4168367534623225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120</v>
      </c>
      <c r="AT34">
        <f>_xlfn.RANK.AVG(Table2[[#This Row],[6M Return vs Nifty Z-Score]],Table2[6M Return vs Nifty Z-Score])</f>
        <v>27</v>
      </c>
      <c r="AU34">
        <f>_xlfn.RANK.AVG(Table2[[#This Row],[Sharpe Ratio Z-Score]],Table2[Sharpe Ratio Z-Score])</f>
        <v>58</v>
      </c>
      <c r="AV34">
        <f>(Table2[[#This Row],[Rank 1Y]]+Table2[[#This Row],[Rank 6M]]+Table2[[#This Row],[Rank Sharpe]])/3</f>
        <v>68.333333333333329</v>
      </c>
    </row>
    <row r="35" spans="1:48" x14ac:dyDescent="0.3">
      <c r="A35" t="s">
        <v>1426</v>
      </c>
      <c r="B35" t="s">
        <v>1427</v>
      </c>
      <c r="C35" t="s">
        <v>3172</v>
      </c>
      <c r="D35" t="s">
        <v>46</v>
      </c>
      <c r="E35">
        <v>7760.8100985000001</v>
      </c>
      <c r="F35">
        <v>561.4</v>
      </c>
      <c r="G35">
        <v>67.305984727943198</v>
      </c>
      <c r="H35">
        <f>(Table2[[#This Row],[1Y Return vs Nifty]]-AVERAGE(Table2[1Y Return vs Nifty]))/_xlfn.STDEV.P(Table2[1Y Return vs Nifty])</f>
        <v>0.7357560610729097</v>
      </c>
      <c r="I35">
        <v>-1.6448886201555999</v>
      </c>
      <c r="J35">
        <f>(Table2[[#This Row],[1M Return vs Nifty]]-AVERAGE(Table2[1M Return vs Nifty]))/_xlfn.STDEV.P(Table2[1M Return vs Nifty])</f>
        <v>-0.2992016132093509</v>
      </c>
      <c r="K35">
        <v>65.221180362587901</v>
      </c>
      <c r="L35">
        <f>(Table2[[#This Row],[6M Return vs Nifty]]-AVERAGE(Table2[6M Return vs Nifty]))/_xlfn.STDEV.P(Table2[6M Return vs Nifty])</f>
        <v>1.8478924790019491</v>
      </c>
      <c r="M35">
        <v>1.8965469208313599</v>
      </c>
      <c r="N35">
        <f>(Table2[[#This Row],[1W Return vs Nifty]]-AVERAGE(Table2[1W Return vs Nifty]))/_xlfn.STDEV.P(Table2[1W Return vs Nifty])</f>
        <v>-0.44336663861326142</v>
      </c>
      <c r="O35">
        <v>570.35</v>
      </c>
      <c r="P35">
        <v>553.88215723950498</v>
      </c>
      <c r="Q35">
        <v>441.17078735191001</v>
      </c>
      <c r="R35">
        <v>47.721350127879496</v>
      </c>
      <c r="S35" s="1">
        <f>(Table2[[#This Row],[Close Price]]-Table2[[#This Row],[20D EMA]])/Table2[[#This Row],[20D EMA]]</f>
        <v>-1.5692118874375462E-2</v>
      </c>
      <c r="T35" s="1">
        <f>(Table2[[#This Row],[Close Price]]-Table2[[#This Row],[50D EMA]])/Table2[[#This Row],[50D EMA]]</f>
        <v>1.3573000433816464E-2</v>
      </c>
      <c r="U35" s="1">
        <f>(Table2[[#This Row],[Close Price]]-Table2[[#This Row],[200D EMA]])/Table2[[#This Row],[200D EMA]]</f>
        <v>0.27252305931169096</v>
      </c>
      <c r="V35">
        <v>0.74616035129077696</v>
      </c>
      <c r="W35">
        <v>555.4</v>
      </c>
      <c r="X35">
        <v>577.79999999999995</v>
      </c>
      <c r="Y35">
        <v>551.20000000000005</v>
      </c>
      <c r="Z35">
        <v>590</v>
      </c>
      <c r="AA35">
        <v>555.4</v>
      </c>
      <c r="AB35">
        <v>577.79999999999995</v>
      </c>
      <c r="AC35" s="1">
        <f>(Table2[[#This Row],[Close Price]]/Table2[[#This Row],[Day Low]])-1</f>
        <v>1.0803024846957054E-2</v>
      </c>
      <c r="AD35" s="1">
        <f>(Table2[[#This Row],[Day High]]/Table2[[#This Row],[Close Price]])-1</f>
        <v>2.9212682579266014E-2</v>
      </c>
      <c r="AE35" s="1">
        <f>(Table2[[#This Row],[Close Price]]/Table2[[#This Row],[Current Week Low]])-1</f>
        <v>1.8505079825834381E-2</v>
      </c>
      <c r="AF35" s="1">
        <f>(Table2[[#This Row],[Current Week High]]/Table2[[#This Row],[Close Price]])-1</f>
        <v>5.0944068400427645E-2</v>
      </c>
      <c r="AG35" s="1">
        <f>(Table2[[#This Row],[Close Price]]/Table2[[#This Row],[Current Month Low]])-1</f>
        <v>1.0803024846957054E-2</v>
      </c>
      <c r="AH35" s="1">
        <f>(Table2[[#This Row],[Current Month High]]/Table2[[#This Row],[Close Price]])-1</f>
        <v>2.9212682579266014E-2</v>
      </c>
      <c r="AI35">
        <v>10.260064125400699</v>
      </c>
      <c r="AJ35">
        <v>132.70466321243501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0.19</v>
      </c>
      <c r="AM35" t="s">
        <v>3215</v>
      </c>
      <c r="AN35">
        <v>-5.0199999999999996</v>
      </c>
      <c r="AO35" t="s">
        <v>3214</v>
      </c>
      <c r="AP35">
        <v>0.19489369692026401</v>
      </c>
      <c r="AQ35">
        <f>(Table2[[#This Row],[Sharpe Ratio]]-AVERAGE(Table2[Sharpe Ratio]))/_xlfn.STDEV.P(Table2[Sharpe Ratio])</f>
        <v>1.5611332902534112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3.4022135785056578</v>
      </c>
      <c r="AS35">
        <f>_xlfn.RANK.AVG(Table2[[#This Row],[1Y Return vs Nifty Z-Score]],Table2[1Y Return vs Nifty Z-Score])</f>
        <v>130</v>
      </c>
      <c r="AT35">
        <f>_xlfn.RANK.AVG(Table2[[#This Row],[6M Return vs Nifty Z-Score]],Table2[6M Return vs Nifty Z-Score])</f>
        <v>37</v>
      </c>
      <c r="AU35">
        <f>_xlfn.RANK.AVG(Table2[[#This Row],[Sharpe Ratio Z-Score]],Table2[Sharpe Ratio Z-Score])</f>
        <v>39</v>
      </c>
      <c r="AV35">
        <f>(Table2[[#This Row],[Rank 1Y]]+Table2[[#This Row],[Rank 6M]]+Table2[[#This Row],[Rank Sharpe]])/3</f>
        <v>68.666666666666671</v>
      </c>
    </row>
    <row r="36" spans="1:48" x14ac:dyDescent="0.3">
      <c r="A36" t="s">
        <v>63</v>
      </c>
      <c r="B36" t="s">
        <v>64</v>
      </c>
      <c r="C36" t="s">
        <v>3175</v>
      </c>
      <c r="D36" t="s">
        <v>60</v>
      </c>
      <c r="E36">
        <v>379299.18989039998</v>
      </c>
      <c r="F36">
        <v>3129.85</v>
      </c>
      <c r="G36">
        <v>74.283658673342003</v>
      </c>
      <c r="H36">
        <f>(Table2[[#This Row],[1Y Return vs Nifty]]-AVERAGE(Table2[1Y Return vs Nifty]))/_xlfn.STDEV.P(Table2[1Y Return vs Nifty])</f>
        <v>0.85507521807268139</v>
      </c>
      <c r="I36">
        <v>13.682294843697299</v>
      </c>
      <c r="J36">
        <f>(Table2[[#This Row],[1M Return vs Nifty]]-AVERAGE(Table2[1M Return vs Nifty]))/_xlfn.STDEV.P(Table2[1M Return vs Nifty])</f>
        <v>1.0946613122407551</v>
      </c>
      <c r="K36">
        <v>44.784677561519203</v>
      </c>
      <c r="L36">
        <f>(Table2[[#This Row],[6M Return vs Nifty]]-AVERAGE(Table2[6M Return vs Nifty]))/_xlfn.STDEV.P(Table2[6M Return vs Nifty])</f>
        <v>1.174690820473915</v>
      </c>
      <c r="M36">
        <v>6.2956382957419201</v>
      </c>
      <c r="N36">
        <f>(Table2[[#This Row],[1W Return vs Nifty]]-AVERAGE(Table2[1W Return vs Nifty]))/_xlfn.STDEV.P(Table2[1W Return vs Nifty])</f>
        <v>0.57035021512074568</v>
      </c>
      <c r="O36">
        <v>2969.09</v>
      </c>
      <c r="P36">
        <v>2852.7584351180699</v>
      </c>
      <c r="Q36">
        <v>2407.4696973489099</v>
      </c>
      <c r="R36">
        <v>74.223076337323704</v>
      </c>
      <c r="S36" s="1">
        <f>(Table2[[#This Row],[Close Price]]-Table2[[#This Row],[20D EMA]])/Table2[[#This Row],[20D EMA]]</f>
        <v>5.4144535867892099E-2</v>
      </c>
      <c r="T36" s="1">
        <f>(Table2[[#This Row],[Close Price]]-Table2[[#This Row],[50D EMA]])/Table2[[#This Row],[50D EMA]]</f>
        <v>9.7131100015645649E-2</v>
      </c>
      <c r="U36" s="1">
        <f>(Table2[[#This Row],[Close Price]]-Table2[[#This Row],[200D EMA]])/Table2[[#This Row],[200D EMA]]</f>
        <v>0.30005790039499586</v>
      </c>
      <c r="V36">
        <v>1.6291127304456501</v>
      </c>
      <c r="W36">
        <v>3072.45</v>
      </c>
      <c r="X36">
        <v>3171</v>
      </c>
      <c r="Y36">
        <v>3072.45</v>
      </c>
      <c r="Z36">
        <v>3185.45</v>
      </c>
      <c r="AA36">
        <v>3072.45</v>
      </c>
      <c r="AB36">
        <v>3185.45</v>
      </c>
      <c r="AC36" s="1">
        <f>(Table2[[#This Row],[Close Price]]/Table2[[#This Row],[Day Low]])-1</f>
        <v>1.8682159188921021E-2</v>
      </c>
      <c r="AD36" s="1">
        <f>(Table2[[#This Row],[Day High]]/Table2[[#This Row],[Close Price]])-1</f>
        <v>1.3147594932664486E-2</v>
      </c>
      <c r="AE36" s="1">
        <f>(Table2[[#This Row],[Close Price]]/Table2[[#This Row],[Current Week Low]])-1</f>
        <v>1.8682159188921021E-2</v>
      </c>
      <c r="AF36" s="1">
        <f>(Table2[[#This Row],[Current Week High]]/Table2[[#This Row],[Close Price]])-1</f>
        <v>1.7764429605252596E-2</v>
      </c>
      <c r="AG36" s="1">
        <f>(Table2[[#This Row],[Close Price]]/Table2[[#This Row],[Current Month Low]])-1</f>
        <v>1.8682159188921021E-2</v>
      </c>
      <c r="AH36" s="1">
        <f>(Table2[[#This Row],[Current Month High]]/Table2[[#This Row],[Close Price]])-1</f>
        <v>1.7764429605252596E-2</v>
      </c>
      <c r="AI36">
        <v>2.9474255954758202</v>
      </c>
      <c r="AJ36">
        <v>115.851724137931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3215</v>
      </c>
      <c r="AN36">
        <v>13.51</v>
      </c>
      <c r="AO36" t="s">
        <v>3215</v>
      </c>
      <c r="AP36">
        <v>0.19843511390815499</v>
      </c>
      <c r="AQ36">
        <f>(Table2[[#This Row],[Sharpe Ratio]]-AVERAGE(Table2[Sharpe Ratio]))/_xlfn.STDEV.P(Table2[Sharpe Ratio])</f>
        <v>1.60248543343253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5.2972629993406279</v>
      </c>
      <c r="AS36">
        <f>_xlfn.RANK.AVG(Table2[[#This Row],[1Y Return vs Nifty Z-Score]],Table2[1Y Return vs Nifty Z-Score])</f>
        <v>111</v>
      </c>
      <c r="AT36">
        <f>_xlfn.RANK.AVG(Table2[[#This Row],[6M Return vs Nifty Z-Score]],Table2[6M Return vs Nifty Z-Score])</f>
        <v>83</v>
      </c>
      <c r="AU36">
        <f>_xlfn.RANK.AVG(Table2[[#This Row],[Sharpe Ratio Z-Score]],Table2[Sharpe Ratio Z-Score])</f>
        <v>36</v>
      </c>
      <c r="AV36">
        <f>(Table2[[#This Row],[Rank 1Y]]+Table2[[#This Row],[Rank 6M]]+Table2[[#This Row],[Rank Sharpe]])/3</f>
        <v>76.666666666666671</v>
      </c>
    </row>
    <row r="37" spans="1:48" x14ac:dyDescent="0.3">
      <c r="A37" t="s">
        <v>441</v>
      </c>
      <c r="B37" t="s">
        <v>442</v>
      </c>
      <c r="C37" t="s">
        <v>3169</v>
      </c>
      <c r="D37" t="s">
        <v>443</v>
      </c>
      <c r="E37">
        <v>52240.383174509901</v>
      </c>
      <c r="F37">
        <v>3953.6</v>
      </c>
      <c r="G37">
        <v>175.32982089781601</v>
      </c>
      <c r="H37">
        <f>(Table2[[#This Row],[1Y Return vs Nifty]]-AVERAGE(Table2[1Y Return vs Nifty]))/_xlfn.STDEV.P(Table2[1Y Return vs Nifty])</f>
        <v>2.5829780964576528</v>
      </c>
      <c r="I37">
        <v>39.927834466394501</v>
      </c>
      <c r="J37">
        <f>(Table2[[#This Row],[1M Return vs Nifty]]-AVERAGE(Table2[1M Return vs Nifty]))/_xlfn.STDEV.P(Table2[1M Return vs Nifty])</f>
        <v>3.4814458591070947</v>
      </c>
      <c r="K37">
        <v>25.630224093004902</v>
      </c>
      <c r="L37">
        <f>(Table2[[#This Row],[6M Return vs Nifty]]-AVERAGE(Table2[6M Return vs Nifty]))/_xlfn.STDEV.P(Table2[6M Return vs Nifty])</f>
        <v>0.5437213259022915</v>
      </c>
      <c r="M37">
        <v>1.80800156080057</v>
      </c>
      <c r="N37">
        <f>(Table2[[#This Row],[1W Return vs Nifty]]-AVERAGE(Table2[1W Return vs Nifty]))/_xlfn.STDEV.P(Table2[1W Return vs Nifty])</f>
        <v>-0.46377083487412729</v>
      </c>
      <c r="O37">
        <v>3519.21</v>
      </c>
      <c r="P37">
        <v>3121.3983824851598</v>
      </c>
      <c r="Q37">
        <v>2546.4717116607799</v>
      </c>
      <c r="R37">
        <v>65.152505641712395</v>
      </c>
      <c r="S37" s="1">
        <f>(Table2[[#This Row],[Close Price]]-Table2[[#This Row],[20D EMA]])/Table2[[#This Row],[20D EMA]]</f>
        <v>0.12343395250638634</v>
      </c>
      <c r="T37" s="1">
        <f>(Table2[[#This Row],[Close Price]]-Table2[[#This Row],[50D EMA]])/Table2[[#This Row],[50D EMA]]</f>
        <v>0.26661179238911092</v>
      </c>
      <c r="U37" s="1">
        <f>(Table2[[#This Row],[Close Price]]-Table2[[#This Row],[200D EMA]])/Table2[[#This Row],[200D EMA]]</f>
        <v>0.55257958762931125</v>
      </c>
      <c r="V37">
        <v>2.1925628773290402</v>
      </c>
      <c r="W37">
        <v>3745.05</v>
      </c>
      <c r="X37">
        <v>4235</v>
      </c>
      <c r="Y37">
        <v>3579.95</v>
      </c>
      <c r="Z37">
        <v>4235</v>
      </c>
      <c r="AA37">
        <v>3690.1</v>
      </c>
      <c r="AB37">
        <v>4235</v>
      </c>
      <c r="AC37" s="1">
        <f>(Table2[[#This Row],[Close Price]]/Table2[[#This Row],[Day Low]])-1</f>
        <v>5.5686839962083123E-2</v>
      </c>
      <c r="AD37" s="1">
        <f>(Table2[[#This Row],[Day High]]/Table2[[#This Row],[Close Price]])-1</f>
        <v>7.1175637393767754E-2</v>
      </c>
      <c r="AE37" s="1">
        <f>(Table2[[#This Row],[Close Price]]/Table2[[#This Row],[Current Week Low]])-1</f>
        <v>0.10437296610287849</v>
      </c>
      <c r="AF37" s="1">
        <f>(Table2[[#This Row],[Current Week High]]/Table2[[#This Row],[Close Price]])-1</f>
        <v>7.1175637393767754E-2</v>
      </c>
      <c r="AG37" s="1">
        <f>(Table2[[#This Row],[Close Price]]/Table2[[#This Row],[Current Month Low]])-1</f>
        <v>7.1407278935530227E-2</v>
      </c>
      <c r="AH37" s="1">
        <f>(Table2[[#This Row],[Current Month High]]/Table2[[#This Row],[Close Price]])-1</f>
        <v>7.1175637393767754E-2</v>
      </c>
      <c r="AI37">
        <v>7.1175637393767701</v>
      </c>
      <c r="AJ37">
        <v>215.61888795752901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0.65</v>
      </c>
      <c r="AM37" t="s">
        <v>3215</v>
      </c>
      <c r="AN37">
        <v>15.2</v>
      </c>
      <c r="AO37" t="s">
        <v>3215</v>
      </c>
      <c r="AP37">
        <v>0.194409616255693</v>
      </c>
      <c r="AQ37">
        <f>(Table2[[#This Row],[Sharpe Ratio]]-AVERAGE(Table2[Sharpe Ratio]))/_xlfn.STDEV.P(Table2[Sharpe Ratio])</f>
        <v>1.5554808146991261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7.6998552612920381</v>
      </c>
      <c r="AS37">
        <f>_xlfn.RANK.AVG(Table2[[#This Row],[1Y Return vs Nifty Z-Score]],Table2[1Y Return vs Nifty Z-Score])</f>
        <v>21</v>
      </c>
      <c r="AT37">
        <f>_xlfn.RANK.AVG(Table2[[#This Row],[6M Return vs Nifty Z-Score]],Table2[6M Return vs Nifty Z-Score])</f>
        <v>170</v>
      </c>
      <c r="AU37">
        <f>_xlfn.RANK.AVG(Table2[[#This Row],[Sharpe Ratio Z-Score]],Table2[Sharpe Ratio Z-Score])</f>
        <v>40</v>
      </c>
      <c r="AV37">
        <f>(Table2[[#This Row],[Rank 1Y]]+Table2[[#This Row],[Rank 6M]]+Table2[[#This Row],[Rank Sharpe]])/3</f>
        <v>77</v>
      </c>
    </row>
    <row r="38" spans="1:48" x14ac:dyDescent="0.3">
      <c r="A38" t="s">
        <v>501</v>
      </c>
      <c r="B38" t="s">
        <v>502</v>
      </c>
      <c r="C38" t="s">
        <v>3169</v>
      </c>
      <c r="D38" t="s">
        <v>387</v>
      </c>
      <c r="E38">
        <v>44462.097221279997</v>
      </c>
      <c r="F38">
        <v>719.75</v>
      </c>
      <c r="G38">
        <v>184.57592789156899</v>
      </c>
      <c r="H38">
        <f>(Table2[[#This Row],[1Y Return vs Nifty]]-AVERAGE(Table2[1Y Return vs Nifty]))/_xlfn.STDEV.P(Table2[1Y Return vs Nifty])</f>
        <v>2.7410877617497365</v>
      </c>
      <c r="I38">
        <v>-1.76462366028589</v>
      </c>
      <c r="J38">
        <f>(Table2[[#This Row],[1M Return vs Nifty]]-AVERAGE(Table2[1M Return vs Nifty]))/_xlfn.STDEV.P(Table2[1M Return vs Nifty])</f>
        <v>-0.31009038698233338</v>
      </c>
      <c r="K38">
        <v>45.186577892656302</v>
      </c>
      <c r="L38">
        <f>(Table2[[#This Row],[6M Return vs Nifty]]-AVERAGE(Table2[6M Return vs Nifty]))/_xlfn.STDEV.P(Table2[6M Return vs Nifty])</f>
        <v>1.1879298747347209</v>
      </c>
      <c r="M38">
        <v>1.47288454400723</v>
      </c>
      <c r="N38">
        <f>(Table2[[#This Row],[1W Return vs Nifty]]-AVERAGE(Table2[1W Return vs Nifty]))/_xlfn.STDEV.P(Table2[1W Return vs Nifty])</f>
        <v>-0.54099445651426148</v>
      </c>
      <c r="O38">
        <v>748.76</v>
      </c>
      <c r="P38">
        <v>707.36944647007795</v>
      </c>
      <c r="Q38">
        <v>553.23310826197996</v>
      </c>
      <c r="R38">
        <v>40.035530053794297</v>
      </c>
      <c r="S38" s="1">
        <f>(Table2[[#This Row],[Close Price]]-Table2[[#This Row],[20D EMA]])/Table2[[#This Row],[20D EMA]]</f>
        <v>-3.8744056840643186E-2</v>
      </c>
      <c r="T38" s="1">
        <f>(Table2[[#This Row],[Close Price]]-Table2[[#This Row],[50D EMA]])/Table2[[#This Row],[50D EMA]]</f>
        <v>1.7502245243562066E-2</v>
      </c>
      <c r="U38" s="1">
        <f>(Table2[[#This Row],[Close Price]]-Table2[[#This Row],[200D EMA]])/Table2[[#This Row],[200D EMA]]</f>
        <v>0.30098865966490029</v>
      </c>
      <c r="V38">
        <v>0.98273393156504896</v>
      </c>
      <c r="W38">
        <v>696.95</v>
      </c>
      <c r="X38">
        <v>738.6</v>
      </c>
      <c r="Y38">
        <v>696.95</v>
      </c>
      <c r="Z38">
        <v>769</v>
      </c>
      <c r="AA38">
        <v>696.95</v>
      </c>
      <c r="AB38">
        <v>756.45</v>
      </c>
      <c r="AC38" s="1">
        <f>(Table2[[#This Row],[Close Price]]/Table2[[#This Row],[Day Low]])-1</f>
        <v>3.2713968003443616E-2</v>
      </c>
      <c r="AD38" s="1">
        <f>(Table2[[#This Row],[Day High]]/Table2[[#This Row],[Close Price]])-1</f>
        <v>2.6189649183744335E-2</v>
      </c>
      <c r="AE38" s="1">
        <f>(Table2[[#This Row],[Close Price]]/Table2[[#This Row],[Current Week Low]])-1</f>
        <v>3.2713968003443616E-2</v>
      </c>
      <c r="AF38" s="1">
        <f>(Table2[[#This Row],[Current Week High]]/Table2[[#This Row],[Close Price]])-1</f>
        <v>6.8426536992011178E-2</v>
      </c>
      <c r="AG38" s="1">
        <f>(Table2[[#This Row],[Close Price]]/Table2[[#This Row],[Current Month Low]])-1</f>
        <v>3.2713968003443616E-2</v>
      </c>
      <c r="AH38" s="1">
        <f>(Table2[[#This Row],[Current Month High]]/Table2[[#This Row],[Close Price]])-1</f>
        <v>5.0989927058006312E-2</v>
      </c>
      <c r="AI38">
        <v>15.158040986453599</v>
      </c>
      <c r="AJ38">
        <v>232.755432269995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0.35</v>
      </c>
      <c r="AM38" t="s">
        <v>3215</v>
      </c>
      <c r="AN38">
        <v>-5.73</v>
      </c>
      <c r="AO38" t="s">
        <v>3214</v>
      </c>
      <c r="AP38">
        <v>0.13206129866588201</v>
      </c>
      <c r="AQ38">
        <f>(Table2[[#This Row],[Sharpe Ratio]]-AVERAGE(Table2[Sharpe Ratio]))/_xlfn.STDEV.P(Table2[Sharpe Ratio])</f>
        <v>0.82745681617912847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3.9053896091669911</v>
      </c>
      <c r="AS38">
        <f>_xlfn.RANK.AVG(Table2[[#This Row],[1Y Return vs Nifty Z-Score]],Table2[1Y Return vs Nifty Z-Score])</f>
        <v>15</v>
      </c>
      <c r="AT38">
        <f>_xlfn.RANK.AVG(Table2[[#This Row],[6M Return vs Nifty Z-Score]],Table2[6M Return vs Nifty Z-Score])</f>
        <v>82</v>
      </c>
      <c r="AU38">
        <f>_xlfn.RANK.AVG(Table2[[#This Row],[Sharpe Ratio Z-Score]],Table2[Sharpe Ratio Z-Score])</f>
        <v>144</v>
      </c>
      <c r="AV38">
        <f>(Table2[[#This Row],[Rank 1Y]]+Table2[[#This Row],[Rank 6M]]+Table2[[#This Row],[Rank Sharpe]])/3</f>
        <v>80.333333333333329</v>
      </c>
    </row>
    <row r="39" spans="1:48" x14ac:dyDescent="0.3">
      <c r="A39" t="s">
        <v>624</v>
      </c>
      <c r="B39" t="s">
        <v>625</v>
      </c>
      <c r="C39" t="s">
        <v>3187</v>
      </c>
      <c r="D39" t="s">
        <v>626</v>
      </c>
      <c r="E39">
        <v>31926.920256000001</v>
      </c>
      <c r="F39">
        <v>2850</v>
      </c>
      <c r="G39">
        <v>126.664139646544</v>
      </c>
      <c r="H39">
        <f>(Table2[[#This Row],[1Y Return vs Nifty]]-AVERAGE(Table2[1Y Return vs Nifty]))/_xlfn.STDEV.P(Table2[1Y Return vs Nifty])</f>
        <v>1.750788443120463</v>
      </c>
      <c r="I39">
        <v>24.125146787448099</v>
      </c>
      <c r="J39">
        <f>(Table2[[#This Row],[1M Return vs Nifty]]-AVERAGE(Table2[1M Return vs Nifty]))/_xlfn.STDEV.P(Table2[1M Return vs Nifty])</f>
        <v>2.0443403054287055</v>
      </c>
      <c r="K39">
        <v>57.604772352450198</v>
      </c>
      <c r="L39">
        <f>(Table2[[#This Row],[6M Return vs Nifty]]-AVERAGE(Table2[6M Return vs Nifty]))/_xlfn.STDEV.P(Table2[6M Return vs Nifty])</f>
        <v>1.5969993318543472</v>
      </c>
      <c r="M39">
        <v>8.1776166568593602</v>
      </c>
      <c r="N39">
        <f>(Table2[[#This Row],[1W Return vs Nifty]]-AVERAGE(Table2[1W Return vs Nifty]))/_xlfn.STDEV.P(Table2[1W Return vs Nifty])</f>
        <v>1.0040291320689627</v>
      </c>
      <c r="O39">
        <v>2706.78</v>
      </c>
      <c r="P39">
        <v>2517.25798538865</v>
      </c>
      <c r="Q39">
        <v>2002.40859849307</v>
      </c>
      <c r="R39">
        <v>69.563225794541395</v>
      </c>
      <c r="S39" s="1">
        <f>(Table2[[#This Row],[Close Price]]-Table2[[#This Row],[20D EMA]])/Table2[[#This Row],[20D EMA]]</f>
        <v>5.2911577594041553E-2</v>
      </c>
      <c r="T39" s="1">
        <f>(Table2[[#This Row],[Close Price]]-Table2[[#This Row],[50D EMA]])/Table2[[#This Row],[50D EMA]]</f>
        <v>0.13218431187535851</v>
      </c>
      <c r="U39" s="1">
        <f>(Table2[[#This Row],[Close Price]]-Table2[[#This Row],[200D EMA]])/Table2[[#This Row],[200D EMA]]</f>
        <v>0.42328593781748253</v>
      </c>
      <c r="V39">
        <v>0.60204445090237302</v>
      </c>
      <c r="W39">
        <v>2790</v>
      </c>
      <c r="X39">
        <v>2898</v>
      </c>
      <c r="Y39">
        <v>2715.9</v>
      </c>
      <c r="Z39">
        <v>2910</v>
      </c>
      <c r="AA39">
        <v>2790</v>
      </c>
      <c r="AB39">
        <v>2910</v>
      </c>
      <c r="AC39" s="1">
        <f>(Table2[[#This Row],[Close Price]]/Table2[[#This Row],[Day Low]])-1</f>
        <v>2.1505376344086002E-2</v>
      </c>
      <c r="AD39" s="1">
        <f>(Table2[[#This Row],[Day High]]/Table2[[#This Row],[Close Price]])-1</f>
        <v>1.6842105263157992E-2</v>
      </c>
      <c r="AE39" s="1">
        <f>(Table2[[#This Row],[Close Price]]/Table2[[#This Row],[Current Week Low]])-1</f>
        <v>4.9375897492543785E-2</v>
      </c>
      <c r="AF39" s="1">
        <f>(Table2[[#This Row],[Current Week High]]/Table2[[#This Row],[Close Price]])-1</f>
        <v>2.1052631578947434E-2</v>
      </c>
      <c r="AG39" s="1">
        <f>(Table2[[#This Row],[Close Price]]/Table2[[#This Row],[Current Month Low]])-1</f>
        <v>2.1505376344086002E-2</v>
      </c>
      <c r="AH39" s="1">
        <f>(Table2[[#This Row],[Current Month High]]/Table2[[#This Row],[Close Price]])-1</f>
        <v>2.1052631578947434E-2</v>
      </c>
      <c r="AI39">
        <v>3.0333333333333301</v>
      </c>
      <c r="AJ39">
        <v>172.349371685221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0.23</v>
      </c>
      <c r="AM39" t="s">
        <v>3215</v>
      </c>
      <c r="AN39">
        <v>-0.38</v>
      </c>
      <c r="AO39" t="s">
        <v>3214</v>
      </c>
      <c r="AP39">
        <v>0.13109035687998</v>
      </c>
      <c r="AQ39">
        <f>(Table2[[#This Row],[Sharpe Ratio]]-AVERAGE(Table2[Sharpe Ratio]))/_xlfn.STDEV.P(Table2[Sharpe Ratio])</f>
        <v>0.81611939844874126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7.2122766109212195</v>
      </c>
      <c r="AS39">
        <f>_xlfn.RANK.AVG(Table2[[#This Row],[1Y Return vs Nifty Z-Score]],Table2[1Y Return vs Nifty Z-Score])</f>
        <v>49</v>
      </c>
      <c r="AT39">
        <f>_xlfn.RANK.AVG(Table2[[#This Row],[6M Return vs Nifty Z-Score]],Table2[6M Return vs Nifty Z-Score])</f>
        <v>55</v>
      </c>
      <c r="AU39">
        <f>_xlfn.RANK.AVG(Table2[[#This Row],[Sharpe Ratio Z-Score]],Table2[Sharpe Ratio Z-Score])</f>
        <v>146</v>
      </c>
      <c r="AV39">
        <f>(Table2[[#This Row],[Rank 1Y]]+Table2[[#This Row],[Rank 6M]]+Table2[[#This Row],[Rank Sharpe]])/3</f>
        <v>83.333333333333329</v>
      </c>
    </row>
    <row r="40" spans="1:48" x14ac:dyDescent="0.3">
      <c r="A40" t="s">
        <v>1518</v>
      </c>
      <c r="B40" t="s">
        <v>1519</v>
      </c>
      <c r="C40" t="s">
        <v>3175</v>
      </c>
      <c r="D40" t="s">
        <v>187</v>
      </c>
      <c r="E40">
        <v>6843.2855937300001</v>
      </c>
      <c r="F40">
        <v>2332.1999999999998</v>
      </c>
      <c r="G40">
        <v>109.7925889064</v>
      </c>
      <c r="H40">
        <f>(Table2[[#This Row],[1Y Return vs Nifty]]-AVERAGE(Table2[1Y Return vs Nifty]))/_xlfn.STDEV.P(Table2[1Y Return vs Nifty])</f>
        <v>1.4622826706602399</v>
      </c>
      <c r="I40">
        <v>-9.0629199834082108</v>
      </c>
      <c r="J40">
        <f>(Table2[[#This Row],[1M Return vs Nifty]]-AVERAGE(Table2[1M Return vs Nifty]))/_xlfn.STDEV.P(Table2[1M Return vs Nifty])</f>
        <v>-0.97380167403910223</v>
      </c>
      <c r="K40">
        <v>50.438768410978398</v>
      </c>
      <c r="L40">
        <f>(Table2[[#This Row],[6M Return vs Nifty]]-AVERAGE(Table2[6M Return vs Nifty]))/_xlfn.STDEV.P(Table2[6M Return vs Nifty])</f>
        <v>1.3609430072778659</v>
      </c>
      <c r="M40">
        <v>-0.476061850964899</v>
      </c>
      <c r="N40">
        <f>(Table2[[#This Row],[1W Return vs Nifty]]-AVERAGE(Table2[1W Return vs Nifty]))/_xlfn.STDEV.P(Table2[1W Return vs Nifty])</f>
        <v>-0.99010533856488747</v>
      </c>
      <c r="O40">
        <v>2484.98</v>
      </c>
      <c r="P40">
        <v>2465.6990668796202</v>
      </c>
      <c r="Q40">
        <v>1932.2010392867601</v>
      </c>
      <c r="R40">
        <v>25.261446935990001</v>
      </c>
      <c r="S40" s="1">
        <f>(Table2[[#This Row],[Close Price]]-Table2[[#This Row],[20D EMA]])/Table2[[#This Row],[20D EMA]]</f>
        <v>-6.1481380131832124E-2</v>
      </c>
      <c r="T40" s="1">
        <f>(Table2[[#This Row],[Close Price]]-Table2[[#This Row],[50D EMA]])/Table2[[#This Row],[50D EMA]]</f>
        <v>-5.4142481810874631E-2</v>
      </c>
      <c r="U40" s="1">
        <f>(Table2[[#This Row],[Close Price]]-Table2[[#This Row],[200D EMA]])/Table2[[#This Row],[200D EMA]]</f>
        <v>0.20701725782162539</v>
      </c>
      <c r="V40">
        <v>0.33374529069388897</v>
      </c>
      <c r="W40">
        <v>2303.0500000000002</v>
      </c>
      <c r="X40">
        <v>2409.0500000000002</v>
      </c>
      <c r="Y40">
        <v>2303.0500000000002</v>
      </c>
      <c r="Z40">
        <v>2480</v>
      </c>
      <c r="AA40">
        <v>2303.0500000000002</v>
      </c>
      <c r="AB40">
        <v>2480</v>
      </c>
      <c r="AC40" s="1">
        <f>(Table2[[#This Row],[Close Price]]/Table2[[#This Row],[Day Low]])-1</f>
        <v>1.26571285903474E-2</v>
      </c>
      <c r="AD40" s="1">
        <f>(Table2[[#This Row],[Day High]]/Table2[[#This Row],[Close Price]])-1</f>
        <v>3.2951719406569158E-2</v>
      </c>
      <c r="AE40" s="1">
        <f>(Table2[[#This Row],[Close Price]]/Table2[[#This Row],[Current Week Low]])-1</f>
        <v>1.26571285903474E-2</v>
      </c>
      <c r="AF40" s="1">
        <f>(Table2[[#This Row],[Current Week High]]/Table2[[#This Row],[Close Price]])-1</f>
        <v>6.337363862447476E-2</v>
      </c>
      <c r="AG40" s="1">
        <f>(Table2[[#This Row],[Close Price]]/Table2[[#This Row],[Current Month Low]])-1</f>
        <v>1.26571285903474E-2</v>
      </c>
      <c r="AH40" s="1">
        <f>(Table2[[#This Row],[Current Month High]]/Table2[[#This Row],[Close Price]])-1</f>
        <v>6.337363862447476E-2</v>
      </c>
      <c r="AI40">
        <v>26.5800531686819</v>
      </c>
      <c r="AJ40">
        <v>169.743233865371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-0.15</v>
      </c>
      <c r="AM40" t="s">
        <v>3214</v>
      </c>
      <c r="AN40">
        <v>-5.58</v>
      </c>
      <c r="AO40" t="s">
        <v>3214</v>
      </c>
      <c r="AP40">
        <v>0.14362156766846301</v>
      </c>
      <c r="AQ40">
        <f>(Table2[[#This Row],[Sharpe Ratio]]-AVERAGE(Table2[Sharpe Ratio]))/_xlfn.STDEV.P(Table2[Sharpe Ratio])</f>
        <v>0.96244286854698224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1.8217615338810984</v>
      </c>
      <c r="AS40">
        <f>_xlfn.RANK.AVG(Table2[[#This Row],[1Y Return vs Nifty Z-Score]],Table2[1Y Return vs Nifty Z-Score])</f>
        <v>62</v>
      </c>
      <c r="AT40">
        <f>_xlfn.RANK.AVG(Table2[[#This Row],[6M Return vs Nifty Z-Score]],Table2[6M Return vs Nifty Z-Score])</f>
        <v>72</v>
      </c>
      <c r="AU40">
        <f>_xlfn.RANK.AVG(Table2[[#This Row],[Sharpe Ratio Z-Score]],Table2[Sharpe Ratio Z-Score])</f>
        <v>118</v>
      </c>
      <c r="AV40">
        <f>(Table2[[#This Row],[Rank 1Y]]+Table2[[#This Row],[Rank 6M]]+Table2[[#This Row],[Rank Sharpe]])/3</f>
        <v>84</v>
      </c>
    </row>
    <row r="41" spans="1:48" x14ac:dyDescent="0.3">
      <c r="A41" t="s">
        <v>651</v>
      </c>
      <c r="B41" t="s">
        <v>652</v>
      </c>
      <c r="C41" t="s">
        <v>3169</v>
      </c>
      <c r="D41" t="s">
        <v>443</v>
      </c>
      <c r="E41">
        <v>29720.5810316563</v>
      </c>
      <c r="F41">
        <v>5784.7</v>
      </c>
      <c r="G41">
        <v>166.34600137523799</v>
      </c>
      <c r="H41">
        <f>(Table2[[#This Row],[1Y Return vs Nifty]]-AVERAGE(Table2[1Y Return vs Nifty]))/_xlfn.STDEV.P(Table2[1Y Return vs Nifty])</f>
        <v>2.4293535819761529</v>
      </c>
      <c r="I41">
        <v>12.907829051793801</v>
      </c>
      <c r="J41">
        <f>(Table2[[#This Row],[1M Return vs Nifty]]-AVERAGE(Table2[1M Return vs Nifty]))/_xlfn.STDEV.P(Table2[1M Return vs Nifty])</f>
        <v>1.02423094537593</v>
      </c>
      <c r="K41">
        <v>49.310032548819301</v>
      </c>
      <c r="L41">
        <f>(Table2[[#This Row],[6M Return vs Nifty]]-AVERAGE(Table2[6M Return vs Nifty]))/_xlfn.STDEV.P(Table2[6M Return vs Nifty])</f>
        <v>1.3237611635034094</v>
      </c>
      <c r="M41">
        <v>4.2097424176829499</v>
      </c>
      <c r="N41">
        <f>(Table2[[#This Row],[1W Return vs Nifty]]-AVERAGE(Table2[1W Return vs Nifty]))/_xlfn.STDEV.P(Table2[1W Return vs Nifty])</f>
        <v>8.9680998113253002E-2</v>
      </c>
      <c r="O41">
        <v>5570.72</v>
      </c>
      <c r="P41">
        <v>5099.6737820635199</v>
      </c>
      <c r="Q41">
        <v>4010.0120072466102</v>
      </c>
      <c r="R41">
        <v>67.122068449379995</v>
      </c>
      <c r="S41" s="1">
        <f>(Table2[[#This Row],[Close Price]]-Table2[[#This Row],[20D EMA]])/Table2[[#This Row],[20D EMA]]</f>
        <v>3.8411551828129858E-2</v>
      </c>
      <c r="T41" s="1">
        <f>(Table2[[#This Row],[Close Price]]-Table2[[#This Row],[50D EMA]])/Table2[[#This Row],[50D EMA]]</f>
        <v>0.13432745842407445</v>
      </c>
      <c r="U41" s="1">
        <f>(Table2[[#This Row],[Close Price]]-Table2[[#This Row],[200D EMA]])/Table2[[#This Row],[200D EMA]]</f>
        <v>0.44256425904618213</v>
      </c>
      <c r="V41">
        <v>0.74208374753967699</v>
      </c>
      <c r="W41">
        <v>5740</v>
      </c>
      <c r="X41">
        <v>5977.2</v>
      </c>
      <c r="Y41">
        <v>5642</v>
      </c>
      <c r="Z41">
        <v>5977.2</v>
      </c>
      <c r="AA41">
        <v>5700</v>
      </c>
      <c r="AB41">
        <v>5977.2</v>
      </c>
      <c r="AC41" s="1">
        <f>(Table2[[#This Row],[Close Price]]/Table2[[#This Row],[Day Low]])-1</f>
        <v>7.7874564459929907E-3</v>
      </c>
      <c r="AD41" s="1">
        <f>(Table2[[#This Row],[Day High]]/Table2[[#This Row],[Close Price]])-1</f>
        <v>3.3277438760869194E-2</v>
      </c>
      <c r="AE41" s="1">
        <f>(Table2[[#This Row],[Close Price]]/Table2[[#This Row],[Current Week Low]])-1</f>
        <v>2.5292449485997848E-2</v>
      </c>
      <c r="AF41" s="1">
        <f>(Table2[[#This Row],[Current Week High]]/Table2[[#This Row],[Close Price]])-1</f>
        <v>3.3277438760869194E-2</v>
      </c>
      <c r="AG41" s="1">
        <f>(Table2[[#This Row],[Close Price]]/Table2[[#This Row],[Current Month Low]])-1</f>
        <v>1.4859649122807017E-2</v>
      </c>
      <c r="AH41" s="1">
        <f>(Table2[[#This Row],[Current Month High]]/Table2[[#This Row],[Close Price]])-1</f>
        <v>3.3277438760869194E-2</v>
      </c>
      <c r="AI41">
        <v>4.3347105295002297</v>
      </c>
      <c r="AJ41">
        <v>202.36520920994101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0.47</v>
      </c>
      <c r="AM41" t="s">
        <v>3215</v>
      </c>
      <c r="AN41">
        <v>3.43</v>
      </c>
      <c r="AO41" t="s">
        <v>3215</v>
      </c>
      <c r="AP41">
        <v>0.12601766084573501</v>
      </c>
      <c r="AQ41">
        <f>(Table2[[#This Row],[Sharpe Ratio]]-AVERAGE(Table2[Sharpe Ratio]))/_xlfn.STDEV.P(Table2[Sharpe Ratio])</f>
        <v>0.75688693488133485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5.62391362385008</v>
      </c>
      <c r="AS41">
        <f>_xlfn.RANK.AVG(Table2[[#This Row],[1Y Return vs Nifty Z-Score]],Table2[1Y Return vs Nifty Z-Score])</f>
        <v>24</v>
      </c>
      <c r="AT41">
        <f>_xlfn.RANK.AVG(Table2[[#This Row],[6M Return vs Nifty Z-Score]],Table2[6M Return vs Nifty Z-Score])</f>
        <v>74</v>
      </c>
      <c r="AU41">
        <f>_xlfn.RANK.AVG(Table2[[#This Row],[Sharpe Ratio Z-Score]],Table2[Sharpe Ratio Z-Score])</f>
        <v>159</v>
      </c>
      <c r="AV41">
        <f>(Table2[[#This Row],[Rank 1Y]]+Table2[[#This Row],[Rank 6M]]+Table2[[#This Row],[Rank Sharpe]])/3</f>
        <v>85.666666666666671</v>
      </c>
    </row>
    <row r="42" spans="1:48" x14ac:dyDescent="0.3">
      <c r="A42" t="s">
        <v>320</v>
      </c>
      <c r="B42" t="s">
        <v>321</v>
      </c>
      <c r="C42" t="s">
        <v>3178</v>
      </c>
      <c r="D42" t="s">
        <v>322</v>
      </c>
      <c r="E42">
        <v>85089.889954932703</v>
      </c>
      <c r="F42">
        <v>13619.95</v>
      </c>
      <c r="G42">
        <v>127.80682758332399</v>
      </c>
      <c r="H42">
        <f>(Table2[[#This Row],[1Y Return vs Nifty]]-AVERAGE(Table2[1Y Return vs Nifty]))/_xlfn.STDEV.P(Table2[1Y Return vs Nifty])</f>
        <v>1.7703285595542932</v>
      </c>
      <c r="I42">
        <v>12.025607218350199</v>
      </c>
      <c r="J42">
        <f>(Table2[[#This Row],[1M Return vs Nifty]]-AVERAGE(Table2[1M Return vs Nifty]))/_xlfn.STDEV.P(Table2[1M Return vs Nifty])</f>
        <v>0.94400118179544379</v>
      </c>
      <c r="K42">
        <v>64.345542284247202</v>
      </c>
      <c r="L42">
        <f>(Table2[[#This Row],[6M Return vs Nifty]]-AVERAGE(Table2[6M Return vs Nifty]))/_xlfn.STDEV.P(Table2[6M Return vs Nifty])</f>
        <v>1.8190479642458122</v>
      </c>
      <c r="M42">
        <v>4.0011603076814302</v>
      </c>
      <c r="N42">
        <f>(Table2[[#This Row],[1W Return vs Nifty]]-AVERAGE(Table2[1W Return vs Nifty]))/_xlfn.STDEV.P(Table2[1W Return vs Nifty])</f>
        <v>4.1615799581149297E-2</v>
      </c>
      <c r="O42">
        <v>13638.38</v>
      </c>
      <c r="P42">
        <v>12888.7458240703</v>
      </c>
      <c r="Q42">
        <v>9947.1691282135798</v>
      </c>
      <c r="R42">
        <v>62.846568043194097</v>
      </c>
      <c r="S42" s="1">
        <f>(Table2[[#This Row],[Close Price]]-Table2[[#This Row],[20D EMA]])/Table2[[#This Row],[20D EMA]]</f>
        <v>-1.3513335161506332E-3</v>
      </c>
      <c r="T42" s="1">
        <f>(Table2[[#This Row],[Close Price]]-Table2[[#This Row],[50D EMA]])/Table2[[#This Row],[50D EMA]]</f>
        <v>5.6731988194238796E-2</v>
      </c>
      <c r="U42" s="1">
        <f>(Table2[[#This Row],[Close Price]]-Table2[[#This Row],[200D EMA]])/Table2[[#This Row],[200D EMA]]</f>
        <v>0.36922875487953211</v>
      </c>
      <c r="V42">
        <v>0.82310751250805003</v>
      </c>
      <c r="W42">
        <v>13572</v>
      </c>
      <c r="X42">
        <v>14099</v>
      </c>
      <c r="Y42">
        <v>13572</v>
      </c>
      <c r="Z42">
        <v>14265</v>
      </c>
      <c r="AA42">
        <v>13572</v>
      </c>
      <c r="AB42">
        <v>14265</v>
      </c>
      <c r="AC42" s="1">
        <f>(Table2[[#This Row],[Close Price]]/Table2[[#This Row],[Day Low]])-1</f>
        <v>3.5330091364573768E-3</v>
      </c>
      <c r="AD42" s="1">
        <f>(Table2[[#This Row],[Day High]]/Table2[[#This Row],[Close Price]])-1</f>
        <v>3.5172669503191978E-2</v>
      </c>
      <c r="AE42" s="1">
        <f>(Table2[[#This Row],[Close Price]]/Table2[[#This Row],[Current Week Low]])-1</f>
        <v>3.5330091364573768E-3</v>
      </c>
      <c r="AF42" s="1">
        <f>(Table2[[#This Row],[Current Week High]]/Table2[[#This Row],[Close Price]])-1</f>
        <v>4.7360673130224296E-2</v>
      </c>
      <c r="AG42" s="1">
        <f>(Table2[[#This Row],[Close Price]]/Table2[[#This Row],[Current Month Low]])-1</f>
        <v>3.5330091364573768E-3</v>
      </c>
      <c r="AH42" s="1">
        <f>(Table2[[#This Row],[Current Month High]]/Table2[[#This Row],[Close Price]])-1</f>
        <v>4.7360673130224296E-2</v>
      </c>
      <c r="AI42">
        <v>6.4467931233227596</v>
      </c>
      <c r="AJ42">
        <v>170.88206046141599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-0.02</v>
      </c>
      <c r="AM42" t="s">
        <v>3214</v>
      </c>
      <c r="AN42">
        <v>-2.65</v>
      </c>
      <c r="AO42" t="s">
        <v>3214</v>
      </c>
      <c r="AP42">
        <v>0.114411062216368</v>
      </c>
      <c r="AQ42">
        <f>(Table2[[#This Row],[Sharpe Ratio]]-AVERAGE(Table2[Sharpe Ratio]))/_xlfn.STDEV.P(Table2[Sharpe Ratio])</f>
        <v>0.62135990432118093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5.1963534094978794</v>
      </c>
      <c r="AS42">
        <f>_xlfn.RANK.AVG(Table2[[#This Row],[1Y Return vs Nifty Z-Score]],Table2[1Y Return vs Nifty Z-Score])</f>
        <v>46</v>
      </c>
      <c r="AT42">
        <f>_xlfn.RANK.AVG(Table2[[#This Row],[6M Return vs Nifty Z-Score]],Table2[6M Return vs Nifty Z-Score])</f>
        <v>41</v>
      </c>
      <c r="AU42">
        <f>_xlfn.RANK.AVG(Table2[[#This Row],[Sharpe Ratio Z-Score]],Table2[Sharpe Ratio Z-Score])</f>
        <v>189</v>
      </c>
      <c r="AV42">
        <f>(Table2[[#This Row],[Rank 1Y]]+Table2[[#This Row],[Rank 6M]]+Table2[[#This Row],[Rank Sharpe]])/3</f>
        <v>92</v>
      </c>
    </row>
    <row r="43" spans="1:48" x14ac:dyDescent="0.3">
      <c r="A43" t="s">
        <v>1321</v>
      </c>
      <c r="B43" t="s">
        <v>1322</v>
      </c>
      <c r="C43" t="s">
        <v>3181</v>
      </c>
      <c r="D43" t="s">
        <v>377</v>
      </c>
      <c r="E43">
        <v>8838.8871206999993</v>
      </c>
      <c r="F43">
        <v>378.15</v>
      </c>
      <c r="G43">
        <v>122.299744363286</v>
      </c>
      <c r="H43">
        <f>(Table2[[#This Row],[1Y Return vs Nifty]]-AVERAGE(Table2[1Y Return vs Nifty]))/_xlfn.STDEV.P(Table2[1Y Return vs Nifty])</f>
        <v>1.6761567004957563</v>
      </c>
      <c r="I43">
        <v>-2.0671490825421901</v>
      </c>
      <c r="J43">
        <f>(Table2[[#This Row],[1M Return vs Nifty]]-AVERAGE(Table2[1M Return vs Nifty]))/_xlfn.STDEV.P(Table2[1M Return vs Nifty])</f>
        <v>-0.33760222378416122</v>
      </c>
      <c r="K43">
        <v>28.472255534965601</v>
      </c>
      <c r="L43">
        <f>(Table2[[#This Row],[6M Return vs Nifty]]-AVERAGE(Table2[6M Return vs Nifty]))/_xlfn.STDEV.P(Table2[6M Return vs Nifty])</f>
        <v>0.63734107576559551</v>
      </c>
      <c r="M43">
        <v>0.32270913387913502</v>
      </c>
      <c r="N43">
        <f>(Table2[[#This Row],[1W Return vs Nifty]]-AVERAGE(Table2[1W Return vs Nifty]))/_xlfn.STDEV.P(Table2[1W Return vs Nifty])</f>
        <v>-0.80603832549299559</v>
      </c>
      <c r="O43">
        <v>399.17</v>
      </c>
      <c r="P43">
        <v>381.99347902598299</v>
      </c>
      <c r="Q43">
        <v>295.45014507173499</v>
      </c>
      <c r="R43">
        <v>37.640658729607402</v>
      </c>
      <c r="S43" s="1">
        <f>(Table2[[#This Row],[Close Price]]-Table2[[#This Row],[20D EMA]])/Table2[[#This Row],[20D EMA]]</f>
        <v>-5.2659267981060798E-2</v>
      </c>
      <c r="T43" s="1">
        <f>(Table2[[#This Row],[Close Price]]-Table2[[#This Row],[50D EMA]])/Table2[[#This Row],[50D EMA]]</f>
        <v>-1.0061635177080036E-2</v>
      </c>
      <c r="U43" s="1">
        <f>(Table2[[#This Row],[Close Price]]-Table2[[#This Row],[200D EMA]])/Table2[[#This Row],[200D EMA]]</f>
        <v>0.27991137018458917</v>
      </c>
      <c r="V43">
        <v>0.62337563480754199</v>
      </c>
      <c r="W43">
        <v>369.75</v>
      </c>
      <c r="X43">
        <v>393.6</v>
      </c>
      <c r="Y43">
        <v>369.75</v>
      </c>
      <c r="Z43">
        <v>398</v>
      </c>
      <c r="AA43">
        <v>369.75</v>
      </c>
      <c r="AB43">
        <v>397.5</v>
      </c>
      <c r="AC43" s="1">
        <f>(Table2[[#This Row],[Close Price]]/Table2[[#This Row],[Day Low]])-1</f>
        <v>2.2718052738336603E-2</v>
      </c>
      <c r="AD43" s="1">
        <f>(Table2[[#This Row],[Day High]]/Table2[[#This Row],[Close Price]])-1</f>
        <v>4.0856802856009677E-2</v>
      </c>
      <c r="AE43" s="1">
        <f>(Table2[[#This Row],[Close Price]]/Table2[[#This Row],[Current Week Low]])-1</f>
        <v>2.2718052738336603E-2</v>
      </c>
      <c r="AF43" s="1">
        <f>(Table2[[#This Row],[Current Week High]]/Table2[[#This Row],[Close Price]])-1</f>
        <v>5.2492397196879592E-2</v>
      </c>
      <c r="AG43" s="1">
        <f>(Table2[[#This Row],[Close Price]]/Table2[[#This Row],[Current Month Low]])-1</f>
        <v>2.2718052738336603E-2</v>
      </c>
      <c r="AH43" s="1">
        <f>(Table2[[#This Row],[Current Month High]]/Table2[[#This Row],[Close Price]])-1</f>
        <v>5.1170170567235385E-2</v>
      </c>
      <c r="AI43">
        <v>18.154171625016499</v>
      </c>
      <c r="AJ43">
        <v>169.914346895074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0.02</v>
      </c>
      <c r="AM43" t="s">
        <v>3215</v>
      </c>
      <c r="AN43">
        <v>-10.88</v>
      </c>
      <c r="AO43" t="s">
        <v>3214</v>
      </c>
      <c r="AP43">
        <v>0.17149249443334699</v>
      </c>
      <c r="AQ43">
        <f>(Table2[[#This Row],[Sharpe Ratio]]-AVERAGE(Table2[Sharpe Ratio]))/_xlfn.STDEV.P(Table2[Sharpe Ratio])</f>
        <v>1.2878839442680821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2.4577411712522772</v>
      </c>
      <c r="AS43">
        <f>_xlfn.RANK.AVG(Table2[[#This Row],[1Y Return vs Nifty Z-Score]],Table2[1Y Return vs Nifty Z-Score])</f>
        <v>54</v>
      </c>
      <c r="AT43">
        <f>_xlfn.RANK.AVG(Table2[[#This Row],[6M Return vs Nifty Z-Score]],Table2[6M Return vs Nifty Z-Score])</f>
        <v>148</v>
      </c>
      <c r="AU43">
        <f>_xlfn.RANK.AVG(Table2[[#This Row],[Sharpe Ratio Z-Score]],Table2[Sharpe Ratio Z-Score])</f>
        <v>76</v>
      </c>
      <c r="AV43">
        <f>(Table2[[#This Row],[Rank 1Y]]+Table2[[#This Row],[Rank 6M]]+Table2[[#This Row],[Rank Sharpe]])/3</f>
        <v>92.666666666666671</v>
      </c>
    </row>
    <row r="44" spans="1:48" x14ac:dyDescent="0.3">
      <c r="A44" t="s">
        <v>1068</v>
      </c>
      <c r="B44" t="s">
        <v>1069</v>
      </c>
      <c r="C44" t="s">
        <v>3181</v>
      </c>
      <c r="D44" t="s">
        <v>161</v>
      </c>
      <c r="E44">
        <v>13111.7369344</v>
      </c>
      <c r="F44">
        <v>12598.5</v>
      </c>
      <c r="G44">
        <v>160.35359149194099</v>
      </c>
      <c r="H44">
        <f>(Table2[[#This Row],[1Y Return vs Nifty]]-AVERAGE(Table2[1Y Return vs Nifty]))/_xlfn.STDEV.P(Table2[1Y Return vs Nifty])</f>
        <v>2.326882572114251</v>
      </c>
      <c r="I44">
        <v>-7.0393486456668697</v>
      </c>
      <c r="J44">
        <f>(Table2[[#This Row],[1M Return vs Nifty]]-AVERAGE(Table2[1M Return vs Nifty]))/_xlfn.STDEV.P(Table2[1M Return vs Nifty])</f>
        <v>-0.78977692667876098</v>
      </c>
      <c r="K44">
        <v>16.150364303392301</v>
      </c>
      <c r="L44">
        <f>(Table2[[#This Row],[6M Return vs Nifty]]-AVERAGE(Table2[6M Return vs Nifty]))/_xlfn.STDEV.P(Table2[6M Return vs Nifty])</f>
        <v>0.23144395657437036</v>
      </c>
      <c r="M44">
        <v>-3.0619379672150302</v>
      </c>
      <c r="N44">
        <f>(Table2[[#This Row],[1W Return vs Nifty]]-AVERAGE(Table2[1W Return vs Nifty]))/_xlfn.STDEV.P(Table2[1W Return vs Nifty])</f>
        <v>-1.5859888920780927</v>
      </c>
      <c r="O44">
        <v>13471.34</v>
      </c>
      <c r="P44">
        <v>13298.038796852101</v>
      </c>
      <c r="Q44">
        <v>10657.0291153737</v>
      </c>
      <c r="R44">
        <v>24.990021228259401</v>
      </c>
      <c r="S44" s="1">
        <f>(Table2[[#This Row],[Close Price]]-Table2[[#This Row],[20D EMA]])/Table2[[#This Row],[20D EMA]]</f>
        <v>-6.4792366609409319E-2</v>
      </c>
      <c r="T44" s="1">
        <f>(Table2[[#This Row],[Close Price]]-Table2[[#This Row],[50D EMA]])/Table2[[#This Row],[50D EMA]]</f>
        <v>-5.260465904323388E-2</v>
      </c>
      <c r="U44" s="1">
        <f>(Table2[[#This Row],[Close Price]]-Table2[[#This Row],[200D EMA]])/Table2[[#This Row],[200D EMA]]</f>
        <v>0.18217749652438858</v>
      </c>
      <c r="V44">
        <v>0.66507609788296396</v>
      </c>
      <c r="W44">
        <v>12501</v>
      </c>
      <c r="X44">
        <v>12959.95</v>
      </c>
      <c r="Y44">
        <v>12501</v>
      </c>
      <c r="Z44">
        <v>13404.95</v>
      </c>
      <c r="AA44">
        <v>12501</v>
      </c>
      <c r="AB44">
        <v>13140.05</v>
      </c>
      <c r="AC44" s="1">
        <f>(Table2[[#This Row],[Close Price]]/Table2[[#This Row],[Day Low]])-1</f>
        <v>7.7993760499159848E-3</v>
      </c>
      <c r="AD44" s="1">
        <f>(Table2[[#This Row],[Day High]]/Table2[[#This Row],[Close Price]])-1</f>
        <v>2.8689923403579787E-2</v>
      </c>
      <c r="AE44" s="1">
        <f>(Table2[[#This Row],[Close Price]]/Table2[[#This Row],[Current Week Low]])-1</f>
        <v>7.7993760499159848E-3</v>
      </c>
      <c r="AF44" s="1">
        <f>(Table2[[#This Row],[Current Week High]]/Table2[[#This Row],[Close Price]])-1</f>
        <v>6.4011588681192277E-2</v>
      </c>
      <c r="AG44" s="1">
        <f>(Table2[[#This Row],[Close Price]]/Table2[[#This Row],[Current Month Low]])-1</f>
        <v>7.7993760499159848E-3</v>
      </c>
      <c r="AH44" s="1">
        <f>(Table2[[#This Row],[Current Month High]]/Table2[[#This Row],[Close Price]])-1</f>
        <v>4.2985276024923635E-2</v>
      </c>
      <c r="AI44">
        <v>17.4743024963289</v>
      </c>
      <c r="AJ44">
        <v>199.10613596704599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0.03</v>
      </c>
      <c r="AM44" t="s">
        <v>3215</v>
      </c>
      <c r="AN44">
        <v>-8.7799999999999994</v>
      </c>
      <c r="AO44" t="s">
        <v>3214</v>
      </c>
      <c r="AP44">
        <v>0.222725606302979</v>
      </c>
      <c r="AQ44">
        <f>(Table2[[#This Row],[Sharpe Ratio]]-AVERAGE(Table2[Sharpe Ratio]))/_xlfn.STDEV.P(Table2[Sharpe Ratio])</f>
        <v>1.8861187708329494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2.0686794807647173</v>
      </c>
      <c r="AS44">
        <f>_xlfn.RANK.AVG(Table2[[#This Row],[1Y Return vs Nifty Z-Score]],Table2[1Y Return vs Nifty Z-Score])</f>
        <v>27</v>
      </c>
      <c r="AT44">
        <f>_xlfn.RANK.AVG(Table2[[#This Row],[6M Return vs Nifty Z-Score]],Table2[6M Return vs Nifty Z-Score])</f>
        <v>238</v>
      </c>
      <c r="AU44">
        <f>_xlfn.RANK.AVG(Table2[[#This Row],[Sharpe Ratio Z-Score]],Table2[Sharpe Ratio Z-Score])</f>
        <v>21</v>
      </c>
      <c r="AV44">
        <f>(Table2[[#This Row],[Rank 1Y]]+Table2[[#This Row],[Rank 6M]]+Table2[[#This Row],[Rank Sharpe]])/3</f>
        <v>95.333333333333329</v>
      </c>
    </row>
    <row r="45" spans="1:48" x14ac:dyDescent="0.3">
      <c r="A45" t="s">
        <v>1009</v>
      </c>
      <c r="B45" t="s">
        <v>1010</v>
      </c>
      <c r="C45" t="s">
        <v>3181</v>
      </c>
      <c r="D45" t="s">
        <v>261</v>
      </c>
      <c r="E45">
        <v>14478.232432950001</v>
      </c>
      <c r="F45">
        <v>1823.25</v>
      </c>
      <c r="G45">
        <v>91.836958594617599</v>
      </c>
      <c r="H45">
        <f>(Table2[[#This Row],[1Y Return vs Nifty]]-AVERAGE(Table2[1Y Return vs Nifty]))/_xlfn.STDEV.P(Table2[1Y Return vs Nifty])</f>
        <v>1.1552389926428408</v>
      </c>
      <c r="I45">
        <v>6.7404896778444501</v>
      </c>
      <c r="J45">
        <f>(Table2[[#This Row],[1M Return vs Nifty]]-AVERAGE(Table2[1M Return vs Nifty]))/_xlfn.STDEV.P(Table2[1M Return vs Nifty])</f>
        <v>0.46336953712762513</v>
      </c>
      <c r="K45">
        <v>44.006338408410201</v>
      </c>
      <c r="L45">
        <f>(Table2[[#This Row],[6M Return vs Nifty]]-AVERAGE(Table2[6M Return vs Nifty]))/_xlfn.STDEV.P(Table2[6M Return vs Nifty])</f>
        <v>1.1490514430388048</v>
      </c>
      <c r="M45">
        <v>9.9965282601260501</v>
      </c>
      <c r="N45">
        <f>(Table2[[#This Row],[1W Return vs Nifty]]-AVERAGE(Table2[1W Return vs Nifty]))/_xlfn.STDEV.P(Table2[1W Return vs Nifty])</f>
        <v>1.4231750852991967</v>
      </c>
      <c r="O45">
        <v>1738.39</v>
      </c>
      <c r="P45">
        <v>1813.8231924531699</v>
      </c>
      <c r="Q45">
        <v>1557.74852941277</v>
      </c>
      <c r="R45">
        <v>69.512927419023598</v>
      </c>
      <c r="S45" s="1">
        <f>(Table2[[#This Row],[Close Price]]-Table2[[#This Row],[20D EMA]])/Table2[[#This Row],[20D EMA]]</f>
        <v>4.8815283106782653E-2</v>
      </c>
      <c r="T45" s="1">
        <f>(Table2[[#This Row],[Close Price]]-Table2[[#This Row],[50D EMA]])/Table2[[#This Row],[50D EMA]]</f>
        <v>5.1972031155255449E-3</v>
      </c>
      <c r="U45" s="1">
        <f>(Table2[[#This Row],[Close Price]]-Table2[[#This Row],[200D EMA]])/Table2[[#This Row],[200D EMA]]</f>
        <v>0.17043923686919929</v>
      </c>
      <c r="V45">
        <v>1.51422950839132</v>
      </c>
      <c r="W45">
        <v>1764.2</v>
      </c>
      <c r="X45">
        <v>1869.2</v>
      </c>
      <c r="Y45">
        <v>1762</v>
      </c>
      <c r="Z45">
        <v>1890</v>
      </c>
      <c r="AA45">
        <v>1764.2</v>
      </c>
      <c r="AB45">
        <v>1890</v>
      </c>
      <c r="AC45" s="1">
        <f>(Table2[[#This Row],[Close Price]]/Table2[[#This Row],[Day Low]])-1</f>
        <v>3.3471261761705007E-2</v>
      </c>
      <c r="AD45" s="1">
        <f>(Table2[[#This Row],[Day High]]/Table2[[#This Row],[Close Price]])-1</f>
        <v>2.5202248731660548E-2</v>
      </c>
      <c r="AE45" s="1">
        <f>(Table2[[#This Row],[Close Price]]/Table2[[#This Row],[Current Week Low]])-1</f>
        <v>3.4761634506242922E-2</v>
      </c>
      <c r="AF45" s="1">
        <f>(Table2[[#This Row],[Current Week High]]/Table2[[#This Row],[Close Price]])-1</f>
        <v>3.6610448375154148E-2</v>
      </c>
      <c r="AG45" s="1">
        <f>(Table2[[#This Row],[Close Price]]/Table2[[#This Row],[Current Month Low]])-1</f>
        <v>3.3471261761705007E-2</v>
      </c>
      <c r="AH45" s="1">
        <f>(Table2[[#This Row],[Current Month High]]/Table2[[#This Row],[Close Price]])-1</f>
        <v>3.6610448375154148E-2</v>
      </c>
      <c r="AI45">
        <v>47.209653092006</v>
      </c>
      <c r="AJ45">
        <v>126.98412698412599</v>
      </c>
      <c r="AK45" t="str">
        <f>IF(AND(Table2[[#This Row],[20D EMA]]&gt;Table2[[#This Row],[50D EMA]],Table2[[#This Row],[50D EMA]]&gt;Table2[[#This Row],[200D EMA]]),"Uptrend","Downtrend/NoTrend")</f>
        <v>Downtrend/NoTrend</v>
      </c>
      <c r="AL45">
        <v>-0.18</v>
      </c>
      <c r="AM45" t="s">
        <v>3214</v>
      </c>
      <c r="AN45">
        <v>10.75</v>
      </c>
      <c r="AO45" t="s">
        <v>3215</v>
      </c>
      <c r="AP45">
        <v>0.14242261511172499</v>
      </c>
      <c r="AQ45">
        <f>(Table2[[#This Row],[Sharpe Ratio]]-AVERAGE(Table2[Sharpe Ratio]))/_xlfn.STDEV.P(Table2[Sharpe Ratio])</f>
        <v>0.94844303233432348</v>
      </c>
      <c r="AR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">
        <f>_xlfn.RANK.AVG(Table2[[#This Row],[1Y Return vs Nifty Z-Score]],Table2[1Y Return vs Nifty Z-Score])</f>
        <v>85</v>
      </c>
      <c r="AT45">
        <f>_xlfn.RANK.AVG(Table2[[#This Row],[6M Return vs Nifty Z-Score]],Table2[6M Return vs Nifty Z-Score])</f>
        <v>85</v>
      </c>
      <c r="AU45">
        <f>_xlfn.RANK.AVG(Table2[[#This Row],[Sharpe Ratio Z-Score]],Table2[Sharpe Ratio Z-Score])</f>
        <v>119</v>
      </c>
      <c r="AV45">
        <f>(Table2[[#This Row],[Rank 1Y]]+Table2[[#This Row],[Rank 6M]]+Table2[[#This Row],[Rank Sharpe]])/3</f>
        <v>96.333333333333329</v>
      </c>
    </row>
    <row r="46" spans="1:48" x14ac:dyDescent="0.3">
      <c r="A46" t="s">
        <v>597</v>
      </c>
      <c r="B46" t="s">
        <v>598</v>
      </c>
      <c r="C46" t="s">
        <v>3183</v>
      </c>
      <c r="D46" t="s">
        <v>167</v>
      </c>
      <c r="E46">
        <v>34265.561908600001</v>
      </c>
      <c r="F46">
        <v>8111.15</v>
      </c>
      <c r="G46">
        <v>184.46229429967801</v>
      </c>
      <c r="H46">
        <f>(Table2[[#This Row],[1Y Return vs Nifty]]-AVERAGE(Table2[1Y Return vs Nifty]))/_xlfn.STDEV.P(Table2[1Y Return vs Nifty])</f>
        <v>2.739144612141803</v>
      </c>
      <c r="I46">
        <v>21.365519202443899</v>
      </c>
      <c r="J46">
        <f>(Table2[[#This Row],[1M Return vs Nifty]]-AVERAGE(Table2[1M Return vs Nifty]))/_xlfn.STDEV.P(Table2[1M Return vs Nifty])</f>
        <v>1.7933781773992263</v>
      </c>
      <c r="K46">
        <v>115.66032895611301</v>
      </c>
      <c r="L46">
        <f>(Table2[[#This Row],[6M Return vs Nifty]]-AVERAGE(Table2[6M Return vs Nifty]))/_xlfn.STDEV.P(Table2[6M Return vs Nifty])</f>
        <v>3.5094154322406701</v>
      </c>
      <c r="M46">
        <v>21.396842565348901</v>
      </c>
      <c r="N46">
        <f>(Table2[[#This Row],[1W Return vs Nifty]]-AVERAGE(Table2[1W Return vs Nifty]))/_xlfn.STDEV.P(Table2[1W Return vs Nifty])</f>
        <v>4.0502382136035653</v>
      </c>
      <c r="O46">
        <v>7068.23</v>
      </c>
      <c r="P46">
        <v>6613.6881454295399</v>
      </c>
      <c r="Q46">
        <v>4992.71589492967</v>
      </c>
      <c r="R46">
        <v>84.703066042729702</v>
      </c>
      <c r="S46" s="1">
        <f>(Table2[[#This Row],[Close Price]]-Table2[[#This Row],[20D EMA]])/Table2[[#This Row],[20D EMA]]</f>
        <v>0.1475503768270133</v>
      </c>
      <c r="T46" s="1">
        <f>(Table2[[#This Row],[Close Price]]-Table2[[#This Row],[50D EMA]])/Table2[[#This Row],[50D EMA]]</f>
        <v>0.22641857638922647</v>
      </c>
      <c r="U46" s="1">
        <f>(Table2[[#This Row],[Close Price]]-Table2[[#This Row],[200D EMA]])/Table2[[#This Row],[200D EMA]]</f>
        <v>0.62459674667994658</v>
      </c>
      <c r="V46">
        <v>1.1075662927811301</v>
      </c>
      <c r="W46">
        <v>7763</v>
      </c>
      <c r="X46">
        <v>8244.7000000000007</v>
      </c>
      <c r="Y46">
        <v>7108.15</v>
      </c>
      <c r="Z46">
        <v>8246</v>
      </c>
      <c r="AA46">
        <v>7385.25</v>
      </c>
      <c r="AB46">
        <v>8246</v>
      </c>
      <c r="AC46" s="1">
        <f>(Table2[[#This Row],[Close Price]]/Table2[[#This Row],[Day Low]])-1</f>
        <v>4.4847352827515063E-2</v>
      </c>
      <c r="AD46" s="1">
        <f>(Table2[[#This Row],[Day High]]/Table2[[#This Row],[Close Price]])-1</f>
        <v>1.6464989551420173E-2</v>
      </c>
      <c r="AE46" s="1">
        <f>(Table2[[#This Row],[Close Price]]/Table2[[#This Row],[Current Week Low]])-1</f>
        <v>0.1411056322671862</v>
      </c>
      <c r="AF46" s="1">
        <f>(Table2[[#This Row],[Current Week High]]/Table2[[#This Row],[Close Price]])-1</f>
        <v>1.662526275558962E-2</v>
      </c>
      <c r="AG46" s="1">
        <f>(Table2[[#This Row],[Close Price]]/Table2[[#This Row],[Current Month Low]])-1</f>
        <v>9.8290511492501897E-2</v>
      </c>
      <c r="AH46" s="1">
        <f>(Table2[[#This Row],[Current Month High]]/Table2[[#This Row],[Close Price]])-1</f>
        <v>1.662526275558962E-2</v>
      </c>
      <c r="AI46">
        <v>1.66252627555896</v>
      </c>
      <c r="AJ46">
        <v>233.79218106995799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0.43</v>
      </c>
      <c r="AM46" t="s">
        <v>3215</v>
      </c>
      <c r="AN46">
        <v>18.75</v>
      </c>
      <c r="AO46" t="s">
        <v>3215</v>
      </c>
      <c r="AP46">
        <v>8.6133180660770997E-2</v>
      </c>
      <c r="AQ46">
        <f>(Table2[[#This Row],[Sharpe Ratio]]-AVERAGE(Table2[Sharpe Ratio]))/_xlfn.STDEV.P(Table2[Sharpe Ratio])</f>
        <v>0.29116693046706416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12.38334336585233</v>
      </c>
      <c r="AS46">
        <f>_xlfn.RANK.AVG(Table2[[#This Row],[1Y Return vs Nifty Z-Score]],Table2[1Y Return vs Nifty Z-Score])</f>
        <v>16</v>
      </c>
      <c r="AT46">
        <f>_xlfn.RANK.AVG(Table2[[#This Row],[6M Return vs Nifty Z-Score]],Table2[6M Return vs Nifty Z-Score])</f>
        <v>4</v>
      </c>
      <c r="AU46">
        <f>_xlfn.RANK.AVG(Table2[[#This Row],[Sharpe Ratio Z-Score]],Table2[Sharpe Ratio Z-Score])</f>
        <v>270</v>
      </c>
      <c r="AV46">
        <f>(Table2[[#This Row],[Rank 1Y]]+Table2[[#This Row],[Rank 6M]]+Table2[[#This Row],[Rank Sharpe]])/3</f>
        <v>96.666666666666671</v>
      </c>
    </row>
    <row r="47" spans="1:48" x14ac:dyDescent="0.3">
      <c r="A47" t="s">
        <v>588</v>
      </c>
      <c r="B47" t="s">
        <v>589</v>
      </c>
      <c r="C47" t="s">
        <v>3182</v>
      </c>
      <c r="D47" t="s">
        <v>130</v>
      </c>
      <c r="E47">
        <v>34952.176437150003</v>
      </c>
      <c r="F47">
        <v>1369.7</v>
      </c>
      <c r="G47">
        <v>106.32998081108499</v>
      </c>
      <c r="H47">
        <f>(Table2[[#This Row],[1Y Return vs Nifty]]-AVERAGE(Table2[1Y Return vs Nifty]))/_xlfn.STDEV.P(Table2[1Y Return vs Nifty])</f>
        <v>1.4030716094689939</v>
      </c>
      <c r="I47">
        <v>12.263590273042</v>
      </c>
      <c r="J47">
        <f>(Table2[[#This Row],[1M Return vs Nifty]]-AVERAGE(Table2[1M Return vs Nifty]))/_xlfn.STDEV.P(Table2[1M Return vs Nifty])</f>
        <v>0.96564349837647601</v>
      </c>
      <c r="K47">
        <v>32.638058636810101</v>
      </c>
      <c r="L47">
        <f>(Table2[[#This Row],[6M Return vs Nifty]]-AVERAGE(Table2[6M Return vs Nifty]))/_xlfn.STDEV.P(Table2[6M Return vs Nifty])</f>
        <v>0.77456737052657054</v>
      </c>
      <c r="M47">
        <v>10.9269877960787</v>
      </c>
      <c r="N47">
        <f>(Table2[[#This Row],[1W Return vs Nifty]]-AVERAGE(Table2[1W Return vs Nifty]))/_xlfn.STDEV.P(Table2[1W Return vs Nifty])</f>
        <v>1.6375881158382366</v>
      </c>
      <c r="O47">
        <v>1339.71</v>
      </c>
      <c r="P47">
        <v>1288.33211644366</v>
      </c>
      <c r="Q47">
        <v>1113.2939492738701</v>
      </c>
      <c r="R47">
        <v>85.656465665370106</v>
      </c>
      <c r="S47" s="1">
        <f>(Table2[[#This Row],[Close Price]]-Table2[[#This Row],[20D EMA]])/Table2[[#This Row],[20D EMA]]</f>
        <v>2.2385441625426404E-2</v>
      </c>
      <c r="T47" s="1">
        <f>(Table2[[#This Row],[Close Price]]-Table2[[#This Row],[50D EMA]])/Table2[[#This Row],[50D EMA]]</f>
        <v>6.3157537189206886E-2</v>
      </c>
      <c r="U47" s="1">
        <f>(Table2[[#This Row],[Close Price]]-Table2[[#This Row],[200D EMA]])/Table2[[#This Row],[200D EMA]]</f>
        <v>0.23031298328116045</v>
      </c>
      <c r="V47">
        <v>1.07577199900069</v>
      </c>
      <c r="W47">
        <v>1365</v>
      </c>
      <c r="X47">
        <v>1411.3</v>
      </c>
      <c r="Y47">
        <v>1365</v>
      </c>
      <c r="Z47">
        <v>1439.95</v>
      </c>
      <c r="AA47">
        <v>1365</v>
      </c>
      <c r="AB47">
        <v>1437</v>
      </c>
      <c r="AC47" s="1">
        <f>(Table2[[#This Row],[Close Price]]/Table2[[#This Row],[Day Low]])-1</f>
        <v>3.4432234432235642E-3</v>
      </c>
      <c r="AD47" s="1">
        <f>(Table2[[#This Row],[Day High]]/Table2[[#This Row],[Close Price]])-1</f>
        <v>3.0371614222092447E-2</v>
      </c>
      <c r="AE47" s="1">
        <f>(Table2[[#This Row],[Close Price]]/Table2[[#This Row],[Current Week Low]])-1</f>
        <v>3.4432234432235642E-3</v>
      </c>
      <c r="AF47" s="1">
        <f>(Table2[[#This Row],[Current Week High]]/Table2[[#This Row],[Close Price]])-1</f>
        <v>5.1288603343797812E-2</v>
      </c>
      <c r="AG47" s="1">
        <f>(Table2[[#This Row],[Close Price]]/Table2[[#This Row],[Current Month Low]])-1</f>
        <v>3.4432234432235642E-3</v>
      </c>
      <c r="AH47" s="1">
        <f>(Table2[[#This Row],[Current Month High]]/Table2[[#This Row],[Close Price]])-1</f>
        <v>4.9134847046798491E-2</v>
      </c>
      <c r="AI47">
        <v>6.0889245820252498</v>
      </c>
      <c r="AJ47">
        <v>141.12314056861101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0.15</v>
      </c>
      <c r="AM47" t="s">
        <v>3215</v>
      </c>
      <c r="AN47">
        <v>1.37</v>
      </c>
      <c r="AO47" t="s">
        <v>3215</v>
      </c>
      <c r="AP47">
        <v>0.147285891044376</v>
      </c>
      <c r="AQ47">
        <f>(Table2[[#This Row],[Sharpe Ratio]]-AVERAGE(Table2[Sharpe Ratio]))/_xlfn.STDEV.P(Table2[Sharpe Ratio])</f>
        <v>1.0052301555039993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5.7861007497142767</v>
      </c>
      <c r="AS47">
        <f>_xlfn.RANK.AVG(Table2[[#This Row],[1Y Return vs Nifty Z-Score]],Table2[1Y Return vs Nifty Z-Score])</f>
        <v>63</v>
      </c>
      <c r="AT47">
        <f>_xlfn.RANK.AVG(Table2[[#This Row],[6M Return vs Nifty Z-Score]],Table2[6M Return vs Nifty Z-Score])</f>
        <v>120</v>
      </c>
      <c r="AU47">
        <f>_xlfn.RANK.AVG(Table2[[#This Row],[Sharpe Ratio Z-Score]],Table2[Sharpe Ratio Z-Score])</f>
        <v>111</v>
      </c>
      <c r="AV47">
        <f>(Table2[[#This Row],[Rank 1Y]]+Table2[[#This Row],[Rank 6M]]+Table2[[#This Row],[Rank Sharpe]])/3</f>
        <v>98</v>
      </c>
    </row>
    <row r="48" spans="1:48" x14ac:dyDescent="0.3">
      <c r="A48" t="s">
        <v>473</v>
      </c>
      <c r="B48" t="s">
        <v>474</v>
      </c>
      <c r="C48" t="s">
        <v>3173</v>
      </c>
      <c r="D48" t="s">
        <v>54</v>
      </c>
      <c r="E48">
        <v>47039.354664420003</v>
      </c>
      <c r="F48">
        <v>1644.35</v>
      </c>
      <c r="G48">
        <v>65.854848728493806</v>
      </c>
      <c r="H48">
        <f>(Table2[[#This Row],[1Y Return vs Nifty]]-AVERAGE(Table2[1Y Return vs Nifty]))/_xlfn.STDEV.P(Table2[1Y Return vs Nifty])</f>
        <v>0.71094144154479333</v>
      </c>
      <c r="I48">
        <v>-1.4791296183298599</v>
      </c>
      <c r="J48">
        <f>(Table2[[#This Row],[1M Return vs Nifty]]-AVERAGE(Table2[1M Return vs Nifty]))/_xlfn.STDEV.P(Table2[1M Return vs Nifty])</f>
        <v>-0.28412739375152263</v>
      </c>
      <c r="K48">
        <v>52.902972465719401</v>
      </c>
      <c r="L48">
        <f>(Table2[[#This Row],[6M Return vs Nifty]]-AVERAGE(Table2[6M Return vs Nifty]))/_xlfn.STDEV.P(Table2[6M Return vs Nifty])</f>
        <v>1.4421166930474487</v>
      </c>
      <c r="M48">
        <v>2.0297076507192</v>
      </c>
      <c r="N48">
        <f>(Table2[[#This Row],[1W Return vs Nifty]]-AVERAGE(Table2[1W Return vs Nifty]))/_xlfn.STDEV.P(Table2[1W Return vs Nifty])</f>
        <v>-0.41268137553536738</v>
      </c>
      <c r="O48">
        <v>1675.95</v>
      </c>
      <c r="P48">
        <v>1599.62064098223</v>
      </c>
      <c r="Q48">
        <v>1247.58271935874</v>
      </c>
      <c r="R48">
        <v>42.3174186884753</v>
      </c>
      <c r="S48" s="1">
        <f>(Table2[[#This Row],[Close Price]]-Table2[[#This Row],[20D EMA]])/Table2[[#This Row],[20D EMA]]</f>
        <v>-1.8854977773800016E-2</v>
      </c>
      <c r="T48" s="1">
        <f>(Table2[[#This Row],[Close Price]]-Table2[[#This Row],[50D EMA]])/Table2[[#This Row],[50D EMA]]</f>
        <v>2.7962479272775748E-2</v>
      </c>
      <c r="U48" s="1">
        <f>(Table2[[#This Row],[Close Price]]-Table2[[#This Row],[200D EMA]])/Table2[[#This Row],[200D EMA]]</f>
        <v>0.31802883647282254</v>
      </c>
      <c r="V48">
        <v>1.3120176933860499</v>
      </c>
      <c r="W48">
        <v>1636.85</v>
      </c>
      <c r="X48">
        <v>1679.05</v>
      </c>
      <c r="Y48">
        <v>1636.85</v>
      </c>
      <c r="Z48">
        <v>1701.95</v>
      </c>
      <c r="AA48">
        <v>1636.85</v>
      </c>
      <c r="AB48">
        <v>1679.05</v>
      </c>
      <c r="AC48" s="1">
        <f>(Table2[[#This Row],[Close Price]]/Table2[[#This Row],[Day Low]])-1</f>
        <v>4.5819714695909397E-3</v>
      </c>
      <c r="AD48" s="1">
        <f>(Table2[[#This Row],[Day High]]/Table2[[#This Row],[Close Price]])-1</f>
        <v>2.1102563322893619E-2</v>
      </c>
      <c r="AE48" s="1">
        <f>(Table2[[#This Row],[Close Price]]/Table2[[#This Row],[Current Week Low]])-1</f>
        <v>4.5819714695909397E-3</v>
      </c>
      <c r="AF48" s="1">
        <f>(Table2[[#This Row],[Current Week High]]/Table2[[#This Row],[Close Price]])-1</f>
        <v>3.5029038829932801E-2</v>
      </c>
      <c r="AG48" s="1">
        <f>(Table2[[#This Row],[Close Price]]/Table2[[#This Row],[Current Month Low]])-1</f>
        <v>4.5819714695909397E-3</v>
      </c>
      <c r="AH48" s="1">
        <f>(Table2[[#This Row],[Current Month High]]/Table2[[#This Row],[Close Price]])-1</f>
        <v>2.1102563322893619E-2</v>
      </c>
      <c r="AI48">
        <v>7.6169915164046698</v>
      </c>
      <c r="AJ48">
        <v>127.71776762221199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0.05</v>
      </c>
      <c r="AM48" t="s">
        <v>3215</v>
      </c>
      <c r="AN48">
        <v>-5.58</v>
      </c>
      <c r="AO48" t="s">
        <v>3214</v>
      </c>
      <c r="AP48">
        <v>0.15128257762560901</v>
      </c>
      <c r="AQ48">
        <f>(Table2[[#This Row],[Sharpe Ratio]]-AVERAGE(Table2[Sharpe Ratio]))/_xlfn.STDEV.P(Table2[Sharpe Ratio])</f>
        <v>1.05189835535573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2.508147720661082</v>
      </c>
      <c r="AS48">
        <f>_xlfn.RANK.AVG(Table2[[#This Row],[1Y Return vs Nifty Z-Score]],Table2[1Y Return vs Nifty Z-Score])</f>
        <v>132</v>
      </c>
      <c r="AT48">
        <f>_xlfn.RANK.AVG(Table2[[#This Row],[6M Return vs Nifty Z-Score]],Table2[6M Return vs Nifty Z-Score])</f>
        <v>64</v>
      </c>
      <c r="AU48">
        <f>_xlfn.RANK.AVG(Table2[[#This Row],[Sharpe Ratio Z-Score]],Table2[Sharpe Ratio Z-Score])</f>
        <v>104</v>
      </c>
      <c r="AV48">
        <f>(Table2[[#This Row],[Rank 1Y]]+Table2[[#This Row],[Rank 6M]]+Table2[[#This Row],[Rank Sharpe]])/3</f>
        <v>100</v>
      </c>
    </row>
    <row r="49" spans="1:48" x14ac:dyDescent="0.3">
      <c r="A49" t="s">
        <v>1088</v>
      </c>
      <c r="B49" t="s">
        <v>1089</v>
      </c>
      <c r="C49" t="s">
        <v>3169</v>
      </c>
      <c r="D49" t="s">
        <v>387</v>
      </c>
      <c r="E49">
        <v>12665.086493544</v>
      </c>
      <c r="F49">
        <v>132.9</v>
      </c>
      <c r="G49">
        <v>81.655318928441901</v>
      </c>
      <c r="H49">
        <f>(Table2[[#This Row],[1Y Return vs Nifty]]-AVERAGE(Table2[1Y Return vs Nifty]))/_xlfn.STDEV.P(Table2[1Y Return vs Nifty])</f>
        <v>0.98113159362276736</v>
      </c>
      <c r="I49">
        <v>28.238133897564001</v>
      </c>
      <c r="J49">
        <f>(Table2[[#This Row],[1M Return vs Nifty]]-AVERAGE(Table2[1M Return vs Nifty]))/_xlfn.STDEV.P(Table2[1M Return vs Nifty])</f>
        <v>2.418377731102189</v>
      </c>
      <c r="K49">
        <v>68.636533456816693</v>
      </c>
      <c r="L49">
        <f>(Table2[[#This Row],[6M Return vs Nifty]]-AVERAGE(Table2[6M Return vs Nifty]))/_xlfn.STDEV.P(Table2[6M Return vs Nifty])</f>
        <v>1.9603980965175567</v>
      </c>
      <c r="M49">
        <v>8.9622903891534893</v>
      </c>
      <c r="N49">
        <f>(Table2[[#This Row],[1W Return vs Nifty]]-AVERAGE(Table2[1W Return vs Nifty]))/_xlfn.STDEV.P(Table2[1W Return vs Nifty])</f>
        <v>1.1848476055486361</v>
      </c>
      <c r="O49">
        <v>128.38</v>
      </c>
      <c r="P49">
        <v>110.238188232124</v>
      </c>
      <c r="Q49">
        <v>83.007054563712998</v>
      </c>
      <c r="R49">
        <v>69.319797933298801</v>
      </c>
      <c r="S49" s="1">
        <f>(Table2[[#This Row],[Close Price]]-Table2[[#This Row],[20D EMA]])/Table2[[#This Row],[20D EMA]]</f>
        <v>3.5207976320299192E-2</v>
      </c>
      <c r="T49" s="1">
        <f>(Table2[[#This Row],[Close Price]]-Table2[[#This Row],[50D EMA]])/Table2[[#This Row],[50D EMA]]</f>
        <v>0.20557133722261436</v>
      </c>
      <c r="U49" s="1">
        <f>(Table2[[#This Row],[Close Price]]-Table2[[#This Row],[200D EMA]])/Table2[[#This Row],[200D EMA]]</f>
        <v>0.60106873685044582</v>
      </c>
      <c r="V49">
        <v>0.79379837835199796</v>
      </c>
      <c r="W49">
        <v>131.01</v>
      </c>
      <c r="X49">
        <v>138.5</v>
      </c>
      <c r="Y49">
        <v>131.01</v>
      </c>
      <c r="Z49">
        <v>145.53</v>
      </c>
      <c r="AA49">
        <v>131.01</v>
      </c>
      <c r="AB49">
        <v>143.94999999999999</v>
      </c>
      <c r="AC49" s="1">
        <f>(Table2[[#This Row],[Close Price]]/Table2[[#This Row],[Day Low]])-1</f>
        <v>1.4426379665674505E-2</v>
      </c>
      <c r="AD49" s="1">
        <f>(Table2[[#This Row],[Day High]]/Table2[[#This Row],[Close Price]])-1</f>
        <v>4.2136945071482357E-2</v>
      </c>
      <c r="AE49" s="1">
        <f>(Table2[[#This Row],[Close Price]]/Table2[[#This Row],[Current Week Low]])-1</f>
        <v>1.4426379665674505E-2</v>
      </c>
      <c r="AF49" s="1">
        <f>(Table2[[#This Row],[Current Week High]]/Table2[[#This Row],[Close Price]])-1</f>
        <v>9.5033860045146579E-2</v>
      </c>
      <c r="AG49" s="1">
        <f>(Table2[[#This Row],[Close Price]]/Table2[[#This Row],[Current Month Low]])-1</f>
        <v>1.4426379665674505E-2</v>
      </c>
      <c r="AH49" s="1">
        <f>(Table2[[#This Row],[Current Month High]]/Table2[[#This Row],[Close Price]])-1</f>
        <v>8.3145221971406835E-2</v>
      </c>
      <c r="AI49">
        <v>9.5033860045146508</v>
      </c>
      <c r="AJ49">
        <v>123.925863521482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1.05</v>
      </c>
      <c r="AM49" t="s">
        <v>3215</v>
      </c>
      <c r="AN49">
        <v>2.02</v>
      </c>
      <c r="AO49" t="s">
        <v>3215</v>
      </c>
      <c r="AP49">
        <v>0.121215331342356</v>
      </c>
      <c r="AQ49">
        <f>(Table2[[#This Row],[Sharpe Ratio]]-AVERAGE(Table2[Sharpe Ratio]))/_xlfn.STDEV.P(Table2[Sharpe Ratio])</f>
        <v>0.70081146624941304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7.2455664930405632</v>
      </c>
      <c r="AS49">
        <f>_xlfn.RANK.AVG(Table2[[#This Row],[1Y Return vs Nifty Z-Score]],Table2[1Y Return vs Nifty Z-Score])</f>
        <v>103</v>
      </c>
      <c r="AT49">
        <f>_xlfn.RANK.AVG(Table2[[#This Row],[6M Return vs Nifty Z-Score]],Table2[6M Return vs Nifty Z-Score])</f>
        <v>31</v>
      </c>
      <c r="AU49">
        <f>_xlfn.RANK.AVG(Table2[[#This Row],[Sharpe Ratio Z-Score]],Table2[Sharpe Ratio Z-Score])</f>
        <v>175</v>
      </c>
      <c r="AV49">
        <f>(Table2[[#This Row],[Rank 1Y]]+Table2[[#This Row],[Rank 6M]]+Table2[[#This Row],[Rank Sharpe]])/3</f>
        <v>103</v>
      </c>
    </row>
    <row r="50" spans="1:48" x14ac:dyDescent="0.3">
      <c r="A50" t="s">
        <v>1279</v>
      </c>
      <c r="B50" t="s">
        <v>1280</v>
      </c>
      <c r="C50" t="s">
        <v>3182</v>
      </c>
      <c r="D50" t="s">
        <v>130</v>
      </c>
      <c r="E50">
        <v>9359.1123579899995</v>
      </c>
      <c r="F50">
        <v>384.25</v>
      </c>
      <c r="G50">
        <v>170.42992705562401</v>
      </c>
      <c r="H50">
        <f>(Table2[[#This Row],[1Y Return vs Nifty]]-AVERAGE(Table2[1Y Return vs Nifty]))/_xlfn.STDEV.P(Table2[1Y Return vs Nifty])</f>
        <v>2.4991892569082994</v>
      </c>
      <c r="I50">
        <v>-12.974147333092899</v>
      </c>
      <c r="J50">
        <f>(Table2[[#This Row],[1M Return vs Nifty]]-AVERAGE(Table2[1M Return vs Nifty]))/_xlfn.STDEV.P(Table2[1M Return vs Nifty])</f>
        <v>-1.3294909504537222</v>
      </c>
      <c r="K50">
        <v>52.2585028657344</v>
      </c>
      <c r="L50">
        <f>(Table2[[#This Row],[6M Return vs Nifty]]-AVERAGE(Table2[6M Return vs Nifty]))/_xlfn.STDEV.P(Table2[6M Return vs Nifty])</f>
        <v>1.4208871310326545</v>
      </c>
      <c r="M50">
        <v>-4.10748116740998</v>
      </c>
      <c r="N50">
        <f>(Table2[[#This Row],[1W Return vs Nifty]]-AVERAGE(Table2[1W Return vs Nifty]))/_xlfn.STDEV.P(Table2[1W Return vs Nifty])</f>
        <v>-1.8269215468052655</v>
      </c>
      <c r="O50">
        <v>426.9</v>
      </c>
      <c r="P50">
        <v>439.401774884953</v>
      </c>
      <c r="Q50">
        <v>360.49483560601601</v>
      </c>
      <c r="R50">
        <v>18.633635834948201</v>
      </c>
      <c r="S50" s="1">
        <f>(Table2[[#This Row],[Close Price]]-Table2[[#This Row],[20D EMA]])/Table2[[#This Row],[20D EMA]]</f>
        <v>-9.9906301241508497E-2</v>
      </c>
      <c r="T50" s="1">
        <f>(Table2[[#This Row],[Close Price]]-Table2[[#This Row],[50D EMA]])/Table2[[#This Row],[50D EMA]]</f>
        <v>-0.12551559424035824</v>
      </c>
      <c r="U50" s="1">
        <f>(Table2[[#This Row],[Close Price]]-Table2[[#This Row],[200D EMA]])/Table2[[#This Row],[200D EMA]]</f>
        <v>6.5895990865028523E-2</v>
      </c>
      <c r="V50">
        <v>0.90788575373789004</v>
      </c>
      <c r="W50">
        <v>378.1</v>
      </c>
      <c r="X50">
        <v>397.9</v>
      </c>
      <c r="Y50">
        <v>378.1</v>
      </c>
      <c r="Z50">
        <v>403.95</v>
      </c>
      <c r="AA50">
        <v>378.1</v>
      </c>
      <c r="AB50">
        <v>399.7</v>
      </c>
      <c r="AC50" s="1">
        <f>(Table2[[#This Row],[Close Price]]/Table2[[#This Row],[Day Low]])-1</f>
        <v>1.6265538217402842E-2</v>
      </c>
      <c r="AD50" s="1">
        <f>(Table2[[#This Row],[Day High]]/Table2[[#This Row],[Close Price]])-1</f>
        <v>3.5523747560182173E-2</v>
      </c>
      <c r="AE50" s="1">
        <f>(Table2[[#This Row],[Close Price]]/Table2[[#This Row],[Current Week Low]])-1</f>
        <v>1.6265538217402842E-2</v>
      </c>
      <c r="AF50" s="1">
        <f>(Table2[[#This Row],[Current Week High]]/Table2[[#This Row],[Close Price]])-1</f>
        <v>5.1268705270006487E-2</v>
      </c>
      <c r="AG50" s="1">
        <f>(Table2[[#This Row],[Close Price]]/Table2[[#This Row],[Current Month Low]])-1</f>
        <v>1.6265538217402842E-2</v>
      </c>
      <c r="AH50" s="1">
        <f>(Table2[[#This Row],[Current Month High]]/Table2[[#This Row],[Close Price]])-1</f>
        <v>4.0208197787898525E-2</v>
      </c>
      <c r="AI50">
        <v>48.2368249837345</v>
      </c>
      <c r="AJ50">
        <v>219.01203819011999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-0.08</v>
      </c>
      <c r="AM50" t="s">
        <v>3214</v>
      </c>
      <c r="AN50">
        <v>-15.53</v>
      </c>
      <c r="AO50" t="s">
        <v>3214</v>
      </c>
      <c r="AP50">
        <v>0.101673611642395</v>
      </c>
      <c r="AQ50">
        <f>(Table2[[#This Row],[Sharpe Ratio]]-AVERAGE(Table2[Sharpe Ratio]))/_xlfn.STDEV.P(Table2[Sharpe Ratio])</f>
        <v>0.47262822949359745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22</v>
      </c>
      <c r="AT50">
        <f>_xlfn.RANK.AVG(Table2[[#This Row],[6M Return vs Nifty Z-Score]],Table2[6M Return vs Nifty Z-Score])</f>
        <v>67</v>
      </c>
      <c r="AU50">
        <f>_xlfn.RANK.AVG(Table2[[#This Row],[Sharpe Ratio Z-Score]],Table2[Sharpe Ratio Z-Score])</f>
        <v>223</v>
      </c>
      <c r="AV50">
        <f>(Table2[[#This Row],[Rank 1Y]]+Table2[[#This Row],[Rank 6M]]+Table2[[#This Row],[Rank Sharpe]])/3</f>
        <v>104</v>
      </c>
    </row>
    <row r="51" spans="1:48" x14ac:dyDescent="0.3">
      <c r="A51" t="s">
        <v>689</v>
      </c>
      <c r="B51" t="s">
        <v>690</v>
      </c>
      <c r="C51" t="s">
        <v>3167</v>
      </c>
      <c r="D51" t="s">
        <v>446</v>
      </c>
      <c r="E51">
        <v>26833.95</v>
      </c>
      <c r="F51">
        <v>734.75</v>
      </c>
      <c r="G51">
        <v>94.065151078356095</v>
      </c>
      <c r="H51">
        <f>(Table2[[#This Row],[1Y Return vs Nifty]]-AVERAGE(Table2[1Y Return vs Nifty]))/_xlfn.STDEV.P(Table2[1Y Return vs Nifty])</f>
        <v>1.1933413819022618</v>
      </c>
      <c r="I51">
        <v>-6.3082659321106602</v>
      </c>
      <c r="J51">
        <f>(Table2[[#This Row],[1M Return vs Nifty]]-AVERAGE(Table2[1M Return vs Nifty]))/_xlfn.STDEV.P(Table2[1M Return vs Nifty])</f>
        <v>-0.72329184204030117</v>
      </c>
      <c r="K51">
        <v>57.0603193503526</v>
      </c>
      <c r="L51">
        <f>(Table2[[#This Row],[6M Return vs Nifty]]-AVERAGE(Table2[6M Return vs Nifty]))/_xlfn.STDEV.P(Table2[6M Return vs Nifty])</f>
        <v>1.5790644303905066</v>
      </c>
      <c r="M51">
        <v>5.5703615402610103</v>
      </c>
      <c r="N51">
        <f>(Table2[[#This Row],[1W Return vs Nifty]]-AVERAGE(Table2[1W Return vs Nifty]))/_xlfn.STDEV.P(Table2[1W Return vs Nifty])</f>
        <v>0.40321904916094226</v>
      </c>
      <c r="O51">
        <v>771.93</v>
      </c>
      <c r="P51">
        <v>782.00825006485604</v>
      </c>
      <c r="Q51">
        <v>649.783855526043</v>
      </c>
      <c r="R51">
        <v>46.661931354646399</v>
      </c>
      <c r="S51" s="1">
        <f>(Table2[[#This Row],[Close Price]]-Table2[[#This Row],[20D EMA]])/Table2[[#This Row],[20D EMA]]</f>
        <v>-4.8164989053411517E-2</v>
      </c>
      <c r="T51" s="1">
        <f>(Table2[[#This Row],[Close Price]]-Table2[[#This Row],[50D EMA]])/Table2[[#This Row],[50D EMA]]</f>
        <v>-6.0431907286063374E-2</v>
      </c>
      <c r="U51" s="1">
        <f>(Table2[[#This Row],[Close Price]]-Table2[[#This Row],[200D EMA]])/Table2[[#This Row],[200D EMA]]</f>
        <v>0.13076062717066322</v>
      </c>
      <c r="V51">
        <v>0.53170774270244603</v>
      </c>
      <c r="W51">
        <v>731.25</v>
      </c>
      <c r="X51">
        <v>751.3</v>
      </c>
      <c r="Y51">
        <v>716.85</v>
      </c>
      <c r="Z51">
        <v>782</v>
      </c>
      <c r="AA51">
        <v>731.25</v>
      </c>
      <c r="AB51">
        <v>782</v>
      </c>
      <c r="AC51" s="1">
        <f>(Table2[[#This Row],[Close Price]]/Table2[[#This Row],[Day Low]])-1</f>
        <v>4.7863247863246805E-3</v>
      </c>
      <c r="AD51" s="1">
        <f>(Table2[[#This Row],[Day High]]/Table2[[#This Row],[Close Price]])-1</f>
        <v>2.2524668254508384E-2</v>
      </c>
      <c r="AE51" s="1">
        <f>(Table2[[#This Row],[Close Price]]/Table2[[#This Row],[Current Week Low]])-1</f>
        <v>2.4970356420450646E-2</v>
      </c>
      <c r="AF51" s="1">
        <f>(Table2[[#This Row],[Current Week High]]/Table2[[#This Row],[Close Price]])-1</f>
        <v>6.4307587614834905E-2</v>
      </c>
      <c r="AG51" s="1">
        <f>(Table2[[#This Row],[Close Price]]/Table2[[#This Row],[Current Month Low]])-1</f>
        <v>4.7863247863246805E-3</v>
      </c>
      <c r="AH51" s="1">
        <f>(Table2[[#This Row],[Current Month High]]/Table2[[#This Row],[Close Price]])-1</f>
        <v>6.4307587614834905E-2</v>
      </c>
      <c r="AI51">
        <v>32.017693092888699</v>
      </c>
      <c r="AJ51">
        <v>162.41071428571399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-0.15</v>
      </c>
      <c r="AM51" t="s">
        <v>3214</v>
      </c>
      <c r="AN51">
        <v>-8.43</v>
      </c>
      <c r="AO51" t="s">
        <v>3214</v>
      </c>
      <c r="AP51">
        <v>0.11754643897003</v>
      </c>
      <c r="AQ51">
        <f>(Table2[[#This Row],[Sharpe Ratio]]-AVERAGE(Table2[Sharpe Ratio]))/_xlfn.STDEV.P(Table2[Sharpe Ratio])</f>
        <v>0.65797082838949428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81</v>
      </c>
      <c r="AT51">
        <f>_xlfn.RANK.AVG(Table2[[#This Row],[6M Return vs Nifty Z-Score]],Table2[6M Return vs Nifty Z-Score])</f>
        <v>57</v>
      </c>
      <c r="AU51">
        <f>_xlfn.RANK.AVG(Table2[[#This Row],[Sharpe Ratio Z-Score]],Table2[Sharpe Ratio Z-Score])</f>
        <v>182</v>
      </c>
      <c r="AV51">
        <f>(Table2[[#This Row],[Rank 1Y]]+Table2[[#This Row],[Rank 6M]]+Table2[[#This Row],[Rank Sharpe]])/3</f>
        <v>106.66666666666667</v>
      </c>
    </row>
    <row r="52" spans="1:48" x14ac:dyDescent="0.3">
      <c r="A52" t="s">
        <v>1080</v>
      </c>
      <c r="B52" t="s">
        <v>1081</v>
      </c>
      <c r="C52" t="s">
        <v>3173</v>
      </c>
      <c r="D52" t="s">
        <v>54</v>
      </c>
      <c r="E52">
        <v>12883.345781399999</v>
      </c>
      <c r="F52">
        <v>1424.85</v>
      </c>
      <c r="G52">
        <v>157.91317784705399</v>
      </c>
      <c r="H52">
        <f>(Table2[[#This Row],[1Y Return vs Nifty]]-AVERAGE(Table2[1Y Return vs Nifty]))/_xlfn.STDEV.P(Table2[1Y Return vs Nifty])</f>
        <v>2.2851511726368261</v>
      </c>
      <c r="I52">
        <v>1.3569788267926299</v>
      </c>
      <c r="J52">
        <f>(Table2[[#This Row],[1M Return vs Nifty]]-AVERAGE(Table2[1M Return vs Nifty]))/_xlfn.STDEV.P(Table2[1M Return vs Nifty])</f>
        <v>-2.6210052086294313E-2</v>
      </c>
      <c r="K52">
        <v>57.713927467588199</v>
      </c>
      <c r="L52">
        <f>(Table2[[#This Row],[6M Return vs Nifty]]-AVERAGE(Table2[6M Return vs Nifty]))/_xlfn.STDEV.P(Table2[6M Return vs Nifty])</f>
        <v>1.6005950255629537</v>
      </c>
      <c r="M52">
        <v>2.5240401442253901</v>
      </c>
      <c r="N52">
        <f>(Table2[[#This Row],[1W Return vs Nifty]]-AVERAGE(Table2[1W Return vs Nifty]))/_xlfn.STDEV.P(Table2[1W Return vs Nifty])</f>
        <v>-0.29876849278108042</v>
      </c>
      <c r="O52">
        <v>1364.16</v>
      </c>
      <c r="P52">
        <v>1267.0837090697</v>
      </c>
      <c r="Q52">
        <v>963.19670398829896</v>
      </c>
      <c r="R52">
        <v>59.192091336369799</v>
      </c>
      <c r="S52" s="1">
        <f>(Table2[[#This Row],[Close Price]]-Table2[[#This Row],[20D EMA]])/Table2[[#This Row],[20D EMA]]</f>
        <v>4.4488916256157508E-2</v>
      </c>
      <c r="T52" s="1">
        <f>(Table2[[#This Row],[Close Price]]-Table2[[#This Row],[50D EMA]])/Table2[[#This Row],[50D EMA]]</f>
        <v>0.12451134033293883</v>
      </c>
      <c r="U52" s="1">
        <f>(Table2[[#This Row],[Close Price]]-Table2[[#This Row],[200D EMA]])/Table2[[#This Row],[200D EMA]]</f>
        <v>0.47929285274766592</v>
      </c>
      <c r="V52">
        <v>0.89086553694454595</v>
      </c>
      <c r="W52">
        <v>1418</v>
      </c>
      <c r="X52">
        <v>1471</v>
      </c>
      <c r="Y52">
        <v>1373.4</v>
      </c>
      <c r="Z52">
        <v>1471</v>
      </c>
      <c r="AA52">
        <v>1373.4</v>
      </c>
      <c r="AB52">
        <v>1471</v>
      </c>
      <c r="AC52" s="1">
        <f>(Table2[[#This Row],[Close Price]]/Table2[[#This Row],[Day Low]])-1</f>
        <v>4.8307475317348469E-3</v>
      </c>
      <c r="AD52" s="1">
        <f>(Table2[[#This Row],[Day High]]/Table2[[#This Row],[Close Price]])-1</f>
        <v>3.2389374320104025E-2</v>
      </c>
      <c r="AE52" s="1">
        <f>(Table2[[#This Row],[Close Price]]/Table2[[#This Row],[Current Week Low]])-1</f>
        <v>3.7461773700305567E-2</v>
      </c>
      <c r="AF52" s="1">
        <f>(Table2[[#This Row],[Current Week High]]/Table2[[#This Row],[Close Price]])-1</f>
        <v>3.2389374320104025E-2</v>
      </c>
      <c r="AG52" s="1">
        <f>(Table2[[#This Row],[Close Price]]/Table2[[#This Row],[Current Month Low]])-1</f>
        <v>3.7461773700305567E-2</v>
      </c>
      <c r="AH52" s="1">
        <f>(Table2[[#This Row],[Current Month High]]/Table2[[#This Row],[Close Price]])-1</f>
        <v>3.2389374320104025E-2</v>
      </c>
      <c r="AI52">
        <v>3.2389374320103999</v>
      </c>
      <c r="AJ52">
        <v>205.10706638115599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0.41</v>
      </c>
      <c r="AM52" t="s">
        <v>3215</v>
      </c>
      <c r="AN52">
        <v>2.11</v>
      </c>
      <c r="AO52" t="s">
        <v>3215</v>
      </c>
      <c r="AP52">
        <v>9.6531347151095001E-2</v>
      </c>
      <c r="AQ52">
        <f>(Table2[[#This Row],[Sharpe Ratio]]-AVERAGE(Table2[Sharpe Ratio]))/_xlfn.STDEV.P(Table2[Sharpe Ratio])</f>
        <v>0.41258343436322459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3.9733510876956299</v>
      </c>
      <c r="AS52">
        <f>_xlfn.RANK.AVG(Table2[[#This Row],[1Y Return vs Nifty Z-Score]],Table2[1Y Return vs Nifty Z-Score])</f>
        <v>29</v>
      </c>
      <c r="AT52">
        <f>_xlfn.RANK.AVG(Table2[[#This Row],[6M Return vs Nifty Z-Score]],Table2[6M Return vs Nifty Z-Score])</f>
        <v>54</v>
      </c>
      <c r="AU52">
        <f>_xlfn.RANK.AVG(Table2[[#This Row],[Sharpe Ratio Z-Score]],Table2[Sharpe Ratio Z-Score])</f>
        <v>238</v>
      </c>
      <c r="AV52">
        <f>(Table2[[#This Row],[Rank 1Y]]+Table2[[#This Row],[Rank 6M]]+Table2[[#This Row],[Rank Sharpe]])/3</f>
        <v>107</v>
      </c>
    </row>
    <row r="53" spans="1:48" x14ac:dyDescent="0.3">
      <c r="A53" t="s">
        <v>1612</v>
      </c>
      <c r="B53" t="s">
        <v>1613</v>
      </c>
      <c r="C53" t="s">
        <v>3171</v>
      </c>
      <c r="D53" t="s">
        <v>117</v>
      </c>
      <c r="E53">
        <v>5968.6387199999999</v>
      </c>
      <c r="F53">
        <v>613.15</v>
      </c>
      <c r="G53">
        <v>138.10372297388</v>
      </c>
      <c r="H53">
        <f>(Table2[[#This Row],[1Y Return vs Nifty]]-AVERAGE(Table2[1Y Return vs Nifty]))/_xlfn.STDEV.P(Table2[1Y Return vs Nifty])</f>
        <v>1.9464068468646583</v>
      </c>
      <c r="I53">
        <v>16.639421790735302</v>
      </c>
      <c r="J53">
        <f>(Table2[[#This Row],[1M Return vs Nifty]]-AVERAGE(Table2[1M Return vs Nifty]))/_xlfn.STDEV.P(Table2[1M Return vs Nifty])</f>
        <v>1.3635841464357339</v>
      </c>
      <c r="K53">
        <v>68.694896969314797</v>
      </c>
      <c r="L53">
        <f>(Table2[[#This Row],[6M Return vs Nifty]]-AVERAGE(Table2[6M Return vs Nifty]))/_xlfn.STDEV.P(Table2[6M Return vs Nifty])</f>
        <v>1.9623206570355525</v>
      </c>
      <c r="M53">
        <v>7.6025004263805203</v>
      </c>
      <c r="N53">
        <f>(Table2[[#This Row],[1W Return vs Nifty]]-AVERAGE(Table2[1W Return vs Nifty]))/_xlfn.STDEV.P(Table2[1W Return vs Nifty])</f>
        <v>0.87150062424631602</v>
      </c>
      <c r="O53">
        <v>598.29999999999995</v>
      </c>
      <c r="P53">
        <v>571.90232416917502</v>
      </c>
      <c r="Q53">
        <v>452.67455923211401</v>
      </c>
      <c r="R53">
        <v>80.054944598694803</v>
      </c>
      <c r="S53" s="1">
        <f>(Table2[[#This Row],[Close Price]]-Table2[[#This Row],[20D EMA]])/Table2[[#This Row],[20D EMA]]</f>
        <v>2.4820324252047509E-2</v>
      </c>
      <c r="T53" s="1">
        <f>(Table2[[#This Row],[Close Price]]-Table2[[#This Row],[50D EMA]])/Table2[[#This Row],[50D EMA]]</f>
        <v>7.2123637354940082E-2</v>
      </c>
      <c r="U53" s="1">
        <f>(Table2[[#This Row],[Close Price]]-Table2[[#This Row],[200D EMA]])/Table2[[#This Row],[200D EMA]]</f>
        <v>0.35450510194366891</v>
      </c>
      <c r="V53">
        <v>1.1398574149424601</v>
      </c>
      <c r="W53">
        <v>611.04999999999995</v>
      </c>
      <c r="X53">
        <v>637.95000000000005</v>
      </c>
      <c r="Y53">
        <v>611.04999999999995</v>
      </c>
      <c r="Z53">
        <v>654</v>
      </c>
      <c r="AA53">
        <v>611.04999999999995</v>
      </c>
      <c r="AB53">
        <v>650.20000000000005</v>
      </c>
      <c r="AC53" s="1">
        <f>(Table2[[#This Row],[Close Price]]/Table2[[#This Row],[Day Low]])-1</f>
        <v>3.4367073070944443E-3</v>
      </c>
      <c r="AD53" s="1">
        <f>(Table2[[#This Row],[Day High]]/Table2[[#This Row],[Close Price]])-1</f>
        <v>4.0446872706515702E-2</v>
      </c>
      <c r="AE53" s="1">
        <f>(Table2[[#This Row],[Close Price]]/Table2[[#This Row],[Current Week Low]])-1</f>
        <v>3.4367073070944443E-3</v>
      </c>
      <c r="AF53" s="1">
        <f>(Table2[[#This Row],[Current Week High]]/Table2[[#This Row],[Close Price]])-1</f>
        <v>6.6623175405691848E-2</v>
      </c>
      <c r="AG53" s="1">
        <f>(Table2[[#This Row],[Close Price]]/Table2[[#This Row],[Current Month Low]])-1</f>
        <v>3.4367073070944443E-3</v>
      </c>
      <c r="AH53" s="1">
        <f>(Table2[[#This Row],[Current Month High]]/Table2[[#This Row],[Close Price]])-1</f>
        <v>6.0425670716790503E-2</v>
      </c>
      <c r="AI53">
        <v>18.625132512435702</v>
      </c>
      <c r="AJ53">
        <v>192.95269947443799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0.05</v>
      </c>
      <c r="AM53" t="s">
        <v>3215</v>
      </c>
      <c r="AN53">
        <v>7.99</v>
      </c>
      <c r="AO53" t="s">
        <v>3215</v>
      </c>
      <c r="AP53">
        <v>9.1981017971921E-2</v>
      </c>
      <c r="AQ53">
        <f>(Table2[[#This Row],[Sharpe Ratio]]-AVERAGE(Table2[Sharpe Ratio]))/_xlfn.STDEV.P(Table2[Sharpe Ratio])</f>
        <v>0.35945050356950181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6.503262778151762</v>
      </c>
      <c r="AS53">
        <f>_xlfn.RANK.AVG(Table2[[#This Row],[1Y Return vs Nifty Z-Score]],Table2[1Y Return vs Nifty Z-Score])</f>
        <v>39</v>
      </c>
      <c r="AT53">
        <f>_xlfn.RANK.AVG(Table2[[#This Row],[6M Return vs Nifty Z-Score]],Table2[6M Return vs Nifty Z-Score])</f>
        <v>30</v>
      </c>
      <c r="AU53">
        <f>_xlfn.RANK.AVG(Table2[[#This Row],[Sharpe Ratio Z-Score]],Table2[Sharpe Ratio Z-Score])</f>
        <v>252</v>
      </c>
      <c r="AV53">
        <f>(Table2[[#This Row],[Rank 1Y]]+Table2[[#This Row],[Rank 6M]]+Table2[[#This Row],[Rank Sharpe]])/3</f>
        <v>107</v>
      </c>
    </row>
    <row r="54" spans="1:48" x14ac:dyDescent="0.3">
      <c r="A54" t="s">
        <v>337</v>
      </c>
      <c r="B54" t="s">
        <v>338</v>
      </c>
      <c r="C54" t="s">
        <v>3182</v>
      </c>
      <c r="D54" t="s">
        <v>130</v>
      </c>
      <c r="E54">
        <v>78291.680619480001</v>
      </c>
      <c r="F54">
        <v>1755.8</v>
      </c>
      <c r="G54">
        <v>154.76700527908599</v>
      </c>
      <c r="H54">
        <f>(Table2[[#This Row],[1Y Return vs Nifty]]-AVERAGE(Table2[1Y Return vs Nifty]))/_xlfn.STDEV.P(Table2[1Y Return vs Nifty])</f>
        <v>2.2313512012533407</v>
      </c>
      <c r="I54">
        <v>1.6056781935222599</v>
      </c>
      <c r="J54">
        <f>(Table2[[#This Row],[1M Return vs Nifty]]-AVERAGE(Table2[1M Return vs Nifty]))/_xlfn.STDEV.P(Table2[1M Return vs Nifty])</f>
        <v>-3.5931878930206477E-3</v>
      </c>
      <c r="K54">
        <v>22.351134712092101</v>
      </c>
      <c r="L54">
        <f>(Table2[[#This Row],[6M Return vs Nifty]]-AVERAGE(Table2[6M Return vs Nifty]))/_xlfn.STDEV.P(Table2[6M Return vs Nifty])</f>
        <v>0.43570439016822227</v>
      </c>
      <c r="M54">
        <v>1.8139276040037899</v>
      </c>
      <c r="N54">
        <f>(Table2[[#This Row],[1W Return vs Nifty]]-AVERAGE(Table2[1W Return vs Nifty]))/_xlfn.STDEV.P(Table2[1W Return vs Nifty])</f>
        <v>-0.46240525062977139</v>
      </c>
      <c r="O54">
        <v>1832.03</v>
      </c>
      <c r="P54">
        <v>1802.25750238921</v>
      </c>
      <c r="Q54">
        <v>1508.89209738556</v>
      </c>
      <c r="R54">
        <v>42.897252774057797</v>
      </c>
      <c r="S54" s="1">
        <f>(Table2[[#This Row],[Close Price]]-Table2[[#This Row],[20D EMA]])/Table2[[#This Row],[20D EMA]]</f>
        <v>-4.1609580629138179E-2</v>
      </c>
      <c r="T54" s="1">
        <f>(Table2[[#This Row],[Close Price]]-Table2[[#This Row],[50D EMA]])/Table2[[#This Row],[50D EMA]]</f>
        <v>-2.5777394366577718E-2</v>
      </c>
      <c r="U54" s="1">
        <f>(Table2[[#This Row],[Close Price]]-Table2[[#This Row],[200D EMA]])/Table2[[#This Row],[200D EMA]]</f>
        <v>0.16363522815332818</v>
      </c>
      <c r="V54">
        <v>0.72922185789132898</v>
      </c>
      <c r="W54">
        <v>1740</v>
      </c>
      <c r="X54">
        <v>1833.9</v>
      </c>
      <c r="Y54">
        <v>1740</v>
      </c>
      <c r="Z54">
        <v>1870</v>
      </c>
      <c r="AA54">
        <v>1740</v>
      </c>
      <c r="AB54">
        <v>1833.9</v>
      </c>
      <c r="AC54" s="1">
        <f>(Table2[[#This Row],[Close Price]]/Table2[[#This Row],[Day Low]])-1</f>
        <v>9.080459770114846E-3</v>
      </c>
      <c r="AD54" s="1">
        <f>(Table2[[#This Row],[Day High]]/Table2[[#This Row],[Close Price]])-1</f>
        <v>4.4481148194555287E-2</v>
      </c>
      <c r="AE54" s="1">
        <f>(Table2[[#This Row],[Close Price]]/Table2[[#This Row],[Current Week Low]])-1</f>
        <v>9.080459770114846E-3</v>
      </c>
      <c r="AF54" s="1">
        <f>(Table2[[#This Row],[Current Week High]]/Table2[[#This Row],[Close Price]])-1</f>
        <v>6.5041576489349717E-2</v>
      </c>
      <c r="AG54" s="1">
        <f>(Table2[[#This Row],[Close Price]]/Table2[[#This Row],[Current Month Low]])-1</f>
        <v>9.080459770114846E-3</v>
      </c>
      <c r="AH54" s="1">
        <f>(Table2[[#This Row],[Current Month High]]/Table2[[#This Row],[Close Price]])-1</f>
        <v>4.4481148194555287E-2</v>
      </c>
      <c r="AI54">
        <v>18.1683563048183</v>
      </c>
      <c r="AJ54">
        <v>196.537747002195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0.06</v>
      </c>
      <c r="AM54" t="s">
        <v>3215</v>
      </c>
      <c r="AN54">
        <v>-4.3099999999999996</v>
      </c>
      <c r="AO54" t="s">
        <v>3214</v>
      </c>
      <c r="AP54">
        <v>0.15208601779314601</v>
      </c>
      <c r="AQ54">
        <f>(Table2[[#This Row],[Sharpe Ratio]]-AVERAGE(Table2[Sharpe Ratio]))/_xlfn.STDEV.P(Table2[Sharpe Ratio])</f>
        <v>1.0612799031817686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3.2623370560805398</v>
      </c>
      <c r="AS54">
        <f>_xlfn.RANK.AVG(Table2[[#This Row],[1Y Return vs Nifty Z-Score]],Table2[1Y Return vs Nifty Z-Score])</f>
        <v>31</v>
      </c>
      <c r="AT54">
        <f>_xlfn.RANK.AVG(Table2[[#This Row],[6M Return vs Nifty Z-Score]],Table2[6M Return vs Nifty Z-Score])</f>
        <v>196</v>
      </c>
      <c r="AU54">
        <f>_xlfn.RANK.AVG(Table2[[#This Row],[Sharpe Ratio Z-Score]],Table2[Sharpe Ratio Z-Score])</f>
        <v>103</v>
      </c>
      <c r="AV54">
        <f>(Table2[[#This Row],[Rank 1Y]]+Table2[[#This Row],[Rank 6M]]+Table2[[#This Row],[Rank Sharpe]])/3</f>
        <v>110</v>
      </c>
    </row>
    <row r="55" spans="1:48" x14ac:dyDescent="0.3">
      <c r="A55" t="s">
        <v>749</v>
      </c>
      <c r="B55" t="s">
        <v>750</v>
      </c>
      <c r="C55" t="s">
        <v>3181</v>
      </c>
      <c r="D55" t="s">
        <v>440</v>
      </c>
      <c r="E55">
        <v>23401.185476974999</v>
      </c>
      <c r="F55">
        <v>707.5</v>
      </c>
      <c r="G55">
        <v>64.538554414417106</v>
      </c>
      <c r="H55">
        <f>(Table2[[#This Row],[1Y Return vs Nifty]]-AVERAGE(Table2[1Y Return vs Nifty]))/_xlfn.STDEV.P(Table2[1Y Return vs Nifty])</f>
        <v>0.68843263285750977</v>
      </c>
      <c r="I55">
        <v>6.5522512763978797</v>
      </c>
      <c r="J55">
        <f>(Table2[[#This Row],[1M Return vs Nifty]]-AVERAGE(Table2[1M Return vs Nifty]))/_xlfn.STDEV.P(Table2[1M Return vs Nifty])</f>
        <v>0.44625102807205386</v>
      </c>
      <c r="K55">
        <v>28.936290802145599</v>
      </c>
      <c r="L55">
        <f>(Table2[[#This Row],[6M Return vs Nifty]]-AVERAGE(Table2[6M Return vs Nifty]))/_xlfn.STDEV.P(Table2[6M Return vs Nifty])</f>
        <v>0.65262692552775425</v>
      </c>
      <c r="M55">
        <v>4.7359767765152396</v>
      </c>
      <c r="N55">
        <f>(Table2[[#This Row],[1W Return vs Nifty]]-AVERAGE(Table2[1W Return vs Nifty]))/_xlfn.STDEV.P(Table2[1W Return vs Nifty])</f>
        <v>0.21094527591494952</v>
      </c>
      <c r="O55">
        <v>714.85</v>
      </c>
      <c r="P55">
        <v>676.41233949438902</v>
      </c>
      <c r="Q55">
        <v>556.04864130765702</v>
      </c>
      <c r="R55">
        <v>57.086545105256498</v>
      </c>
      <c r="S55" s="1">
        <f>(Table2[[#This Row],[Close Price]]-Table2[[#This Row],[20D EMA]])/Table2[[#This Row],[20D EMA]]</f>
        <v>-1.0281877316919664E-2</v>
      </c>
      <c r="T55" s="1">
        <f>(Table2[[#This Row],[Close Price]]-Table2[[#This Row],[50D EMA]])/Table2[[#This Row],[50D EMA]]</f>
        <v>4.5959629489977484E-2</v>
      </c>
      <c r="U55" s="1">
        <f>(Table2[[#This Row],[Close Price]]-Table2[[#This Row],[200D EMA]])/Table2[[#This Row],[200D EMA]]</f>
        <v>0.2723707018439529</v>
      </c>
      <c r="V55">
        <v>0.79870534515377301</v>
      </c>
      <c r="W55">
        <v>699.45</v>
      </c>
      <c r="X55">
        <v>747</v>
      </c>
      <c r="Y55">
        <v>699.45</v>
      </c>
      <c r="Z55">
        <v>759.9</v>
      </c>
      <c r="AA55">
        <v>699.45</v>
      </c>
      <c r="AB55">
        <v>748.65</v>
      </c>
      <c r="AC55" s="1">
        <f>(Table2[[#This Row],[Close Price]]/Table2[[#This Row],[Day Low]])-1</f>
        <v>1.1509042819358051E-2</v>
      </c>
      <c r="AD55" s="1">
        <f>(Table2[[#This Row],[Day High]]/Table2[[#This Row],[Close Price]])-1</f>
        <v>5.5830388692579502E-2</v>
      </c>
      <c r="AE55" s="1">
        <f>(Table2[[#This Row],[Close Price]]/Table2[[#This Row],[Current Week Low]])-1</f>
        <v>1.1509042819358051E-2</v>
      </c>
      <c r="AF55" s="1">
        <f>(Table2[[#This Row],[Current Week High]]/Table2[[#This Row],[Close Price]])-1</f>
        <v>7.4063604240282688E-2</v>
      </c>
      <c r="AG55" s="1">
        <f>(Table2[[#This Row],[Close Price]]/Table2[[#This Row],[Current Month Low]])-1</f>
        <v>1.1509042819358051E-2</v>
      </c>
      <c r="AH55" s="1">
        <f>(Table2[[#This Row],[Current Month High]]/Table2[[#This Row],[Close Price]])-1</f>
        <v>5.8162544169611197E-2</v>
      </c>
      <c r="AI55">
        <v>7.4063604240282599</v>
      </c>
      <c r="AJ55">
        <v>115.3401308781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0.22</v>
      </c>
      <c r="AM55" t="s">
        <v>3215</v>
      </c>
      <c r="AN55">
        <v>-1.91</v>
      </c>
      <c r="AO55" t="s">
        <v>3214</v>
      </c>
      <c r="AP55">
        <v>0.18322351912521401</v>
      </c>
      <c r="AQ55">
        <f>(Table2[[#This Row],[Sharpe Ratio]]-AVERAGE(Table2[Sharpe Ratio]))/_xlfn.STDEV.P(Table2[Sharpe Ratio])</f>
        <v>1.4248638634231987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3.4231197257954662</v>
      </c>
      <c r="AS55">
        <f>_xlfn.RANK.AVG(Table2[[#This Row],[1Y Return vs Nifty Z-Score]],Table2[1Y Return vs Nifty Z-Score])</f>
        <v>139</v>
      </c>
      <c r="AT55">
        <f>_xlfn.RANK.AVG(Table2[[#This Row],[6M Return vs Nifty Z-Score]],Table2[6M Return vs Nifty Z-Score])</f>
        <v>140</v>
      </c>
      <c r="AU55">
        <f>_xlfn.RANK.AVG(Table2[[#This Row],[Sharpe Ratio Z-Score]],Table2[Sharpe Ratio Z-Score])</f>
        <v>56</v>
      </c>
      <c r="AV55">
        <f>(Table2[[#This Row],[Rank 1Y]]+Table2[[#This Row],[Rank 6M]]+Table2[[#This Row],[Rank Sharpe]])/3</f>
        <v>111.66666666666667</v>
      </c>
    </row>
    <row r="56" spans="1:48" x14ac:dyDescent="0.3">
      <c r="A56" t="s">
        <v>904</v>
      </c>
      <c r="B56" t="s">
        <v>905</v>
      </c>
      <c r="C56" t="s">
        <v>3175</v>
      </c>
      <c r="D56" t="s">
        <v>512</v>
      </c>
      <c r="E56">
        <v>17439.72002759</v>
      </c>
      <c r="F56">
        <v>629.15</v>
      </c>
      <c r="G56">
        <v>94.480281031369501</v>
      </c>
      <c r="H56">
        <f>(Table2[[#This Row],[1Y Return vs Nifty]]-AVERAGE(Table2[1Y Return vs Nifty]))/_xlfn.STDEV.P(Table2[1Y Return vs Nifty])</f>
        <v>1.2004401595789655</v>
      </c>
      <c r="I56">
        <v>-1.6390318931035199</v>
      </c>
      <c r="J56">
        <f>(Table2[[#This Row],[1M Return vs Nifty]]-AVERAGE(Table2[1M Return vs Nifty]))/_xlfn.STDEV.P(Table2[1M Return vs Nifty])</f>
        <v>-0.29866899906523059</v>
      </c>
      <c r="K56">
        <v>15.7305902691302</v>
      </c>
      <c r="L56">
        <f>(Table2[[#This Row],[6M Return vs Nifty]]-AVERAGE(Table2[6M Return vs Nifty]))/_xlfn.STDEV.P(Table2[6M Return vs Nifty])</f>
        <v>0.21761612219277193</v>
      </c>
      <c r="M56">
        <v>7.9002449421418497</v>
      </c>
      <c r="N56">
        <f>(Table2[[#This Row],[1W Return vs Nifty]]-AVERAGE(Table2[1W Return vs Nifty]))/_xlfn.STDEV.P(Table2[1W Return vs Nifty])</f>
        <v>0.94011220968769982</v>
      </c>
      <c r="O56">
        <v>619</v>
      </c>
      <c r="P56">
        <v>609.40514612621496</v>
      </c>
      <c r="Q56">
        <v>514.85927049979398</v>
      </c>
      <c r="R56">
        <v>61.209334945617499</v>
      </c>
      <c r="S56" s="1">
        <f>(Table2[[#This Row],[Close Price]]-Table2[[#This Row],[20D EMA]])/Table2[[#This Row],[20D EMA]]</f>
        <v>1.6397415185783484E-2</v>
      </c>
      <c r="T56" s="1">
        <f>(Table2[[#This Row],[Close Price]]-Table2[[#This Row],[50D EMA]])/Table2[[#This Row],[50D EMA]]</f>
        <v>3.2400208628523178E-2</v>
      </c>
      <c r="U56" s="1">
        <f>(Table2[[#This Row],[Close Price]]-Table2[[#This Row],[200D EMA]])/Table2[[#This Row],[200D EMA]]</f>
        <v>0.22198440631992414</v>
      </c>
      <c r="V56">
        <v>0.39492547988882398</v>
      </c>
      <c r="W56">
        <v>616.4</v>
      </c>
      <c r="X56">
        <v>650</v>
      </c>
      <c r="Y56">
        <v>601</v>
      </c>
      <c r="Z56">
        <v>650</v>
      </c>
      <c r="AA56">
        <v>601.04999999999995</v>
      </c>
      <c r="AB56">
        <v>650</v>
      </c>
      <c r="AC56" s="1">
        <f>(Table2[[#This Row],[Close Price]]/Table2[[#This Row],[Day Low]])-1</f>
        <v>2.0684620376379081E-2</v>
      </c>
      <c r="AD56" s="1">
        <f>(Table2[[#This Row],[Day High]]/Table2[[#This Row],[Close Price]])-1</f>
        <v>3.3139950727171685E-2</v>
      </c>
      <c r="AE56" s="1">
        <f>(Table2[[#This Row],[Close Price]]/Table2[[#This Row],[Current Week Low]])-1</f>
        <v>4.6838602329450918E-2</v>
      </c>
      <c r="AF56" s="1">
        <f>(Table2[[#This Row],[Current Week High]]/Table2[[#This Row],[Close Price]])-1</f>
        <v>3.3139950727171685E-2</v>
      </c>
      <c r="AG56" s="1">
        <f>(Table2[[#This Row],[Close Price]]/Table2[[#This Row],[Current Month Low]])-1</f>
        <v>4.6751518176524565E-2</v>
      </c>
      <c r="AH56" s="1">
        <f>(Table2[[#This Row],[Current Month High]]/Table2[[#This Row],[Close Price]])-1</f>
        <v>3.3139950727171685E-2</v>
      </c>
      <c r="AI56">
        <v>15.0758960502265</v>
      </c>
      <c r="AJ56">
        <v>147.307389937106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-0.02</v>
      </c>
      <c r="AM56" t="s">
        <v>3214</v>
      </c>
      <c r="AN56">
        <v>-0.35</v>
      </c>
      <c r="AO56" t="s">
        <v>3214</v>
      </c>
      <c r="AP56">
        <v>0.236368638531091</v>
      </c>
      <c r="AQ56">
        <f>(Table2[[#This Row],[Sharpe Ratio]]-AVERAGE(Table2[Sharpe Ratio]))/_xlfn.STDEV.P(Table2[Sharpe Ratio])</f>
        <v>2.0454246712742865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4.1049241636684934</v>
      </c>
      <c r="AS56">
        <f>_xlfn.RANK.AVG(Table2[[#This Row],[1Y Return vs Nifty Z-Score]],Table2[1Y Return vs Nifty Z-Score])</f>
        <v>78</v>
      </c>
      <c r="AT56">
        <f>_xlfn.RANK.AVG(Table2[[#This Row],[6M Return vs Nifty Z-Score]],Table2[6M Return vs Nifty Z-Score])</f>
        <v>241</v>
      </c>
      <c r="AU56">
        <f>_xlfn.RANK.AVG(Table2[[#This Row],[Sharpe Ratio Z-Score]],Table2[Sharpe Ratio Z-Score])</f>
        <v>16</v>
      </c>
      <c r="AV56">
        <f>(Table2[[#This Row],[Rank 1Y]]+Table2[[#This Row],[Rank 6M]]+Table2[[#This Row],[Rank Sharpe]])/3</f>
        <v>111.66666666666667</v>
      </c>
    </row>
    <row r="57" spans="1:48" x14ac:dyDescent="0.3">
      <c r="A57" t="s">
        <v>1291</v>
      </c>
      <c r="B57" t="s">
        <v>1292</v>
      </c>
      <c r="C57" t="s">
        <v>3181</v>
      </c>
      <c r="D57" t="s">
        <v>261</v>
      </c>
      <c r="E57">
        <v>9166.9295567119898</v>
      </c>
      <c r="F57">
        <v>77.41</v>
      </c>
      <c r="G57">
        <v>56.5579122082762</v>
      </c>
      <c r="H57">
        <f>(Table2[[#This Row],[1Y Return vs Nifty]]-AVERAGE(Table2[1Y Return vs Nifty]))/_xlfn.STDEV.P(Table2[1Y Return vs Nifty])</f>
        <v>0.55196258455703617</v>
      </c>
      <c r="I57">
        <v>3.6457260823734798</v>
      </c>
      <c r="J57">
        <f>(Table2[[#This Row],[1M Return vs Nifty]]-AVERAGE(Table2[1M Return vs Nifty]))/_xlfn.STDEV.P(Table2[1M Return vs Nifty])</f>
        <v>0.18192994655099495</v>
      </c>
      <c r="K57">
        <v>28.068059732427798</v>
      </c>
      <c r="L57">
        <f>(Table2[[#This Row],[6M Return vs Nifty]]-AVERAGE(Table2[6M Return vs Nifty]))/_xlfn.STDEV.P(Table2[6M Return vs Nifty])</f>
        <v>0.62402640606465776</v>
      </c>
      <c r="M57">
        <v>5.7485320993553604</v>
      </c>
      <c r="N57">
        <f>(Table2[[#This Row],[1W Return vs Nifty]]-AVERAGE(Table2[1W Return vs Nifty]))/_xlfn.STDEV.P(Table2[1W Return vs Nifty])</f>
        <v>0.44427627739294862</v>
      </c>
      <c r="O57">
        <v>79.209999999999994</v>
      </c>
      <c r="P57">
        <v>78.343629037257003</v>
      </c>
      <c r="Q57">
        <v>65.503480510176701</v>
      </c>
      <c r="R57">
        <v>52.161237793405398</v>
      </c>
      <c r="S57" s="1">
        <f>(Table2[[#This Row],[Close Price]]-Table2[[#This Row],[20D EMA]])/Table2[[#This Row],[20D EMA]]</f>
        <v>-2.27244034844085E-2</v>
      </c>
      <c r="T57" s="1">
        <f>(Table2[[#This Row],[Close Price]]-Table2[[#This Row],[50D EMA]])/Table2[[#This Row],[50D EMA]]</f>
        <v>-1.1917102242136508E-2</v>
      </c>
      <c r="U57" s="1">
        <f>(Table2[[#This Row],[Close Price]]-Table2[[#This Row],[200D EMA]])/Table2[[#This Row],[200D EMA]]</f>
        <v>0.18176926473355084</v>
      </c>
      <c r="V57">
        <v>0.93683485376814002</v>
      </c>
      <c r="W57">
        <v>77.06</v>
      </c>
      <c r="X57">
        <v>79.81</v>
      </c>
      <c r="Y57">
        <v>77.06</v>
      </c>
      <c r="Z57">
        <v>83.6</v>
      </c>
      <c r="AA57">
        <v>77.06</v>
      </c>
      <c r="AB57">
        <v>83.6</v>
      </c>
      <c r="AC57" s="1">
        <f>(Table2[[#This Row],[Close Price]]/Table2[[#This Row],[Day Low]])-1</f>
        <v>4.5419153906045562E-3</v>
      </c>
      <c r="AD57" s="1">
        <f>(Table2[[#This Row],[Day High]]/Table2[[#This Row],[Close Price]])-1</f>
        <v>3.1003746286009548E-2</v>
      </c>
      <c r="AE57" s="1">
        <f>(Table2[[#This Row],[Close Price]]/Table2[[#This Row],[Current Week Low]])-1</f>
        <v>4.5419153906045562E-3</v>
      </c>
      <c r="AF57" s="1">
        <f>(Table2[[#This Row],[Current Week High]]/Table2[[#This Row],[Close Price]])-1</f>
        <v>7.9963828962666295E-2</v>
      </c>
      <c r="AG57" s="1">
        <f>(Table2[[#This Row],[Close Price]]/Table2[[#This Row],[Current Month Low]])-1</f>
        <v>4.5419153906045562E-3</v>
      </c>
      <c r="AH57" s="1">
        <f>(Table2[[#This Row],[Current Month High]]/Table2[[#This Row],[Close Price]])-1</f>
        <v>7.9963828962666295E-2</v>
      </c>
      <c r="AI57">
        <v>20.656245963053799</v>
      </c>
      <c r="AJ57">
        <v>95.479797979797894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-0.04</v>
      </c>
      <c r="AM57" t="s">
        <v>3214</v>
      </c>
      <c r="AN57">
        <v>-6.23</v>
      </c>
      <c r="AO57" t="s">
        <v>3214</v>
      </c>
      <c r="AP57">
        <v>0.21478147180889001</v>
      </c>
      <c r="AQ57">
        <f>(Table2[[#This Row],[Sharpe Ratio]]-AVERAGE(Table2[Sharpe Ratio]))/_xlfn.STDEV.P(Table2[Sharpe Ratio])</f>
        <v>1.7933573173929862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3.5955525319586235</v>
      </c>
      <c r="AS57">
        <f>_xlfn.RANK.AVG(Table2[[#This Row],[1Y Return vs Nifty Z-Score]],Table2[1Y Return vs Nifty Z-Score])</f>
        <v>166</v>
      </c>
      <c r="AT57">
        <f>_xlfn.RANK.AVG(Table2[[#This Row],[6M Return vs Nifty Z-Score]],Table2[6M Return vs Nifty Z-Score])</f>
        <v>152</v>
      </c>
      <c r="AU57">
        <f>_xlfn.RANK.AVG(Table2[[#This Row],[Sharpe Ratio Z-Score]],Table2[Sharpe Ratio Z-Score])</f>
        <v>23</v>
      </c>
      <c r="AV57">
        <f>(Table2[[#This Row],[Rank 1Y]]+Table2[[#This Row],[Rank 6M]]+Table2[[#This Row],[Rank Sharpe]])/3</f>
        <v>113.66666666666667</v>
      </c>
    </row>
    <row r="58" spans="1:48" x14ac:dyDescent="0.3">
      <c r="A58" t="s">
        <v>78</v>
      </c>
      <c r="B58" t="s">
        <v>79</v>
      </c>
      <c r="C58" t="s">
        <v>3175</v>
      </c>
      <c r="D58" t="s">
        <v>80</v>
      </c>
      <c r="E58">
        <v>340093.80705062201</v>
      </c>
      <c r="F58">
        <v>11806.45</v>
      </c>
      <c r="G58">
        <v>106.057621068686</v>
      </c>
      <c r="H58">
        <f>(Table2[[#This Row],[1Y Return vs Nifty]]-AVERAGE(Table2[1Y Return vs Nifty]))/_xlfn.STDEV.P(Table2[1Y Return vs Nifty])</f>
        <v>1.3984142214743667</v>
      </c>
      <c r="I58">
        <v>9.9976569921607297</v>
      </c>
      <c r="J58">
        <f>(Table2[[#This Row],[1M Return vs Nifty]]-AVERAGE(Table2[1M Return vs Nifty]))/_xlfn.STDEV.P(Table2[1M Return vs Nifty])</f>
        <v>0.75957821578802209</v>
      </c>
      <c r="K58">
        <v>17.470978016980499</v>
      </c>
      <c r="L58">
        <f>(Table2[[#This Row],[6M Return vs Nifty]]-AVERAGE(Table2[6M Return vs Nifty]))/_xlfn.STDEV.P(Table2[6M Return vs Nifty])</f>
        <v>0.27494647512739551</v>
      </c>
      <c r="M58">
        <v>1.3524265271270199</v>
      </c>
      <c r="N58">
        <f>(Table2[[#This Row],[1W Return vs Nifty]]-AVERAGE(Table2[1W Return vs Nifty]))/_xlfn.STDEV.P(Table2[1W Return vs Nifty])</f>
        <v>-0.56875253459722186</v>
      </c>
      <c r="O58">
        <v>11823.79</v>
      </c>
      <c r="P58">
        <v>11024.824982902799</v>
      </c>
      <c r="Q58">
        <v>9110.0020118212506</v>
      </c>
      <c r="R58">
        <v>54.5636824451406</v>
      </c>
      <c r="S58" s="1">
        <f>(Table2[[#This Row],[Close Price]]-Table2[[#This Row],[20D EMA]])/Table2[[#This Row],[20D EMA]]</f>
        <v>-1.4665348420430458E-3</v>
      </c>
      <c r="T58" s="1">
        <f>(Table2[[#This Row],[Close Price]]-Table2[[#This Row],[50D EMA]])/Table2[[#This Row],[50D EMA]]</f>
        <v>7.0896818617015578E-2</v>
      </c>
      <c r="U58" s="1">
        <f>(Table2[[#This Row],[Close Price]]-Table2[[#This Row],[200D EMA]])/Table2[[#This Row],[200D EMA]]</f>
        <v>0.29598763915527199</v>
      </c>
      <c r="V58">
        <v>1.3416699437150601</v>
      </c>
      <c r="W58">
        <v>11700</v>
      </c>
      <c r="X58">
        <v>12018.85</v>
      </c>
      <c r="Y58">
        <v>11700</v>
      </c>
      <c r="Z58">
        <v>12651.15</v>
      </c>
      <c r="AA58">
        <v>11700</v>
      </c>
      <c r="AB58">
        <v>12500</v>
      </c>
      <c r="AC58" s="1">
        <f>(Table2[[#This Row],[Close Price]]/Table2[[#This Row],[Day Low]])-1</f>
        <v>9.0982905982905926E-3</v>
      </c>
      <c r="AD58" s="1">
        <f>(Table2[[#This Row],[Day High]]/Table2[[#This Row],[Close Price]])-1</f>
        <v>1.7990166392099161E-2</v>
      </c>
      <c r="AE58" s="1">
        <f>(Table2[[#This Row],[Close Price]]/Table2[[#This Row],[Current Week Low]])-1</f>
        <v>9.0982905982905926E-3</v>
      </c>
      <c r="AF58" s="1">
        <f>(Table2[[#This Row],[Current Week High]]/Table2[[#This Row],[Close Price]])-1</f>
        <v>7.1545638189294714E-2</v>
      </c>
      <c r="AG58" s="1">
        <f>(Table2[[#This Row],[Close Price]]/Table2[[#This Row],[Current Month Low]])-1</f>
        <v>9.0982905982905926E-3</v>
      </c>
      <c r="AH58" s="1">
        <f>(Table2[[#This Row],[Current Month High]]/Table2[[#This Row],[Close Price]])-1</f>
        <v>5.8743314035971883E-2</v>
      </c>
      <c r="AI58">
        <v>8.1950967479640298</v>
      </c>
      <c r="AJ58">
        <v>140.79807466780801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0.18</v>
      </c>
      <c r="AM58" t="s">
        <v>3215</v>
      </c>
      <c r="AN58">
        <v>1.01</v>
      </c>
      <c r="AO58" t="s">
        <v>3215</v>
      </c>
      <c r="AP58">
        <v>0.18462352871449</v>
      </c>
      <c r="AQ58">
        <f>(Table2[[#This Row],[Sharpe Ratio]]-AVERAGE(Table2[Sharpe Ratio]))/_xlfn.STDEV.P(Table2[Sharpe Ratio])</f>
        <v>1.4412113867975522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3.3053977645901145</v>
      </c>
      <c r="AS58">
        <f>_xlfn.RANK.AVG(Table2[[#This Row],[1Y Return vs Nifty Z-Score]],Table2[1Y Return vs Nifty Z-Score])</f>
        <v>65</v>
      </c>
      <c r="AT58">
        <f>_xlfn.RANK.AVG(Table2[[#This Row],[6M Return vs Nifty Z-Score]],Table2[6M Return vs Nifty Z-Score])</f>
        <v>228</v>
      </c>
      <c r="AU58">
        <f>_xlfn.RANK.AVG(Table2[[#This Row],[Sharpe Ratio Z-Score]],Table2[Sharpe Ratio Z-Score])</f>
        <v>52</v>
      </c>
      <c r="AV58">
        <f>(Table2[[#This Row],[Rank 1Y]]+Table2[[#This Row],[Rank 6M]]+Table2[[#This Row],[Rank Sharpe]])/3</f>
        <v>115</v>
      </c>
    </row>
    <row r="59" spans="1:48" x14ac:dyDescent="0.3">
      <c r="A59" t="s">
        <v>908</v>
      </c>
      <c r="B59" t="s">
        <v>909</v>
      </c>
      <c r="C59" t="s">
        <v>3181</v>
      </c>
      <c r="D59" t="s">
        <v>261</v>
      </c>
      <c r="E59">
        <v>17242.344265650001</v>
      </c>
      <c r="F59">
        <v>1188.25</v>
      </c>
      <c r="G59">
        <v>85.518087573819201</v>
      </c>
      <c r="H59">
        <f>(Table2[[#This Row],[1Y Return vs Nifty]]-AVERAGE(Table2[1Y Return vs Nifty]))/_xlfn.STDEV.P(Table2[1Y Return vs Nifty])</f>
        <v>1.0471854536996625</v>
      </c>
      <c r="I59">
        <v>-12.362983171621</v>
      </c>
      <c r="J59">
        <f>(Table2[[#This Row],[1M Return vs Nifty]]-AVERAGE(Table2[1M Return vs Nifty]))/_xlfn.STDEV.P(Table2[1M Return vs Nifty])</f>
        <v>-1.2739113282714389</v>
      </c>
      <c r="K59">
        <v>21.2322452868592</v>
      </c>
      <c r="L59">
        <f>(Table2[[#This Row],[6M Return vs Nifty]]-AVERAGE(Table2[6M Return vs Nifty]))/_xlfn.STDEV.P(Table2[6M Return vs Nifty])</f>
        <v>0.39884689923112915</v>
      </c>
      <c r="M59">
        <v>1.0103182114762701</v>
      </c>
      <c r="N59">
        <f>(Table2[[#This Row],[1W Return vs Nifty]]-AVERAGE(Table2[1W Return vs Nifty]))/_xlfn.STDEV.P(Table2[1W Return vs Nifty])</f>
        <v>-0.64758721563059085</v>
      </c>
      <c r="O59">
        <v>1244.29</v>
      </c>
      <c r="P59">
        <v>1262.7755415976501</v>
      </c>
      <c r="Q59">
        <v>1065.77200269068</v>
      </c>
      <c r="R59">
        <v>27.0356610553888</v>
      </c>
      <c r="S59" s="1">
        <f>(Table2[[#This Row],[Close Price]]-Table2[[#This Row],[20D EMA]])/Table2[[#This Row],[20D EMA]]</f>
        <v>-4.5037732361426969E-2</v>
      </c>
      <c r="T59" s="1">
        <f>(Table2[[#This Row],[Close Price]]-Table2[[#This Row],[50D EMA]])/Table2[[#This Row],[50D EMA]]</f>
        <v>-5.9017251397949291E-2</v>
      </c>
      <c r="U59" s="1">
        <f>(Table2[[#This Row],[Close Price]]-Table2[[#This Row],[200D EMA]])/Table2[[#This Row],[200D EMA]]</f>
        <v>0.11491951092739197</v>
      </c>
      <c r="V59">
        <v>1.0235982116092599</v>
      </c>
      <c r="W59">
        <v>1160.05</v>
      </c>
      <c r="X59">
        <v>1196.95</v>
      </c>
      <c r="Y59">
        <v>1160.05</v>
      </c>
      <c r="Z59">
        <v>1241.5</v>
      </c>
      <c r="AA59">
        <v>1160.05</v>
      </c>
      <c r="AB59">
        <v>1219.95</v>
      </c>
      <c r="AC59" s="1">
        <f>(Table2[[#This Row],[Close Price]]/Table2[[#This Row],[Day Low]])-1</f>
        <v>2.4309297013059838E-2</v>
      </c>
      <c r="AD59" s="1">
        <f>(Table2[[#This Row],[Day High]]/Table2[[#This Row],[Close Price]])-1</f>
        <v>7.3216915632232649E-3</v>
      </c>
      <c r="AE59" s="1">
        <f>(Table2[[#This Row],[Close Price]]/Table2[[#This Row],[Current Week Low]])-1</f>
        <v>2.4309297013059838E-2</v>
      </c>
      <c r="AF59" s="1">
        <f>(Table2[[#This Row],[Current Week High]]/Table2[[#This Row],[Close Price]])-1</f>
        <v>4.4813801809383547E-2</v>
      </c>
      <c r="AG59" s="1">
        <f>(Table2[[#This Row],[Close Price]]/Table2[[#This Row],[Current Month Low]])-1</f>
        <v>2.4309297013059838E-2</v>
      </c>
      <c r="AH59" s="1">
        <f>(Table2[[#This Row],[Current Month High]]/Table2[[#This Row],[Close Price]])-1</f>
        <v>2.6677887649905418E-2</v>
      </c>
      <c r="AI59">
        <v>22.0281927203871</v>
      </c>
      <c r="AJ59">
        <v>139.75988700564901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-0.11</v>
      </c>
      <c r="AM59" t="s">
        <v>3214</v>
      </c>
      <c r="AN59">
        <v>-8.34</v>
      </c>
      <c r="AO59" t="s">
        <v>3214</v>
      </c>
      <c r="AP59">
        <v>0.18418081642138101</v>
      </c>
      <c r="AQ59">
        <f>(Table2[[#This Row],[Sharpe Ratio]]-AVERAGE(Table2[Sharpe Ratio]))/_xlfn.STDEV.P(Table2[Sharpe Ratio])</f>
        <v>1.4360419582342412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94</v>
      </c>
      <c r="AT59">
        <f>_xlfn.RANK.AVG(Table2[[#This Row],[6M Return vs Nifty Z-Score]],Table2[6M Return vs Nifty Z-Score])</f>
        <v>198</v>
      </c>
      <c r="AU59">
        <f>_xlfn.RANK.AVG(Table2[[#This Row],[Sharpe Ratio Z-Score]],Table2[Sharpe Ratio Z-Score])</f>
        <v>54</v>
      </c>
      <c r="AV59">
        <f>(Table2[[#This Row],[Rank 1Y]]+Table2[[#This Row],[Rank 6M]]+Table2[[#This Row],[Rank Sharpe]])/3</f>
        <v>115.33333333333333</v>
      </c>
    </row>
    <row r="60" spans="1:48" x14ac:dyDescent="0.3">
      <c r="A60" t="s">
        <v>1062</v>
      </c>
      <c r="B60" t="s">
        <v>1063</v>
      </c>
      <c r="C60" t="s">
        <v>3181</v>
      </c>
      <c r="D60" t="s">
        <v>261</v>
      </c>
      <c r="E60">
        <v>13137.10021794</v>
      </c>
      <c r="F60">
        <v>1942.2</v>
      </c>
      <c r="G60">
        <v>87.526828570534803</v>
      </c>
      <c r="H60">
        <f>(Table2[[#This Row],[1Y Return vs Nifty]]-AVERAGE(Table2[1Y Return vs Nifty]))/_xlfn.STDEV.P(Table2[1Y Return vs Nifty])</f>
        <v>1.0815351932023283</v>
      </c>
      <c r="I60">
        <v>16.714470188350599</v>
      </c>
      <c r="J60">
        <f>(Table2[[#This Row],[1M Return vs Nifty]]-AVERAGE(Table2[1M Return vs Nifty]))/_xlfn.STDEV.P(Table2[1M Return vs Nifty])</f>
        <v>1.370409091103298</v>
      </c>
      <c r="K60">
        <v>32.363701838322299</v>
      </c>
      <c r="L60">
        <f>(Table2[[#This Row],[6M Return vs Nifty]]-AVERAGE(Table2[6M Return vs Nifty]))/_xlfn.STDEV.P(Table2[6M Return vs Nifty])</f>
        <v>0.76552974537278096</v>
      </c>
      <c r="M60">
        <v>11.610454270006301</v>
      </c>
      <c r="N60">
        <f>(Table2[[#This Row],[1W Return vs Nifty]]-AVERAGE(Table2[1W Return vs Nifty]))/_xlfn.STDEV.P(Table2[1W Return vs Nifty])</f>
        <v>1.7950846133045228</v>
      </c>
      <c r="O60">
        <v>1834.68</v>
      </c>
      <c r="P60">
        <v>1777.4090677710201</v>
      </c>
      <c r="Q60">
        <v>1509.2419885066299</v>
      </c>
      <c r="R60">
        <v>82.170219337501393</v>
      </c>
      <c r="S60" s="1">
        <f>(Table2[[#This Row],[Close Price]]-Table2[[#This Row],[20D EMA]])/Table2[[#This Row],[20D EMA]]</f>
        <v>5.860422525999083E-2</v>
      </c>
      <c r="T60" s="1">
        <f>(Table2[[#This Row],[Close Price]]-Table2[[#This Row],[50D EMA]])/Table2[[#This Row],[50D EMA]]</f>
        <v>9.2714128231402515E-2</v>
      </c>
      <c r="U60" s="1">
        <f>(Table2[[#This Row],[Close Price]]-Table2[[#This Row],[200D EMA]])/Table2[[#This Row],[200D EMA]]</f>
        <v>0.28687116763944193</v>
      </c>
      <c r="V60">
        <v>0.68640927717378497</v>
      </c>
      <c r="W60">
        <v>1924.45</v>
      </c>
      <c r="X60">
        <v>1989</v>
      </c>
      <c r="Y60">
        <v>1811.55</v>
      </c>
      <c r="Z60">
        <v>2034.95</v>
      </c>
      <c r="AA60">
        <v>1851.5</v>
      </c>
      <c r="AB60">
        <v>2034.95</v>
      </c>
      <c r="AC60" s="1">
        <f>(Table2[[#This Row],[Close Price]]/Table2[[#This Row],[Day Low]])-1</f>
        <v>9.2234144820597663E-3</v>
      </c>
      <c r="AD60" s="1">
        <f>(Table2[[#This Row],[Day High]]/Table2[[#This Row],[Close Price]])-1</f>
        <v>2.4096385542168752E-2</v>
      </c>
      <c r="AE60" s="1">
        <f>(Table2[[#This Row],[Close Price]]/Table2[[#This Row],[Current Week Low]])-1</f>
        <v>7.2120559741657653E-2</v>
      </c>
      <c r="AF60" s="1">
        <f>(Table2[[#This Row],[Current Week High]]/Table2[[#This Row],[Close Price]])-1</f>
        <v>4.7755123056327786E-2</v>
      </c>
      <c r="AG60" s="1">
        <f>(Table2[[#This Row],[Close Price]]/Table2[[#This Row],[Current Month Low]])-1</f>
        <v>4.898730758844172E-2</v>
      </c>
      <c r="AH60" s="1">
        <f>(Table2[[#This Row],[Current Month High]]/Table2[[#This Row],[Close Price]])-1</f>
        <v>4.7755123056327786E-2</v>
      </c>
      <c r="AI60">
        <v>4.7755123056327697</v>
      </c>
      <c r="AJ60">
        <v>130.74729713674699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0.08</v>
      </c>
      <c r="AM60" t="s">
        <v>3215</v>
      </c>
      <c r="AN60">
        <v>5.52</v>
      </c>
      <c r="AO60" t="s">
        <v>3215</v>
      </c>
      <c r="AP60">
        <v>0.13621367801180101</v>
      </c>
      <c r="AQ60">
        <f>(Table2[[#This Row],[Sharpe Ratio]]-AVERAGE(Table2[Sharpe Ratio]))/_xlfn.STDEV.P(Table2[Sharpe Ratio])</f>
        <v>0.87594299722857238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5.8885016402115022</v>
      </c>
      <c r="AS60">
        <f>_xlfn.RANK.AVG(Table2[[#This Row],[1Y Return vs Nifty Z-Score]],Table2[1Y Return vs Nifty Z-Score])</f>
        <v>93</v>
      </c>
      <c r="AT60">
        <f>_xlfn.RANK.AVG(Table2[[#This Row],[6M Return vs Nifty Z-Score]],Table2[6M Return vs Nifty Z-Score])</f>
        <v>121</v>
      </c>
      <c r="AU60">
        <f>_xlfn.RANK.AVG(Table2[[#This Row],[Sharpe Ratio Z-Score]],Table2[Sharpe Ratio Z-Score])</f>
        <v>132</v>
      </c>
      <c r="AV60">
        <f>(Table2[[#This Row],[Rank 1Y]]+Table2[[#This Row],[Rank 6M]]+Table2[[#This Row],[Rank Sharpe]])/3</f>
        <v>115.33333333333333</v>
      </c>
    </row>
    <row r="61" spans="1:48" x14ac:dyDescent="0.3">
      <c r="A61" t="s">
        <v>259</v>
      </c>
      <c r="B61" t="s">
        <v>260</v>
      </c>
      <c r="C61" t="s">
        <v>3181</v>
      </c>
      <c r="D61" t="s">
        <v>261</v>
      </c>
      <c r="E61">
        <v>107624.563928124</v>
      </c>
      <c r="F61">
        <v>3875.85</v>
      </c>
      <c r="G61">
        <v>101.59383244483</v>
      </c>
      <c r="H61">
        <f>(Table2[[#This Row],[1Y Return vs Nifty]]-AVERAGE(Table2[1Y Return vs Nifty]))/_xlfn.STDEV.P(Table2[1Y Return vs Nifty])</f>
        <v>1.3220828394419797</v>
      </c>
      <c r="I61">
        <v>1.23560595797865</v>
      </c>
      <c r="J61">
        <f>(Table2[[#This Row],[1M Return vs Nifty]]-AVERAGE(Table2[1M Return vs Nifty]))/_xlfn.STDEV.P(Table2[1M Return vs Nifty])</f>
        <v>-3.7247770946664684E-2</v>
      </c>
      <c r="K61">
        <v>14.560828997676699</v>
      </c>
      <c r="L61">
        <f>(Table2[[#This Row],[6M Return vs Nifty]]-AVERAGE(Table2[6M Return vs Nifty]))/_xlfn.STDEV.P(Table2[6M Return vs Nifty])</f>
        <v>0.1790828547502045</v>
      </c>
      <c r="M61">
        <v>6.3819424568058896</v>
      </c>
      <c r="N61">
        <f>(Table2[[#This Row],[1W Return vs Nifty]]-AVERAGE(Table2[1W Return vs Nifty]))/_xlfn.STDEV.P(Table2[1W Return vs Nifty])</f>
        <v>0.59023795446548688</v>
      </c>
      <c r="O61">
        <v>3796.63</v>
      </c>
      <c r="P61">
        <v>3777.6075073637398</v>
      </c>
      <c r="Q61">
        <v>3252.7221536030302</v>
      </c>
      <c r="R61">
        <v>58.287109742983603</v>
      </c>
      <c r="S61" s="1">
        <f>(Table2[[#This Row],[Close Price]]-Table2[[#This Row],[20D EMA]])/Table2[[#This Row],[20D EMA]]</f>
        <v>2.0865873155930338E-2</v>
      </c>
      <c r="T61" s="1">
        <f>(Table2[[#This Row],[Close Price]]-Table2[[#This Row],[50D EMA]])/Table2[[#This Row],[50D EMA]]</f>
        <v>2.6006537853589789E-2</v>
      </c>
      <c r="U61" s="1">
        <f>(Table2[[#This Row],[Close Price]]-Table2[[#This Row],[200D EMA]])/Table2[[#This Row],[200D EMA]]</f>
        <v>0.19157118775322785</v>
      </c>
      <c r="V61">
        <v>0.65719973135032395</v>
      </c>
      <c r="W61">
        <v>3662.8</v>
      </c>
      <c r="X61">
        <v>3870</v>
      </c>
      <c r="Y61">
        <v>3662.8</v>
      </c>
      <c r="Z61">
        <v>3891.7</v>
      </c>
      <c r="AA61">
        <v>3662.8</v>
      </c>
      <c r="AB61">
        <v>3891.7</v>
      </c>
      <c r="AC61" s="1">
        <f>(Table2[[#This Row],[Close Price]]/Table2[[#This Row],[Day Low]])-1</f>
        <v>5.8165884023151593E-2</v>
      </c>
      <c r="AD61" s="1">
        <f>(Table2[[#This Row],[Day High]]/Table2[[#This Row],[Close Price]])-1</f>
        <v>-1.5093463369325599E-3</v>
      </c>
      <c r="AE61" s="1">
        <f>(Table2[[#This Row],[Close Price]]/Table2[[#This Row],[Current Week Low]])-1</f>
        <v>5.8165884023151593E-2</v>
      </c>
      <c r="AF61" s="1">
        <f>(Table2[[#This Row],[Current Week High]]/Table2[[#This Row],[Close Price]])-1</f>
        <v>4.0894255453642891E-3</v>
      </c>
      <c r="AG61" s="1">
        <f>(Table2[[#This Row],[Close Price]]/Table2[[#This Row],[Current Month Low]])-1</f>
        <v>5.8165884023151593E-2</v>
      </c>
      <c r="AH61" s="1">
        <f>(Table2[[#This Row],[Current Month High]]/Table2[[#This Row],[Close Price]])-1</f>
        <v>4.0894255453642891E-3</v>
      </c>
      <c r="AI61">
        <v>7.6383244965620296</v>
      </c>
      <c r="AJ61">
        <v>133.61863717187501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-0.09</v>
      </c>
      <c r="AM61" t="s">
        <v>3214</v>
      </c>
      <c r="AN61">
        <v>-3.54</v>
      </c>
      <c r="AO61" t="s">
        <v>3214</v>
      </c>
      <c r="AP61">
        <v>0.23057833223473501</v>
      </c>
      <c r="AQ61">
        <f>(Table2[[#This Row],[Sharpe Ratio]]-AVERAGE(Table2[Sharpe Ratio]))/_xlfn.STDEV.P(Table2[Sharpe Ratio])</f>
        <v>1.9778128718627577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4.0319687495737639</v>
      </c>
      <c r="AS61">
        <f>_xlfn.RANK.AVG(Table2[[#This Row],[1Y Return vs Nifty Z-Score]],Table2[1Y Return vs Nifty Z-Score])</f>
        <v>68</v>
      </c>
      <c r="AT61">
        <f>_xlfn.RANK.AVG(Table2[[#This Row],[6M Return vs Nifty Z-Score]],Table2[6M Return vs Nifty Z-Score])</f>
        <v>262</v>
      </c>
      <c r="AU61">
        <f>_xlfn.RANK.AVG(Table2[[#This Row],[Sharpe Ratio Z-Score]],Table2[Sharpe Ratio Z-Score])</f>
        <v>18</v>
      </c>
      <c r="AV61">
        <f>(Table2[[#This Row],[Rank 1Y]]+Table2[[#This Row],[Rank 6M]]+Table2[[#This Row],[Rank Sharpe]])/3</f>
        <v>116</v>
      </c>
    </row>
    <row r="62" spans="1:48" x14ac:dyDescent="0.3">
      <c r="A62" t="s">
        <v>1166</v>
      </c>
      <c r="B62" t="s">
        <v>1167</v>
      </c>
      <c r="C62" t="s">
        <v>3171</v>
      </c>
      <c r="D62" t="s">
        <v>117</v>
      </c>
      <c r="E62">
        <v>11136.86188615</v>
      </c>
      <c r="F62">
        <v>1855.4</v>
      </c>
      <c r="G62">
        <v>48.236188382720599</v>
      </c>
      <c r="H62">
        <f>(Table2[[#This Row],[1Y Return vs Nifty]]-AVERAGE(Table2[1Y Return vs Nifty]))/_xlfn.STDEV.P(Table2[1Y Return vs Nifty])</f>
        <v>0.40965999498060984</v>
      </c>
      <c r="I62">
        <v>18.8177609688362</v>
      </c>
      <c r="J62">
        <f>(Table2[[#This Row],[1M Return vs Nifty]]-AVERAGE(Table2[1M Return vs Nifty]))/_xlfn.STDEV.P(Table2[1M Return vs Nifty])</f>
        <v>1.5616835706757464</v>
      </c>
      <c r="K62">
        <v>51.550735677031902</v>
      </c>
      <c r="L62">
        <f>(Table2[[#This Row],[6M Return vs Nifty]]-AVERAGE(Table2[6M Return vs Nifty]))/_xlfn.STDEV.P(Table2[6M Return vs Nifty])</f>
        <v>1.3975724744143347</v>
      </c>
      <c r="M62">
        <v>1.72353695428675</v>
      </c>
      <c r="N62">
        <f>(Table2[[#This Row],[1W Return vs Nifty]]-AVERAGE(Table2[1W Return vs Nifty]))/_xlfn.STDEV.P(Table2[1W Return vs Nifty])</f>
        <v>-0.48323467135077042</v>
      </c>
      <c r="O62">
        <v>1852.9</v>
      </c>
      <c r="P62">
        <v>1693.8168880056401</v>
      </c>
      <c r="Q62">
        <v>1368.26736161744</v>
      </c>
      <c r="R62">
        <v>50.181978671174299</v>
      </c>
      <c r="S62" s="1">
        <f>(Table2[[#This Row],[Close Price]]-Table2[[#This Row],[20D EMA]])/Table2[[#This Row],[20D EMA]]</f>
        <v>1.3492363322359544E-3</v>
      </c>
      <c r="T62" s="1">
        <f>(Table2[[#This Row],[Close Price]]-Table2[[#This Row],[50D EMA]])/Table2[[#This Row],[50D EMA]]</f>
        <v>9.5395856032946813E-2</v>
      </c>
      <c r="U62" s="1">
        <f>(Table2[[#This Row],[Close Price]]-Table2[[#This Row],[200D EMA]])/Table2[[#This Row],[200D EMA]]</f>
        <v>0.35602152915985413</v>
      </c>
      <c r="V62">
        <v>1.21766213660394</v>
      </c>
      <c r="W62">
        <v>1831.6</v>
      </c>
      <c r="X62">
        <v>1889.8</v>
      </c>
      <c r="Y62">
        <v>1831.6</v>
      </c>
      <c r="Z62">
        <v>1973.95</v>
      </c>
      <c r="AA62">
        <v>1831.6</v>
      </c>
      <c r="AB62">
        <v>1937.95</v>
      </c>
      <c r="AC62" s="1">
        <f>(Table2[[#This Row],[Close Price]]/Table2[[#This Row],[Day Low]])-1</f>
        <v>1.299410351605168E-2</v>
      </c>
      <c r="AD62" s="1">
        <f>(Table2[[#This Row],[Day High]]/Table2[[#This Row],[Close Price]])-1</f>
        <v>1.8540476447127308E-2</v>
      </c>
      <c r="AE62" s="1">
        <f>(Table2[[#This Row],[Close Price]]/Table2[[#This Row],[Current Week Low]])-1</f>
        <v>1.299410351605168E-2</v>
      </c>
      <c r="AF62" s="1">
        <f>(Table2[[#This Row],[Current Week High]]/Table2[[#This Row],[Close Price]])-1</f>
        <v>6.3894577988573786E-2</v>
      </c>
      <c r="AG62" s="1">
        <f>(Table2[[#This Row],[Close Price]]/Table2[[#This Row],[Current Month Low]])-1</f>
        <v>1.299410351605168E-2</v>
      </c>
      <c r="AH62" s="1">
        <f>(Table2[[#This Row],[Current Month High]]/Table2[[#This Row],[Close Price]])-1</f>
        <v>4.4491753799719813E-2</v>
      </c>
      <c r="AI62">
        <v>18.572814487441999</v>
      </c>
      <c r="AJ62">
        <v>92.648738448759204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</v>
      </c>
      <c r="AM62" t="s">
        <v>3215</v>
      </c>
      <c r="AN62">
        <v>3.36</v>
      </c>
      <c r="AO62" t="s">
        <v>3215</v>
      </c>
      <c r="AP62">
        <v>0.165119298324331</v>
      </c>
      <c r="AQ62">
        <f>(Table2[[#This Row],[Sharpe Ratio]]-AVERAGE(Table2[Sharpe Ratio]))/_xlfn.STDEV.P(Table2[Sharpe Ratio])</f>
        <v>1.2134659023064149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4.0991472710263359</v>
      </c>
      <c r="AS62">
        <f>_xlfn.RANK.AVG(Table2[[#This Row],[1Y Return vs Nifty Z-Score]],Table2[1Y Return vs Nifty Z-Score])</f>
        <v>196</v>
      </c>
      <c r="AT62">
        <f>_xlfn.RANK.AVG(Table2[[#This Row],[6M Return vs Nifty Z-Score]],Table2[6M Return vs Nifty Z-Score])</f>
        <v>70</v>
      </c>
      <c r="AU62">
        <f>_xlfn.RANK.AVG(Table2[[#This Row],[Sharpe Ratio Z-Score]],Table2[Sharpe Ratio Z-Score])</f>
        <v>84</v>
      </c>
      <c r="AV62">
        <f>(Table2[[#This Row],[Rank 1Y]]+Table2[[#This Row],[Rank 6M]]+Table2[[#This Row],[Rank Sharpe]])/3</f>
        <v>116.66666666666667</v>
      </c>
    </row>
    <row r="63" spans="1:48" x14ac:dyDescent="0.3">
      <c r="A63" t="s">
        <v>510</v>
      </c>
      <c r="B63" t="s">
        <v>511</v>
      </c>
      <c r="C63" t="s">
        <v>3175</v>
      </c>
      <c r="D63" t="s">
        <v>512</v>
      </c>
      <c r="E63">
        <v>43481.75</v>
      </c>
      <c r="F63">
        <v>496.35</v>
      </c>
      <c r="G63">
        <v>61.606784129907098</v>
      </c>
      <c r="H63">
        <f>(Table2[[#This Row],[1Y Return vs Nifty]]-AVERAGE(Table2[1Y Return vs Nifty]))/_xlfn.STDEV.P(Table2[1Y Return vs Nifty])</f>
        <v>0.63829896917501716</v>
      </c>
      <c r="I63">
        <v>4.2394005516093598</v>
      </c>
      <c r="J63">
        <f>(Table2[[#This Row],[1M Return vs Nifty]]-AVERAGE(Table2[1M Return vs Nifty]))/_xlfn.STDEV.P(Table2[1M Return vs Nifty])</f>
        <v>0.23591904600985592</v>
      </c>
      <c r="K63">
        <v>45.725311836266599</v>
      </c>
      <c r="L63">
        <f>(Table2[[#This Row],[6M Return vs Nifty]]-AVERAGE(Table2[6M Return vs Nifty]))/_xlfn.STDEV.P(Table2[6M Return vs Nifty])</f>
        <v>1.2056763839038354</v>
      </c>
      <c r="M63">
        <v>12.0982656989214</v>
      </c>
      <c r="N63">
        <f>(Table2[[#This Row],[1W Return vs Nifty]]-AVERAGE(Table2[1W Return vs Nifty]))/_xlfn.STDEV.P(Table2[1W Return vs Nifty])</f>
        <v>1.9074947964063365</v>
      </c>
      <c r="O63">
        <v>487.13</v>
      </c>
      <c r="P63">
        <v>494.14167941540597</v>
      </c>
      <c r="Q63">
        <v>437.89840931500697</v>
      </c>
      <c r="R63">
        <v>74.037935631951896</v>
      </c>
      <c r="S63" s="1">
        <f>(Table2[[#This Row],[Close Price]]-Table2[[#This Row],[20D EMA]])/Table2[[#This Row],[20D EMA]]</f>
        <v>1.8927185761501094E-2</v>
      </c>
      <c r="T63" s="1">
        <f>(Table2[[#This Row],[Close Price]]-Table2[[#This Row],[50D EMA]])/Table2[[#This Row],[50D EMA]]</f>
        <v>4.4690028722260402E-3</v>
      </c>
      <c r="U63" s="1">
        <f>(Table2[[#This Row],[Close Price]]-Table2[[#This Row],[200D EMA]])/Table2[[#This Row],[200D EMA]]</f>
        <v>0.1334820804131884</v>
      </c>
      <c r="V63">
        <v>1.26821533152698</v>
      </c>
      <c r="W63">
        <v>493.55</v>
      </c>
      <c r="X63">
        <v>514</v>
      </c>
      <c r="Y63">
        <v>488.55</v>
      </c>
      <c r="Z63">
        <v>515.65</v>
      </c>
      <c r="AA63">
        <v>493.55</v>
      </c>
      <c r="AB63">
        <v>515.65</v>
      </c>
      <c r="AC63" s="1">
        <f>(Table2[[#This Row],[Close Price]]/Table2[[#This Row],[Day Low]])-1</f>
        <v>5.6731840745618545E-3</v>
      </c>
      <c r="AD63" s="1">
        <f>(Table2[[#This Row],[Day High]]/Table2[[#This Row],[Close Price]])-1</f>
        <v>3.5559584970282998E-2</v>
      </c>
      <c r="AE63" s="1">
        <f>(Table2[[#This Row],[Close Price]]/Table2[[#This Row],[Current Week Low]])-1</f>
        <v>1.5965612526865236E-2</v>
      </c>
      <c r="AF63" s="1">
        <f>(Table2[[#This Row],[Current Week High]]/Table2[[#This Row],[Close Price]])-1</f>
        <v>3.8883852120479512E-2</v>
      </c>
      <c r="AG63" s="1">
        <f>(Table2[[#This Row],[Close Price]]/Table2[[#This Row],[Current Month Low]])-1</f>
        <v>5.6731840745618545E-3</v>
      </c>
      <c r="AH63" s="1">
        <f>(Table2[[#This Row],[Current Month High]]/Table2[[#This Row],[Close Price]])-1</f>
        <v>3.8883852120479512E-2</v>
      </c>
      <c r="AI63">
        <v>24.9823713105671</v>
      </c>
      <c r="AJ63">
        <v>105.357881671493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-0.15</v>
      </c>
      <c r="AM63" t="s">
        <v>3214</v>
      </c>
      <c r="AN63">
        <v>1.31</v>
      </c>
      <c r="AO63" t="s">
        <v>3215</v>
      </c>
      <c r="AP63">
        <v>0.138224657622983</v>
      </c>
      <c r="AQ63">
        <f>(Table2[[#This Row],[Sharpe Ratio]]-AVERAGE(Table2[Sharpe Ratio]))/_xlfn.STDEV.P(Table2[Sharpe Ratio])</f>
        <v>0.89942464796222676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143</v>
      </c>
      <c r="AT63">
        <f>_xlfn.RANK.AVG(Table2[[#This Row],[6M Return vs Nifty Z-Score]],Table2[6M Return vs Nifty Z-Score])</f>
        <v>81</v>
      </c>
      <c r="AU63">
        <f>_xlfn.RANK.AVG(Table2[[#This Row],[Sharpe Ratio Z-Score]],Table2[Sharpe Ratio Z-Score])</f>
        <v>127</v>
      </c>
      <c r="AV63">
        <f>(Table2[[#This Row],[Rank 1Y]]+Table2[[#This Row],[Rank 6M]]+Table2[[#This Row],[Rank Sharpe]])/3</f>
        <v>117</v>
      </c>
    </row>
    <row r="64" spans="1:48" x14ac:dyDescent="0.3">
      <c r="A64" t="s">
        <v>620</v>
      </c>
      <c r="B64" t="s">
        <v>621</v>
      </c>
      <c r="C64" t="s">
        <v>3172</v>
      </c>
      <c r="D64" t="s">
        <v>46</v>
      </c>
      <c r="E64">
        <v>32434.2</v>
      </c>
      <c r="F64">
        <v>170.57</v>
      </c>
      <c r="G64">
        <v>163.27583677537399</v>
      </c>
      <c r="H64">
        <f>(Table2[[#This Row],[1Y Return vs Nifty]]-AVERAGE(Table2[1Y Return vs Nifty]))/_xlfn.STDEV.P(Table2[1Y Return vs Nifty])</f>
        <v>2.3768533570053552</v>
      </c>
      <c r="I64">
        <v>-4.2299126258231903</v>
      </c>
      <c r="J64">
        <f>(Table2[[#This Row],[1M Return vs Nifty]]-AVERAGE(Table2[1M Return vs Nifty]))/_xlfn.STDEV.P(Table2[1M Return vs Nifty])</f>
        <v>-0.53428519078876524</v>
      </c>
      <c r="K64">
        <v>21.0736277930841</v>
      </c>
      <c r="L64">
        <f>(Table2[[#This Row],[6M Return vs Nifty]]-AVERAGE(Table2[6M Return vs Nifty]))/_xlfn.STDEV.P(Table2[6M Return vs Nifty])</f>
        <v>0.39362185848318992</v>
      </c>
      <c r="M64">
        <v>8.1425459218491198</v>
      </c>
      <c r="N64">
        <f>(Table2[[#This Row],[1W Return vs Nifty]]-AVERAGE(Table2[1W Return vs Nifty]))/_xlfn.STDEV.P(Table2[1W Return vs Nifty])</f>
        <v>0.99594750972406587</v>
      </c>
      <c r="O64">
        <v>176.6</v>
      </c>
      <c r="P64">
        <v>175.93733416774501</v>
      </c>
      <c r="Q64">
        <v>144.55817781634801</v>
      </c>
      <c r="R64">
        <v>58.458989607354198</v>
      </c>
      <c r="S64" s="1">
        <f>(Table2[[#This Row],[Close Price]]-Table2[[#This Row],[20D EMA]])/Table2[[#This Row],[20D EMA]]</f>
        <v>-3.4144960362400917E-2</v>
      </c>
      <c r="T64" s="1">
        <f>(Table2[[#This Row],[Close Price]]-Table2[[#This Row],[50D EMA]])/Table2[[#This Row],[50D EMA]]</f>
        <v>-3.0507079086622989E-2</v>
      </c>
      <c r="U64" s="1">
        <f>(Table2[[#This Row],[Close Price]]-Table2[[#This Row],[200D EMA]])/Table2[[#This Row],[200D EMA]]</f>
        <v>0.17994016372216837</v>
      </c>
      <c r="V64">
        <v>0.297194429075746</v>
      </c>
      <c r="W64">
        <v>152.25</v>
      </c>
      <c r="X64">
        <v>177.8</v>
      </c>
      <c r="Y64">
        <v>152.25</v>
      </c>
      <c r="Z64">
        <v>181.7</v>
      </c>
      <c r="AA64">
        <v>152.25</v>
      </c>
      <c r="AB64">
        <v>181.7</v>
      </c>
      <c r="AC64" s="1">
        <f>(Table2[[#This Row],[Close Price]]/Table2[[#This Row],[Day Low]])-1</f>
        <v>0.12032840722495886</v>
      </c>
      <c r="AD64" s="1">
        <f>(Table2[[#This Row],[Day High]]/Table2[[#This Row],[Close Price]])-1</f>
        <v>4.2387289675793083E-2</v>
      </c>
      <c r="AE64" s="1">
        <f>(Table2[[#This Row],[Close Price]]/Table2[[#This Row],[Current Week Low]])-1</f>
        <v>0.12032840722495886</v>
      </c>
      <c r="AF64" s="1">
        <f>(Table2[[#This Row],[Current Week High]]/Table2[[#This Row],[Close Price]])-1</f>
        <v>6.5251802778917734E-2</v>
      </c>
      <c r="AG64" s="1">
        <f>(Table2[[#This Row],[Close Price]]/Table2[[#This Row],[Current Month Low]])-1</f>
        <v>0.12032840722495886</v>
      </c>
      <c r="AH64" s="1">
        <f>(Table2[[#This Row],[Current Month High]]/Table2[[#This Row],[Close Price]])-1</f>
        <v>6.5251802778917734E-2</v>
      </c>
      <c r="AI64">
        <v>22.970041625139199</v>
      </c>
      <c r="AJ64">
        <v>200.03518029903199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-0.04</v>
      </c>
      <c r="AM64" t="s">
        <v>3214</v>
      </c>
      <c r="AN64">
        <v>-3.28</v>
      </c>
      <c r="AO64" t="s">
        <v>3214</v>
      </c>
      <c r="AP64">
        <v>0.13461041876531701</v>
      </c>
      <c r="AQ64">
        <f>(Table2[[#This Row],[Sharpe Ratio]]-AVERAGE(Table2[Sharpe Ratio]))/_xlfn.STDEV.P(Table2[Sharpe Ratio])</f>
        <v>0.85722218402285755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4.089359718446703</v>
      </c>
      <c r="AS64">
        <f>_xlfn.RANK.AVG(Table2[[#This Row],[1Y Return vs Nifty Z-Score]],Table2[1Y Return vs Nifty Z-Score])</f>
        <v>26</v>
      </c>
      <c r="AT64">
        <f>_xlfn.RANK.AVG(Table2[[#This Row],[6M Return vs Nifty Z-Score]],Table2[6M Return vs Nifty Z-Score])</f>
        <v>199</v>
      </c>
      <c r="AU64">
        <f>_xlfn.RANK.AVG(Table2[[#This Row],[Sharpe Ratio Z-Score]],Table2[Sharpe Ratio Z-Score])</f>
        <v>136</v>
      </c>
      <c r="AV64">
        <f>(Table2[[#This Row],[Rank 1Y]]+Table2[[#This Row],[Rank 6M]]+Table2[[#This Row],[Rank Sharpe]])/3</f>
        <v>120.33333333333333</v>
      </c>
    </row>
    <row r="65" spans="1:48" x14ac:dyDescent="0.3">
      <c r="A65" t="s">
        <v>553</v>
      </c>
      <c r="B65" t="s">
        <v>554</v>
      </c>
      <c r="C65" t="s">
        <v>3181</v>
      </c>
      <c r="D65" t="s">
        <v>215</v>
      </c>
      <c r="E65">
        <v>38849.990901700003</v>
      </c>
      <c r="F65">
        <v>9671.7999999999993</v>
      </c>
      <c r="G65">
        <v>46.678629830284798</v>
      </c>
      <c r="H65">
        <f>(Table2[[#This Row],[1Y Return vs Nifty]]-AVERAGE(Table2[1Y Return vs Nifty]))/_xlfn.STDEV.P(Table2[1Y Return vs Nifty])</f>
        <v>0.3830255355735499</v>
      </c>
      <c r="I65">
        <v>9.4115856023245694</v>
      </c>
      <c r="J65">
        <f>(Table2[[#This Row],[1M Return vs Nifty]]-AVERAGE(Table2[1M Return vs Nifty]))/_xlfn.STDEV.P(Table2[1M Return vs Nifty])</f>
        <v>0.70628054476541091</v>
      </c>
      <c r="K65">
        <v>27.1164297554485</v>
      </c>
      <c r="L65">
        <f>(Table2[[#This Row],[6M Return vs Nifty]]-AVERAGE(Table2[6M Return vs Nifty]))/_xlfn.STDEV.P(Table2[6M Return vs Nifty])</f>
        <v>0.59267863169036716</v>
      </c>
      <c r="M65">
        <v>2.8703161494598901</v>
      </c>
      <c r="N65">
        <f>(Table2[[#This Row],[1W Return vs Nifty]]-AVERAGE(Table2[1W Return vs Nifty]))/_xlfn.STDEV.P(Table2[1W Return vs Nifty])</f>
        <v>-0.21897341860919312</v>
      </c>
      <c r="O65">
        <v>9551.9599999999991</v>
      </c>
      <c r="P65">
        <v>9149.2412987906991</v>
      </c>
      <c r="Q65">
        <v>7624.7308625831702</v>
      </c>
      <c r="R65">
        <v>51.947693679271602</v>
      </c>
      <c r="S65" s="1">
        <f>(Table2[[#This Row],[Close Price]]-Table2[[#This Row],[20D EMA]])/Table2[[#This Row],[20D EMA]]</f>
        <v>1.2546116189766305E-2</v>
      </c>
      <c r="T65" s="1">
        <f>(Table2[[#This Row],[Close Price]]-Table2[[#This Row],[50D EMA]])/Table2[[#This Row],[50D EMA]]</f>
        <v>5.7114976438359902E-2</v>
      </c>
      <c r="U65" s="1">
        <f>(Table2[[#This Row],[Close Price]]-Table2[[#This Row],[200D EMA]])/Table2[[#This Row],[200D EMA]]</f>
        <v>0.26847755997033396</v>
      </c>
      <c r="V65">
        <v>0.75398892294909103</v>
      </c>
      <c r="W65">
        <v>9402</v>
      </c>
      <c r="X65">
        <v>9650</v>
      </c>
      <c r="Y65">
        <v>9335.65</v>
      </c>
      <c r="Z65">
        <v>9711</v>
      </c>
      <c r="AA65">
        <v>9402</v>
      </c>
      <c r="AB65">
        <v>9711</v>
      </c>
      <c r="AC65" s="1">
        <f>(Table2[[#This Row],[Close Price]]/Table2[[#This Row],[Day Low]])-1</f>
        <v>2.8696022122952414E-2</v>
      </c>
      <c r="AD65" s="1">
        <f>(Table2[[#This Row],[Day High]]/Table2[[#This Row],[Close Price]])-1</f>
        <v>-2.253975475092429E-3</v>
      </c>
      <c r="AE65" s="1">
        <f>(Table2[[#This Row],[Close Price]]/Table2[[#This Row],[Current Week Low]])-1</f>
        <v>3.6007133943539049E-2</v>
      </c>
      <c r="AF65" s="1">
        <f>(Table2[[#This Row],[Current Week High]]/Table2[[#This Row],[Close Price]])-1</f>
        <v>4.053020120349915E-3</v>
      </c>
      <c r="AG65" s="1">
        <f>(Table2[[#This Row],[Close Price]]/Table2[[#This Row],[Current Month Low]])-1</f>
        <v>2.8696022122952414E-2</v>
      </c>
      <c r="AH65" s="1">
        <f>(Table2[[#This Row],[Current Month High]]/Table2[[#This Row],[Close Price]])-1</f>
        <v>4.053020120349915E-3</v>
      </c>
      <c r="AI65">
        <v>9.8533882007485598</v>
      </c>
      <c r="AJ65">
        <v>112.770450870612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0.09</v>
      </c>
      <c r="AM65" t="s">
        <v>3215</v>
      </c>
      <c r="AN65">
        <v>-9.89</v>
      </c>
      <c r="AO65" t="s">
        <v>3214</v>
      </c>
      <c r="AP65">
        <v>0.27854667678951001</v>
      </c>
      <c r="AQ65">
        <f>(Table2[[#This Row],[Sharpe Ratio]]-AVERAGE(Table2[Sharpe Ratio]))/_xlfn.STDEV.P(Table2[Sharpe Ratio])</f>
        <v>2.5379259166910795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4.0009372101112151</v>
      </c>
      <c r="AS65">
        <f>_xlfn.RANK.AVG(Table2[[#This Row],[1Y Return vs Nifty Z-Score]],Table2[1Y Return vs Nifty Z-Score])</f>
        <v>200</v>
      </c>
      <c r="AT65">
        <f>_xlfn.RANK.AVG(Table2[[#This Row],[6M Return vs Nifty Z-Score]],Table2[6M Return vs Nifty Z-Score])</f>
        <v>160</v>
      </c>
      <c r="AU65">
        <f>_xlfn.RANK.AVG(Table2[[#This Row],[Sharpe Ratio Z-Score]],Table2[Sharpe Ratio Z-Score])</f>
        <v>2</v>
      </c>
      <c r="AV65">
        <f>(Table2[[#This Row],[Rank 1Y]]+Table2[[#This Row],[Rank 6M]]+Table2[[#This Row],[Rank Sharpe]])/3</f>
        <v>120.66666666666667</v>
      </c>
    </row>
    <row r="66" spans="1:48" x14ac:dyDescent="0.3">
      <c r="A66" t="s">
        <v>918</v>
      </c>
      <c r="B66" t="s">
        <v>919</v>
      </c>
      <c r="C66" t="s">
        <v>3169</v>
      </c>
      <c r="D66" t="s">
        <v>143</v>
      </c>
      <c r="E66">
        <v>17014.47774201</v>
      </c>
      <c r="F66">
        <v>61.98</v>
      </c>
      <c r="G66">
        <v>129.49208202616501</v>
      </c>
      <c r="H66">
        <f>(Table2[[#This Row],[1Y Return vs Nifty]]-AVERAGE(Table2[1Y Return vs Nifty]))/_xlfn.STDEV.P(Table2[1Y Return vs Nifty])</f>
        <v>1.7991466357532406</v>
      </c>
      <c r="I66">
        <v>-10.655343655488799</v>
      </c>
      <c r="J66">
        <f>(Table2[[#This Row],[1M Return vs Nifty]]-AVERAGE(Table2[1M Return vs Nifty]))/_xlfn.STDEV.P(Table2[1M Return vs Nifty])</f>
        <v>-1.1186176034208393</v>
      </c>
      <c r="K66">
        <v>22.777950304317599</v>
      </c>
      <c r="L66">
        <f>(Table2[[#This Row],[6M Return vs Nifty]]-AVERAGE(Table2[6M Return vs Nifty]))/_xlfn.STDEV.P(Table2[6M Return vs Nifty])</f>
        <v>0.44976418148226283</v>
      </c>
      <c r="M66">
        <v>-0.84688131789660004</v>
      </c>
      <c r="N66">
        <f>(Table2[[#This Row],[1W Return vs Nifty]]-AVERAGE(Table2[1W Return vs Nifty]))/_xlfn.STDEV.P(Table2[1W Return vs Nifty])</f>
        <v>-1.0755561535821065</v>
      </c>
      <c r="O66">
        <v>68.72</v>
      </c>
      <c r="P66">
        <v>69.729758545056399</v>
      </c>
      <c r="Q66">
        <v>56.202307284509999</v>
      </c>
      <c r="R66">
        <v>30.6690196841157</v>
      </c>
      <c r="S66" s="1">
        <f>(Table2[[#This Row],[Close Price]]-Table2[[#This Row],[20D EMA]])/Table2[[#This Row],[20D EMA]]</f>
        <v>-9.8079161816065227E-2</v>
      </c>
      <c r="T66" s="1">
        <f>(Table2[[#This Row],[Close Price]]-Table2[[#This Row],[50D EMA]])/Table2[[#This Row],[50D EMA]]</f>
        <v>-0.11113990219898492</v>
      </c>
      <c r="U66" s="1">
        <f>(Table2[[#This Row],[Close Price]]-Table2[[#This Row],[200D EMA]])/Table2[[#This Row],[200D EMA]]</f>
        <v>0.10280169969253908</v>
      </c>
      <c r="V66">
        <v>0.28496636587658802</v>
      </c>
      <c r="W66">
        <v>61.5</v>
      </c>
      <c r="X66">
        <v>64.25</v>
      </c>
      <c r="Y66">
        <v>61.5</v>
      </c>
      <c r="Z66">
        <v>67.64</v>
      </c>
      <c r="AA66">
        <v>61.5</v>
      </c>
      <c r="AB66">
        <v>67.64</v>
      </c>
      <c r="AC66" s="1">
        <f>(Table2[[#This Row],[Close Price]]/Table2[[#This Row],[Day Low]])-1</f>
        <v>7.8048780487804947E-3</v>
      </c>
      <c r="AD66" s="1">
        <f>(Table2[[#This Row],[Day High]]/Table2[[#This Row],[Close Price]])-1</f>
        <v>3.6624717650855176E-2</v>
      </c>
      <c r="AE66" s="1">
        <f>(Table2[[#This Row],[Close Price]]/Table2[[#This Row],[Current Week Low]])-1</f>
        <v>7.8048780487804947E-3</v>
      </c>
      <c r="AF66" s="1">
        <f>(Table2[[#This Row],[Current Week High]]/Table2[[#This Row],[Close Price]])-1</f>
        <v>9.1319780574378839E-2</v>
      </c>
      <c r="AG66" s="1">
        <f>(Table2[[#This Row],[Close Price]]/Table2[[#This Row],[Current Month Low]])-1</f>
        <v>7.8048780487804947E-3</v>
      </c>
      <c r="AH66" s="1">
        <f>(Table2[[#This Row],[Current Month High]]/Table2[[#This Row],[Close Price]])-1</f>
        <v>9.1319780574378839E-2</v>
      </c>
      <c r="AI66">
        <v>47.466924814456199</v>
      </c>
      <c r="AJ66">
        <v>203.82352941176401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-0.19</v>
      </c>
      <c r="AM66" t="s">
        <v>3214</v>
      </c>
      <c r="AN66">
        <v>-16.66</v>
      </c>
      <c r="AO66" t="s">
        <v>3214</v>
      </c>
      <c r="AP66">
        <v>0.13877595209941801</v>
      </c>
      <c r="AQ66">
        <f>(Table2[[#This Row],[Sharpe Ratio]]-AVERAGE(Table2[Sharpe Ratio]))/_xlfn.STDEV.P(Table2[Sharpe Ratio])</f>
        <v>0.90586196054115986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44</v>
      </c>
      <c r="AT66">
        <f>_xlfn.RANK.AVG(Table2[[#This Row],[6M Return vs Nifty Z-Score]],Table2[6M Return vs Nifty Z-Score])</f>
        <v>193</v>
      </c>
      <c r="AU66">
        <f>_xlfn.RANK.AVG(Table2[[#This Row],[Sharpe Ratio Z-Score]],Table2[Sharpe Ratio Z-Score])</f>
        <v>125</v>
      </c>
      <c r="AV66">
        <f>(Table2[[#This Row],[Rank 1Y]]+Table2[[#This Row],[Rank 6M]]+Table2[[#This Row],[Rank Sharpe]])/3</f>
        <v>120.66666666666667</v>
      </c>
    </row>
    <row r="67" spans="1:48" x14ac:dyDescent="0.3">
      <c r="A67" t="s">
        <v>546</v>
      </c>
      <c r="B67" t="s">
        <v>547</v>
      </c>
      <c r="C67" t="s">
        <v>3169</v>
      </c>
      <c r="D67" t="s">
        <v>387</v>
      </c>
      <c r="E67">
        <v>39436.083681930002</v>
      </c>
      <c r="F67">
        <v>2055.85</v>
      </c>
      <c r="G67">
        <v>52.066794885769298</v>
      </c>
      <c r="H67">
        <f>(Table2[[#This Row],[1Y Return vs Nifty]]-AVERAGE(Table2[1Y Return vs Nifty]))/_xlfn.STDEV.P(Table2[1Y Return vs Nifty])</f>
        <v>0.4751638781253662</v>
      </c>
      <c r="I67">
        <v>25.1266112317291</v>
      </c>
      <c r="J67">
        <f>(Table2[[#This Row],[1M Return vs Nifty]]-AVERAGE(Table2[1M Return vs Nifty]))/_xlfn.STDEV.P(Table2[1M Return vs Nifty])</f>
        <v>2.135414060977586</v>
      </c>
      <c r="K67">
        <v>63.3595691896315</v>
      </c>
      <c r="L67">
        <f>(Table2[[#This Row],[6M Return vs Nifty]]-AVERAGE(Table2[6M Return vs Nifty]))/_xlfn.STDEV.P(Table2[6M Return vs Nifty])</f>
        <v>1.7865688884949162</v>
      </c>
      <c r="M67">
        <v>6.1284177404579996</v>
      </c>
      <c r="N67">
        <f>(Table2[[#This Row],[1W Return vs Nifty]]-AVERAGE(Table2[1W Return vs Nifty]))/_xlfn.STDEV.P(Table2[1W Return vs Nifty])</f>
        <v>0.53181628146597681</v>
      </c>
      <c r="O67">
        <v>1946.27</v>
      </c>
      <c r="P67">
        <v>1766.13794188098</v>
      </c>
      <c r="Q67">
        <v>1378.40905928656</v>
      </c>
      <c r="R67">
        <v>72.687600500516993</v>
      </c>
      <c r="S67" s="1">
        <f>(Table2[[#This Row],[Close Price]]-Table2[[#This Row],[20D EMA]])/Table2[[#This Row],[20D EMA]]</f>
        <v>5.630256850282845E-2</v>
      </c>
      <c r="T67" s="1">
        <f>(Table2[[#This Row],[Close Price]]-Table2[[#This Row],[50D EMA]])/Table2[[#This Row],[50D EMA]]</f>
        <v>0.16403705013577227</v>
      </c>
      <c r="U67" s="1">
        <f>(Table2[[#This Row],[Close Price]]-Table2[[#This Row],[200D EMA]])/Table2[[#This Row],[200D EMA]]</f>
        <v>0.49146582152040647</v>
      </c>
      <c r="V67">
        <v>0.73921556324135396</v>
      </c>
      <c r="W67">
        <v>2012.1</v>
      </c>
      <c r="X67">
        <v>2121.8000000000002</v>
      </c>
      <c r="Y67">
        <v>1995.65</v>
      </c>
      <c r="Z67">
        <v>2154.9499999999998</v>
      </c>
      <c r="AA67">
        <v>2012.1</v>
      </c>
      <c r="AB67">
        <v>2154.9499999999998</v>
      </c>
      <c r="AC67" s="1">
        <f>(Table2[[#This Row],[Close Price]]/Table2[[#This Row],[Day Low]])-1</f>
        <v>2.1743452114705963E-2</v>
      </c>
      <c r="AD67" s="1">
        <f>(Table2[[#This Row],[Day High]]/Table2[[#This Row],[Close Price]])-1</f>
        <v>3.2079188656760182E-2</v>
      </c>
      <c r="AE67" s="1">
        <f>(Table2[[#This Row],[Close Price]]/Table2[[#This Row],[Current Week Low]])-1</f>
        <v>3.0165610202189663E-2</v>
      </c>
      <c r="AF67" s="1">
        <f>(Table2[[#This Row],[Current Week High]]/Table2[[#This Row],[Close Price]])-1</f>
        <v>4.8203905926988755E-2</v>
      </c>
      <c r="AG67" s="1">
        <f>(Table2[[#This Row],[Close Price]]/Table2[[#This Row],[Current Month Low]])-1</f>
        <v>2.1743452114705963E-2</v>
      </c>
      <c r="AH67" s="1">
        <f>(Table2[[#This Row],[Current Month High]]/Table2[[#This Row],[Close Price]])-1</f>
        <v>4.8203905926988755E-2</v>
      </c>
      <c r="AI67">
        <v>4.8203905926988702</v>
      </c>
      <c r="AJ67">
        <v>113.905941109145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0.38</v>
      </c>
      <c r="AM67" t="s">
        <v>3215</v>
      </c>
      <c r="AN67">
        <v>6.92</v>
      </c>
      <c r="AO67" t="s">
        <v>3215</v>
      </c>
      <c r="AP67">
        <v>0.13411653047052399</v>
      </c>
      <c r="AQ67">
        <f>(Table2[[#This Row],[Sharpe Ratio]]-AVERAGE(Table2[Sharpe Ratio]))/_xlfn.STDEV.P(Table2[Sharpe Ratio])</f>
        <v>0.85145518749276672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5.7804182965566113</v>
      </c>
      <c r="AS67">
        <f>_xlfn.RANK.AVG(Table2[[#This Row],[1Y Return vs Nifty Z-Score]],Table2[1Y Return vs Nifty Z-Score])</f>
        <v>183</v>
      </c>
      <c r="AT67">
        <f>_xlfn.RANK.AVG(Table2[[#This Row],[6M Return vs Nifty Z-Score]],Table2[6M Return vs Nifty Z-Score])</f>
        <v>44</v>
      </c>
      <c r="AU67">
        <f>_xlfn.RANK.AVG(Table2[[#This Row],[Sharpe Ratio Z-Score]],Table2[Sharpe Ratio Z-Score])</f>
        <v>138</v>
      </c>
      <c r="AV67">
        <f>(Table2[[#This Row],[Rank 1Y]]+Table2[[#This Row],[Rank 6M]]+Table2[[#This Row],[Rank Sharpe]])/3</f>
        <v>121.66666666666667</v>
      </c>
    </row>
    <row r="68" spans="1:48" x14ac:dyDescent="0.3">
      <c r="A68" t="s">
        <v>1546</v>
      </c>
      <c r="B68" t="s">
        <v>1547</v>
      </c>
      <c r="C68" t="s">
        <v>3170</v>
      </c>
      <c r="D68" t="s">
        <v>1008</v>
      </c>
      <c r="E68">
        <v>6588.2515513849903</v>
      </c>
      <c r="F68">
        <v>737.85</v>
      </c>
      <c r="G68">
        <v>124.696053294477</v>
      </c>
      <c r="H68">
        <f>(Table2[[#This Row],[1Y Return vs Nifty]]-AVERAGE(Table2[1Y Return vs Nifty]))/_xlfn.STDEV.P(Table2[1Y Return vs Nifty])</f>
        <v>1.7171339034745914</v>
      </c>
      <c r="I68">
        <v>35.357372473483501</v>
      </c>
      <c r="J68">
        <f>(Table2[[#This Row],[1M Return vs Nifty]]-AVERAGE(Table2[1M Return vs Nifty]))/_xlfn.STDEV.P(Table2[1M Return vs Nifty])</f>
        <v>3.0658054031080102</v>
      </c>
      <c r="K68">
        <v>154.448811017466</v>
      </c>
      <c r="L68">
        <f>(Table2[[#This Row],[6M Return vs Nifty]]-AVERAGE(Table2[6M Return vs Nifty]))/_xlfn.STDEV.P(Table2[6M Return vs Nifty])</f>
        <v>4.7871521717244052</v>
      </c>
      <c r="M68">
        <v>-5.9326217946459696</v>
      </c>
      <c r="N68">
        <f>(Table2[[#This Row],[1W Return vs Nifty]]-AVERAGE(Table2[1W Return vs Nifty]))/_xlfn.STDEV.P(Table2[1W Return vs Nifty])</f>
        <v>-2.2475029024951998</v>
      </c>
      <c r="O68">
        <v>703.39</v>
      </c>
      <c r="P68">
        <v>599.292734666927</v>
      </c>
      <c r="Q68">
        <v>415.81758264125301</v>
      </c>
      <c r="R68">
        <v>56.764108313656102</v>
      </c>
      <c r="S68" s="1">
        <f>(Table2[[#This Row],[Close Price]]-Table2[[#This Row],[20D EMA]])/Table2[[#This Row],[20D EMA]]</f>
        <v>4.899131349606909E-2</v>
      </c>
      <c r="T68" s="1">
        <f>(Table2[[#This Row],[Close Price]]-Table2[[#This Row],[50D EMA]])/Table2[[#This Row],[50D EMA]]</f>
        <v>0.23120131000767086</v>
      </c>
      <c r="U68" s="1">
        <f>(Table2[[#This Row],[Close Price]]-Table2[[#This Row],[200D EMA]])/Table2[[#This Row],[200D EMA]]</f>
        <v>0.7744559893624815</v>
      </c>
      <c r="V68">
        <v>0.97369536757025099</v>
      </c>
      <c r="W68">
        <v>728.5</v>
      </c>
      <c r="X68">
        <v>799.9</v>
      </c>
      <c r="Y68">
        <v>728.5</v>
      </c>
      <c r="Z68">
        <v>855</v>
      </c>
      <c r="AA68">
        <v>728.5</v>
      </c>
      <c r="AB68">
        <v>825.05</v>
      </c>
      <c r="AC68" s="1">
        <f>(Table2[[#This Row],[Close Price]]/Table2[[#This Row],[Day Low]])-1</f>
        <v>1.2834591626630143E-2</v>
      </c>
      <c r="AD68" s="1">
        <f>(Table2[[#This Row],[Day High]]/Table2[[#This Row],[Close Price]])-1</f>
        <v>8.4095683404485921E-2</v>
      </c>
      <c r="AE68" s="1">
        <f>(Table2[[#This Row],[Close Price]]/Table2[[#This Row],[Current Week Low]])-1</f>
        <v>1.2834591626630143E-2</v>
      </c>
      <c r="AF68" s="1">
        <f>(Table2[[#This Row],[Current Week High]]/Table2[[#This Row],[Close Price]])-1</f>
        <v>0.15877210815206344</v>
      </c>
      <c r="AG68" s="1">
        <f>(Table2[[#This Row],[Close Price]]/Table2[[#This Row],[Current Month Low]])-1</f>
        <v>1.2834591626630143E-2</v>
      </c>
      <c r="AH68" s="1">
        <f>(Table2[[#This Row],[Current Month High]]/Table2[[#This Row],[Close Price]])-1</f>
        <v>0.11818120214135663</v>
      </c>
      <c r="AI68">
        <v>18.425154164125399</v>
      </c>
      <c r="AJ68">
        <v>241.913809082483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0.77</v>
      </c>
      <c r="AM68" t="s">
        <v>3215</v>
      </c>
      <c r="AN68">
        <v>12.34</v>
      </c>
      <c r="AO68" t="s">
        <v>3215</v>
      </c>
      <c r="AP68">
        <v>7.2188438314207001E-2</v>
      </c>
      <c r="AQ68">
        <f>(Table2[[#This Row],[Sharpe Ratio]]-AVERAGE(Table2[Sharpe Ratio]))/_xlfn.STDEV.P(Table2[Sharpe Ratio])</f>
        <v>0.12833804471801677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7.4509266205298239</v>
      </c>
      <c r="AS68">
        <f>_xlfn.RANK.AVG(Table2[[#This Row],[1Y Return vs Nifty Z-Score]],Table2[1Y Return vs Nifty Z-Score])</f>
        <v>51</v>
      </c>
      <c r="AT68">
        <f>_xlfn.RANK.AVG(Table2[[#This Row],[6M Return vs Nifty Z-Score]],Table2[6M Return vs Nifty Z-Score])</f>
        <v>3</v>
      </c>
      <c r="AU68">
        <f>_xlfn.RANK.AVG(Table2[[#This Row],[Sharpe Ratio Z-Score]],Table2[Sharpe Ratio Z-Score])</f>
        <v>312</v>
      </c>
      <c r="AV68">
        <f>(Table2[[#This Row],[Rank 1Y]]+Table2[[#This Row],[Rank 6M]]+Table2[[#This Row],[Rank Sharpe]])/3</f>
        <v>122</v>
      </c>
    </row>
    <row r="69" spans="1:48" x14ac:dyDescent="0.3">
      <c r="A69" t="s">
        <v>825</v>
      </c>
      <c r="B69" t="s">
        <v>826</v>
      </c>
      <c r="C69" t="s">
        <v>3171</v>
      </c>
      <c r="D69" t="s">
        <v>225</v>
      </c>
      <c r="E69">
        <v>20128.495430999999</v>
      </c>
      <c r="F69">
        <v>2783.5</v>
      </c>
      <c r="G69">
        <v>95.723148161994601</v>
      </c>
      <c r="H69">
        <f>(Table2[[#This Row],[1Y Return vs Nifty]]-AVERAGE(Table2[1Y Return vs Nifty]))/_xlfn.STDEV.P(Table2[1Y Return vs Nifty])</f>
        <v>1.2216933536160277</v>
      </c>
      <c r="I69">
        <v>16.608698206434202</v>
      </c>
      <c r="J69">
        <f>(Table2[[#This Row],[1M Return vs Nifty]]-AVERAGE(Table2[1M Return vs Nifty]))/_xlfn.STDEV.P(Table2[1M Return vs Nifty])</f>
        <v>1.3607901259168798</v>
      </c>
      <c r="K69">
        <v>57.736747964308996</v>
      </c>
      <c r="L69">
        <f>(Table2[[#This Row],[6M Return vs Nifty]]-AVERAGE(Table2[6M Return vs Nifty]))/_xlfn.STDEV.P(Table2[6M Return vs Nifty])</f>
        <v>1.6013467586941268</v>
      </c>
      <c r="M69">
        <v>9.5155696064521091</v>
      </c>
      <c r="N69">
        <f>(Table2[[#This Row],[1W Return vs Nifty]]-AVERAGE(Table2[1W Return vs Nifty]))/_xlfn.STDEV.P(Table2[1W Return vs Nifty])</f>
        <v>1.3123440405159079</v>
      </c>
      <c r="O69">
        <v>2701.13</v>
      </c>
      <c r="P69">
        <v>2514.6524043944301</v>
      </c>
      <c r="Q69">
        <v>1966.366380897</v>
      </c>
      <c r="R69">
        <v>73.606936581876397</v>
      </c>
      <c r="S69" s="1">
        <f>(Table2[[#This Row],[Close Price]]-Table2[[#This Row],[20D EMA]])/Table2[[#This Row],[20D EMA]]</f>
        <v>3.0494644833828764E-2</v>
      </c>
      <c r="T69" s="1">
        <f>(Table2[[#This Row],[Close Price]]-Table2[[#This Row],[50D EMA]])/Table2[[#This Row],[50D EMA]]</f>
        <v>0.10691242858684992</v>
      </c>
      <c r="U69" s="1">
        <f>(Table2[[#This Row],[Close Price]]-Table2[[#This Row],[200D EMA]])/Table2[[#This Row],[200D EMA]]</f>
        <v>0.41555512087744656</v>
      </c>
      <c r="V69">
        <v>0.73038685629054101</v>
      </c>
      <c r="W69">
        <v>2760.8</v>
      </c>
      <c r="X69">
        <v>2879.7</v>
      </c>
      <c r="Y69">
        <v>2760.8</v>
      </c>
      <c r="Z69">
        <v>2975</v>
      </c>
      <c r="AA69">
        <v>2760.8</v>
      </c>
      <c r="AB69">
        <v>2975</v>
      </c>
      <c r="AC69" s="1">
        <f>(Table2[[#This Row],[Close Price]]/Table2[[#This Row],[Day Low]])-1</f>
        <v>8.2222544190089231E-3</v>
      </c>
      <c r="AD69" s="1">
        <f>(Table2[[#This Row],[Day High]]/Table2[[#This Row],[Close Price]])-1</f>
        <v>3.4560804742230999E-2</v>
      </c>
      <c r="AE69" s="1">
        <f>(Table2[[#This Row],[Close Price]]/Table2[[#This Row],[Current Week Low]])-1</f>
        <v>8.2222544190089231E-3</v>
      </c>
      <c r="AF69" s="1">
        <f>(Table2[[#This Row],[Current Week High]]/Table2[[#This Row],[Close Price]])-1</f>
        <v>6.8798275552362176E-2</v>
      </c>
      <c r="AG69" s="1">
        <f>(Table2[[#This Row],[Close Price]]/Table2[[#This Row],[Current Month Low]])-1</f>
        <v>8.2222544190089231E-3</v>
      </c>
      <c r="AH69" s="1">
        <f>(Table2[[#This Row],[Current Month High]]/Table2[[#This Row],[Close Price]])-1</f>
        <v>6.8798275552362176E-2</v>
      </c>
      <c r="AI69">
        <v>6.8798275552362096</v>
      </c>
      <c r="AJ69">
        <v>138.58912270175199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0.13</v>
      </c>
      <c r="AM69" t="s">
        <v>3215</v>
      </c>
      <c r="AN69">
        <v>3.29</v>
      </c>
      <c r="AO69" t="s">
        <v>3215</v>
      </c>
      <c r="AP69">
        <v>9.5832323158173E-2</v>
      </c>
      <c r="AQ69">
        <f>(Table2[[#This Row],[Sharpe Ratio]]-AVERAGE(Table2[Sharpe Ratio]))/_xlfn.STDEV.P(Table2[Sharpe Ratio])</f>
        <v>0.40442112522544515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5.9005954039683868</v>
      </c>
      <c r="AS69">
        <f>_xlfn.RANK.AVG(Table2[[#This Row],[1Y Return vs Nifty Z-Score]],Table2[1Y Return vs Nifty Z-Score])</f>
        <v>76</v>
      </c>
      <c r="AT69">
        <f>_xlfn.RANK.AVG(Table2[[#This Row],[6M Return vs Nifty Z-Score]],Table2[6M Return vs Nifty Z-Score])</f>
        <v>53</v>
      </c>
      <c r="AU69">
        <f>_xlfn.RANK.AVG(Table2[[#This Row],[Sharpe Ratio Z-Score]],Table2[Sharpe Ratio Z-Score])</f>
        <v>241</v>
      </c>
      <c r="AV69">
        <f>(Table2[[#This Row],[Rank 1Y]]+Table2[[#This Row],[Rank 6M]]+Table2[[#This Row],[Rank Sharpe]])/3</f>
        <v>123.33333333333333</v>
      </c>
    </row>
    <row r="70" spans="1:48" x14ac:dyDescent="0.3">
      <c r="A70" t="s">
        <v>112</v>
      </c>
      <c r="B70" t="s">
        <v>113</v>
      </c>
      <c r="C70" t="s">
        <v>3181</v>
      </c>
      <c r="D70" t="s">
        <v>114</v>
      </c>
      <c r="E70">
        <v>267969.970490915</v>
      </c>
      <c r="F70">
        <v>7511.7</v>
      </c>
      <c r="G70">
        <v>81.135333308936694</v>
      </c>
      <c r="H70">
        <f>(Table2[[#This Row],[1Y Return vs Nifty]]-AVERAGE(Table2[1Y Return vs Nifty]))/_xlfn.STDEV.P(Table2[1Y Return vs Nifty])</f>
        <v>0.97223977003558493</v>
      </c>
      <c r="I70">
        <v>10.566804487077301</v>
      </c>
      <c r="J70">
        <f>(Table2[[#This Row],[1M Return vs Nifty]]-AVERAGE(Table2[1M Return vs Nifty]))/_xlfn.STDEV.P(Table2[1M Return vs Nifty])</f>
        <v>0.81133681802227697</v>
      </c>
      <c r="K70">
        <v>20.511569885223398</v>
      </c>
      <c r="L70">
        <f>(Table2[[#This Row],[6M Return vs Nifty]]-AVERAGE(Table2[6M Return vs Nifty]))/_xlfn.STDEV.P(Table2[6M Return vs Nifty])</f>
        <v>0.37510703138954288</v>
      </c>
      <c r="M70">
        <v>8.0166396869335799</v>
      </c>
      <c r="N70">
        <f>(Table2[[#This Row],[1W Return vs Nifty]]-AVERAGE(Table2[1W Return vs Nifty]))/_xlfn.STDEV.P(Table2[1W Return vs Nifty])</f>
        <v>0.96693395636802293</v>
      </c>
      <c r="O70">
        <v>7033.46</v>
      </c>
      <c r="P70">
        <v>6955.6940713220101</v>
      </c>
      <c r="Q70">
        <v>6083.33993395369</v>
      </c>
      <c r="R70">
        <v>81.736770210746101</v>
      </c>
      <c r="S70" s="1">
        <f>(Table2[[#This Row],[Close Price]]-Table2[[#This Row],[20D EMA]])/Table2[[#This Row],[20D EMA]]</f>
        <v>6.7994983976591858E-2</v>
      </c>
      <c r="T70" s="1">
        <f>(Table2[[#This Row],[Close Price]]-Table2[[#This Row],[50D EMA]])/Table2[[#This Row],[50D EMA]]</f>
        <v>7.993536273689425E-2</v>
      </c>
      <c r="U70" s="1">
        <f>(Table2[[#This Row],[Close Price]]-Table2[[#This Row],[200D EMA]])/Table2[[#This Row],[200D EMA]]</f>
        <v>0.23479866020210854</v>
      </c>
      <c r="V70">
        <v>1.1749090546621599</v>
      </c>
      <c r="W70">
        <v>7305</v>
      </c>
      <c r="X70">
        <v>7518</v>
      </c>
      <c r="Y70">
        <v>7179.1</v>
      </c>
      <c r="Z70">
        <v>7550</v>
      </c>
      <c r="AA70">
        <v>7254.05</v>
      </c>
      <c r="AB70">
        <v>7550</v>
      </c>
      <c r="AC70" s="1">
        <f>(Table2[[#This Row],[Close Price]]/Table2[[#This Row],[Day Low]])-1</f>
        <v>2.8295687885010246E-2</v>
      </c>
      <c r="AD70" s="1">
        <f>(Table2[[#This Row],[Day High]]/Table2[[#This Row],[Close Price]])-1</f>
        <v>8.386916410401124E-4</v>
      </c>
      <c r="AE70" s="1">
        <f>(Table2[[#This Row],[Close Price]]/Table2[[#This Row],[Current Week Low]])-1</f>
        <v>4.6328927024278821E-2</v>
      </c>
      <c r="AF70" s="1">
        <f>(Table2[[#This Row],[Current Week High]]/Table2[[#This Row],[Close Price]])-1</f>
        <v>5.0987126748938127E-3</v>
      </c>
      <c r="AG70" s="1">
        <f>(Table2[[#This Row],[Close Price]]/Table2[[#This Row],[Current Month Low]])-1</f>
        <v>3.5518089894610583E-2</v>
      </c>
      <c r="AH70" s="1">
        <f>(Table2[[#This Row],[Current Month High]]/Table2[[#This Row],[Close Price]])-1</f>
        <v>5.0987126748938127E-3</v>
      </c>
      <c r="AI70">
        <v>6.0838425389725304</v>
      </c>
      <c r="AJ70">
        <v>131.414048059149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-0.03</v>
      </c>
      <c r="AM70" t="s">
        <v>3214</v>
      </c>
      <c r="AN70">
        <v>9.44</v>
      </c>
      <c r="AO70" t="s">
        <v>3215</v>
      </c>
      <c r="AP70">
        <v>0.17359535233093501</v>
      </c>
      <c r="AQ70">
        <f>(Table2[[#This Row],[Sharpe Ratio]]-AVERAGE(Table2[Sharpe Ratio]))/_xlfn.STDEV.P(Table2[Sharpe Ratio])</f>
        <v>1.312438432249512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4.4380560080649394</v>
      </c>
      <c r="AS70">
        <f>_xlfn.RANK.AVG(Table2[[#This Row],[1Y Return vs Nifty Z-Score]],Table2[1Y Return vs Nifty Z-Score])</f>
        <v>105</v>
      </c>
      <c r="AT70">
        <f>_xlfn.RANK.AVG(Table2[[#This Row],[6M Return vs Nifty Z-Score]],Table2[6M Return vs Nifty Z-Score])</f>
        <v>201</v>
      </c>
      <c r="AU70">
        <f>_xlfn.RANK.AVG(Table2[[#This Row],[Sharpe Ratio Z-Score]],Table2[Sharpe Ratio Z-Score])</f>
        <v>72</v>
      </c>
      <c r="AV70">
        <f>(Table2[[#This Row],[Rank 1Y]]+Table2[[#This Row],[Rank 6M]]+Table2[[#This Row],[Rank Sharpe]])/3</f>
        <v>126</v>
      </c>
    </row>
    <row r="71" spans="1:48" x14ac:dyDescent="0.3">
      <c r="A71" t="s">
        <v>268</v>
      </c>
      <c r="B71" t="s">
        <v>269</v>
      </c>
      <c r="C71" t="s">
        <v>3183</v>
      </c>
      <c r="D71" t="s">
        <v>270</v>
      </c>
      <c r="E71">
        <v>104585.91359464799</v>
      </c>
      <c r="F71">
        <v>11382.65</v>
      </c>
      <c r="G71">
        <v>99.557424027832695</v>
      </c>
      <c r="H71">
        <f>(Table2[[#This Row],[1Y Return vs Nifty]]-AVERAGE(Table2[1Y Return vs Nifty]))/_xlfn.STDEV.P(Table2[1Y Return vs Nifty])</f>
        <v>1.2872599833548759</v>
      </c>
      <c r="I71">
        <v>3.5363635012566301</v>
      </c>
      <c r="J71">
        <f>(Table2[[#This Row],[1M Return vs Nifty]]-AVERAGE(Table2[1M Return vs Nifty]))/_xlfn.STDEV.P(Table2[1M Return vs Nifty])</f>
        <v>0.17198445019742109</v>
      </c>
      <c r="K71">
        <v>17.159857654052502</v>
      </c>
      <c r="L71">
        <f>(Table2[[#This Row],[6M Return vs Nifty]]-AVERAGE(Table2[6M Return vs Nifty]))/_xlfn.STDEV.P(Table2[6M Return vs Nifty])</f>
        <v>0.26469781632487183</v>
      </c>
      <c r="M71">
        <v>2.8112481035692398</v>
      </c>
      <c r="N71">
        <f>(Table2[[#This Row],[1W Return vs Nifty]]-AVERAGE(Table2[1W Return vs Nifty]))/_xlfn.STDEV.P(Table2[1W Return vs Nifty])</f>
        <v>-0.23258492801724751</v>
      </c>
      <c r="O71">
        <v>11208.52</v>
      </c>
      <c r="P71">
        <v>10885.230737358999</v>
      </c>
      <c r="Q71">
        <v>9169.8357551293502</v>
      </c>
      <c r="R71">
        <v>63.2687506042313</v>
      </c>
      <c r="S71" s="1">
        <f>(Table2[[#This Row],[Close Price]]-Table2[[#This Row],[20D EMA]])/Table2[[#This Row],[20D EMA]]</f>
        <v>1.5535503349237829E-2</v>
      </c>
      <c r="T71" s="1">
        <f>(Table2[[#This Row],[Close Price]]-Table2[[#This Row],[50D EMA]])/Table2[[#This Row],[50D EMA]]</f>
        <v>4.5696712788440667E-2</v>
      </c>
      <c r="U71" s="1">
        <f>(Table2[[#This Row],[Close Price]]-Table2[[#This Row],[200D EMA]])/Table2[[#This Row],[200D EMA]]</f>
        <v>0.24131449068025704</v>
      </c>
      <c r="V71">
        <v>0.75859257450584106</v>
      </c>
      <c r="W71">
        <v>11250</v>
      </c>
      <c r="X71">
        <v>11435</v>
      </c>
      <c r="Y71">
        <v>11250</v>
      </c>
      <c r="Z71">
        <v>11830.5</v>
      </c>
      <c r="AA71">
        <v>11250</v>
      </c>
      <c r="AB71">
        <v>11680</v>
      </c>
      <c r="AC71" s="1">
        <f>(Table2[[#This Row],[Close Price]]/Table2[[#This Row],[Day Low]])-1</f>
        <v>1.1791111111111086E-2</v>
      </c>
      <c r="AD71" s="1">
        <f>(Table2[[#This Row],[Day High]]/Table2[[#This Row],[Close Price]])-1</f>
        <v>4.5991047778857208E-3</v>
      </c>
      <c r="AE71" s="1">
        <f>(Table2[[#This Row],[Close Price]]/Table2[[#This Row],[Current Week Low]])-1</f>
        <v>1.1791111111111086E-2</v>
      </c>
      <c r="AF71" s="1">
        <f>(Table2[[#This Row],[Current Week High]]/Table2[[#This Row],[Close Price]])-1</f>
        <v>3.9344967999543234E-2</v>
      </c>
      <c r="AG71" s="1">
        <f>(Table2[[#This Row],[Close Price]]/Table2[[#This Row],[Current Month Low]])-1</f>
        <v>1.1791111111111086E-2</v>
      </c>
      <c r="AH71" s="1">
        <f>(Table2[[#This Row],[Current Month High]]/Table2[[#This Row],[Close Price]])-1</f>
        <v>2.6123090844399233E-2</v>
      </c>
      <c r="AI71">
        <v>16.826925188774101</v>
      </c>
      <c r="AJ71">
        <v>138.12826225667001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-7.0000000000000007E-2</v>
      </c>
      <c r="AM71" t="s">
        <v>3214</v>
      </c>
      <c r="AN71">
        <v>5.71</v>
      </c>
      <c r="AO71" t="s">
        <v>3215</v>
      </c>
      <c r="AP71">
        <v>0.16709275974409099</v>
      </c>
      <c r="AQ71">
        <f>(Table2[[#This Row],[Sharpe Ratio]]-AVERAGE(Table2[Sharpe Ratio]))/_xlfn.STDEV.P(Table2[Sharpe Ratio])</f>
        <v>1.2365094635327312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2.7278667853926524</v>
      </c>
      <c r="AS71">
        <f>_xlfn.RANK.AVG(Table2[[#This Row],[1Y Return vs Nifty Z-Score]],Table2[1Y Return vs Nifty Z-Score])</f>
        <v>72</v>
      </c>
      <c r="AT71">
        <f>_xlfn.RANK.AVG(Table2[[#This Row],[6M Return vs Nifty Z-Score]],Table2[6M Return vs Nifty Z-Score])</f>
        <v>229</v>
      </c>
      <c r="AU71">
        <f>_xlfn.RANK.AVG(Table2[[#This Row],[Sharpe Ratio Z-Score]],Table2[Sharpe Ratio Z-Score])</f>
        <v>79</v>
      </c>
      <c r="AV71">
        <f>(Table2[[#This Row],[Rank 1Y]]+Table2[[#This Row],[Rank 6M]]+Table2[[#This Row],[Rank Sharpe]])/3</f>
        <v>126.66666666666667</v>
      </c>
    </row>
    <row r="72" spans="1:48" x14ac:dyDescent="0.3">
      <c r="A72" t="s">
        <v>974</v>
      </c>
      <c r="B72" t="s">
        <v>975</v>
      </c>
      <c r="C72" t="s">
        <v>3181</v>
      </c>
      <c r="D72" t="s">
        <v>161</v>
      </c>
      <c r="E72">
        <v>15628.33312485</v>
      </c>
      <c r="F72">
        <v>689.85</v>
      </c>
      <c r="G72">
        <v>44.567218739717902</v>
      </c>
      <c r="H72">
        <f>(Table2[[#This Row],[1Y Return vs Nifty]]-AVERAGE(Table2[1Y Return vs Nifty]))/_xlfn.STDEV.P(Table2[1Y Return vs Nifty])</f>
        <v>0.3469201237446497</v>
      </c>
      <c r="I72">
        <v>11.9522872367759</v>
      </c>
      <c r="J72">
        <f>(Table2[[#This Row],[1M Return vs Nifty]]-AVERAGE(Table2[1M Return vs Nifty]))/_xlfn.STDEV.P(Table2[1M Return vs Nifty])</f>
        <v>0.93733342028191324</v>
      </c>
      <c r="K72">
        <v>28.560130003497701</v>
      </c>
      <c r="L72">
        <f>(Table2[[#This Row],[6M Return vs Nifty]]-AVERAGE(Table2[6M Return vs Nifty]))/_xlfn.STDEV.P(Table2[6M Return vs Nifty])</f>
        <v>0.64023576075812683</v>
      </c>
      <c r="M72">
        <v>8.0138386329200095</v>
      </c>
      <c r="N72">
        <f>(Table2[[#This Row],[1W Return vs Nifty]]-AVERAGE(Table2[1W Return vs Nifty]))/_xlfn.STDEV.P(Table2[1W Return vs Nifty])</f>
        <v>0.96628848769738562</v>
      </c>
      <c r="O72">
        <v>658.01</v>
      </c>
      <c r="P72">
        <v>635.90642892526796</v>
      </c>
      <c r="Q72">
        <v>559.42163038966601</v>
      </c>
      <c r="R72">
        <v>74.636651724952003</v>
      </c>
      <c r="S72" s="1">
        <f>(Table2[[#This Row],[Close Price]]-Table2[[#This Row],[20D EMA]])/Table2[[#This Row],[20D EMA]]</f>
        <v>4.8388322365921541E-2</v>
      </c>
      <c r="T72" s="1">
        <f>(Table2[[#This Row],[Close Price]]-Table2[[#This Row],[50D EMA]])/Table2[[#This Row],[50D EMA]]</f>
        <v>8.4829416123219509E-2</v>
      </c>
      <c r="U72" s="1">
        <f>(Table2[[#This Row],[Close Price]]-Table2[[#This Row],[200D EMA]])/Table2[[#This Row],[200D EMA]]</f>
        <v>0.23314859941951821</v>
      </c>
      <c r="V72">
        <v>1.53247968189775</v>
      </c>
      <c r="W72">
        <v>671.6</v>
      </c>
      <c r="X72">
        <v>706.5</v>
      </c>
      <c r="Y72">
        <v>671.6</v>
      </c>
      <c r="Z72">
        <v>719.8</v>
      </c>
      <c r="AA72">
        <v>671.6</v>
      </c>
      <c r="AB72">
        <v>719.8</v>
      </c>
      <c r="AC72" s="1">
        <f>(Table2[[#This Row],[Close Price]]/Table2[[#This Row],[Day Low]])-1</f>
        <v>2.7173913043478271E-2</v>
      </c>
      <c r="AD72" s="1">
        <f>(Table2[[#This Row],[Day High]]/Table2[[#This Row],[Close Price]])-1</f>
        <v>2.4135681669928299E-2</v>
      </c>
      <c r="AE72" s="1">
        <f>(Table2[[#This Row],[Close Price]]/Table2[[#This Row],[Current Week Low]])-1</f>
        <v>2.7173913043478271E-2</v>
      </c>
      <c r="AF72" s="1">
        <f>(Table2[[#This Row],[Current Week High]]/Table2[[#This Row],[Close Price]])-1</f>
        <v>4.3415235196057056E-2</v>
      </c>
      <c r="AG72" s="1">
        <f>(Table2[[#This Row],[Close Price]]/Table2[[#This Row],[Current Month Low]])-1</f>
        <v>2.7173913043478271E-2</v>
      </c>
      <c r="AH72" s="1">
        <f>(Table2[[#This Row],[Current Month High]]/Table2[[#This Row],[Close Price]])-1</f>
        <v>4.3415235196057056E-2</v>
      </c>
      <c r="AI72">
        <v>4.3415235196057003</v>
      </c>
      <c r="AJ72">
        <v>93.438485804416402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0.05</v>
      </c>
      <c r="AM72" t="s">
        <v>3215</v>
      </c>
      <c r="AN72">
        <v>10.8</v>
      </c>
      <c r="AO72" t="s">
        <v>3215</v>
      </c>
      <c r="AP72">
        <v>0.208175206033681</v>
      </c>
      <c r="AQ72">
        <f>(Table2[[#This Row],[Sharpe Ratio]]-AVERAGE(Table2[Sharpe Ratio]))/_xlfn.STDEV.P(Table2[Sharpe Ratio])</f>
        <v>1.7162177856321572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4.6069955781142324</v>
      </c>
      <c r="AS72">
        <f>_xlfn.RANK.AVG(Table2[[#This Row],[1Y Return vs Nifty Z-Score]],Table2[1Y Return vs Nifty Z-Score])</f>
        <v>211</v>
      </c>
      <c r="AT72">
        <f>_xlfn.RANK.AVG(Table2[[#This Row],[6M Return vs Nifty Z-Score]],Table2[6M Return vs Nifty Z-Score])</f>
        <v>146</v>
      </c>
      <c r="AU72">
        <f>_xlfn.RANK.AVG(Table2[[#This Row],[Sharpe Ratio Z-Score]],Table2[Sharpe Ratio Z-Score])</f>
        <v>26</v>
      </c>
      <c r="AV72">
        <f>(Table2[[#This Row],[Rank 1Y]]+Table2[[#This Row],[Rank 6M]]+Table2[[#This Row],[Rank Sharpe]])/3</f>
        <v>127.66666666666667</v>
      </c>
    </row>
    <row r="73" spans="1:48" x14ac:dyDescent="0.3">
      <c r="A73" t="s">
        <v>1015</v>
      </c>
      <c r="B73" t="s">
        <v>1016</v>
      </c>
      <c r="C73" t="s">
        <v>3175</v>
      </c>
      <c r="D73" t="s">
        <v>187</v>
      </c>
      <c r="E73">
        <v>14413.308607860001</v>
      </c>
      <c r="F73">
        <v>601.54999999999995</v>
      </c>
      <c r="G73">
        <v>54.214225346408597</v>
      </c>
      <c r="H73">
        <f>(Table2[[#This Row],[1Y Return vs Nifty]]-AVERAGE(Table2[1Y Return vs Nifty]))/_xlfn.STDEV.P(Table2[1Y Return vs Nifty])</f>
        <v>0.51188522599632458</v>
      </c>
      <c r="I73">
        <v>8.7925096959578504</v>
      </c>
      <c r="J73">
        <f>(Table2[[#This Row],[1M Return vs Nifty]]-AVERAGE(Table2[1M Return vs Nifty]))/_xlfn.STDEV.P(Table2[1M Return vs Nifty])</f>
        <v>0.64998142392830205</v>
      </c>
      <c r="K73">
        <v>31.104170730570601</v>
      </c>
      <c r="L73">
        <f>(Table2[[#This Row],[6M Return vs Nifty]]-AVERAGE(Table2[6M Return vs Nifty]))/_xlfn.STDEV.P(Table2[6M Return vs Nifty])</f>
        <v>0.72403935736658287</v>
      </c>
      <c r="M73">
        <v>5.45382484505883</v>
      </c>
      <c r="N73">
        <f>(Table2[[#This Row],[1W Return vs Nifty]]-AVERAGE(Table2[1W Return vs Nifty]))/_xlfn.STDEV.P(Table2[1W Return vs Nifty])</f>
        <v>0.37636459174305903</v>
      </c>
      <c r="O73">
        <v>578.91999999999996</v>
      </c>
      <c r="P73">
        <v>549.99757423732001</v>
      </c>
      <c r="Q73">
        <v>463.06870992963502</v>
      </c>
      <c r="R73">
        <v>67.106758952332399</v>
      </c>
      <c r="S73" s="1">
        <f>(Table2[[#This Row],[Close Price]]-Table2[[#This Row],[20D EMA]])/Table2[[#This Row],[20D EMA]]</f>
        <v>3.9090029710495397E-2</v>
      </c>
      <c r="T73" s="1">
        <f>(Table2[[#This Row],[Close Price]]-Table2[[#This Row],[50D EMA]])/Table2[[#This Row],[50D EMA]]</f>
        <v>9.3732096608185114E-2</v>
      </c>
      <c r="U73" s="1">
        <f>(Table2[[#This Row],[Close Price]]-Table2[[#This Row],[200D EMA]])/Table2[[#This Row],[200D EMA]]</f>
        <v>0.29905127921816976</v>
      </c>
      <c r="V73">
        <v>2.14494048979694</v>
      </c>
      <c r="W73">
        <v>590</v>
      </c>
      <c r="X73">
        <v>607</v>
      </c>
      <c r="Y73">
        <v>590</v>
      </c>
      <c r="Z73">
        <v>614.9</v>
      </c>
      <c r="AA73">
        <v>590</v>
      </c>
      <c r="AB73">
        <v>614.9</v>
      </c>
      <c r="AC73" s="1">
        <f>(Table2[[#This Row],[Close Price]]/Table2[[#This Row],[Day Low]])-1</f>
        <v>1.9576271186440675E-2</v>
      </c>
      <c r="AD73" s="1">
        <f>(Table2[[#This Row],[Day High]]/Table2[[#This Row],[Close Price]])-1</f>
        <v>9.0599285179953082E-3</v>
      </c>
      <c r="AE73" s="1">
        <f>(Table2[[#This Row],[Close Price]]/Table2[[#This Row],[Current Week Low]])-1</f>
        <v>1.9576271186440675E-2</v>
      </c>
      <c r="AF73" s="1">
        <f>(Table2[[#This Row],[Current Week High]]/Table2[[#This Row],[Close Price]])-1</f>
        <v>2.2192668938575411E-2</v>
      </c>
      <c r="AG73" s="1">
        <f>(Table2[[#This Row],[Close Price]]/Table2[[#This Row],[Current Month Low]])-1</f>
        <v>1.9576271186440675E-2</v>
      </c>
      <c r="AH73" s="1">
        <f>(Table2[[#This Row],[Current Month High]]/Table2[[#This Row],[Close Price]])-1</f>
        <v>2.2192668938575411E-2</v>
      </c>
      <c r="AI73">
        <v>8.3866677749148106</v>
      </c>
      <c r="AJ73">
        <v>92.188498402555894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0.19</v>
      </c>
      <c r="AM73" t="s">
        <v>3215</v>
      </c>
      <c r="AN73">
        <v>8.2100000000000009</v>
      </c>
      <c r="AO73" t="s">
        <v>3215</v>
      </c>
      <c r="AP73">
        <v>0.16489069371634699</v>
      </c>
      <c r="AQ73">
        <f>(Table2[[#This Row],[Sharpe Ratio]]-AVERAGE(Table2[Sharpe Ratio]))/_xlfn.STDEV.P(Table2[Sharpe Ratio])</f>
        <v>1.2107965497525968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3.4730671487868654</v>
      </c>
      <c r="AS73">
        <f>_xlfn.RANK.AVG(Table2[[#This Row],[1Y Return vs Nifty Z-Score]],Table2[1Y Return vs Nifty Z-Score])</f>
        <v>172</v>
      </c>
      <c r="AT73">
        <f>_xlfn.RANK.AVG(Table2[[#This Row],[6M Return vs Nifty Z-Score]],Table2[6M Return vs Nifty Z-Score])</f>
        <v>128</v>
      </c>
      <c r="AU73">
        <f>_xlfn.RANK.AVG(Table2[[#This Row],[Sharpe Ratio Z-Score]],Table2[Sharpe Ratio Z-Score])</f>
        <v>85</v>
      </c>
      <c r="AV73">
        <f>(Table2[[#This Row],[Rank 1Y]]+Table2[[#This Row],[Rank 6M]]+Table2[[#This Row],[Rank Sharpe]])/3</f>
        <v>128.33333333333334</v>
      </c>
    </row>
    <row r="74" spans="1:48" x14ac:dyDescent="0.3">
      <c r="A74" t="s">
        <v>234</v>
      </c>
      <c r="B74" t="s">
        <v>235</v>
      </c>
      <c r="C74" t="s">
        <v>3181</v>
      </c>
      <c r="D74" t="s">
        <v>161</v>
      </c>
      <c r="E74">
        <v>115034.117976672</v>
      </c>
      <c r="F74">
        <v>738.4</v>
      </c>
      <c r="G74">
        <v>36.878250229914798</v>
      </c>
      <c r="H74">
        <f>(Table2[[#This Row],[1Y Return vs Nifty]]-AVERAGE(Table2[1Y Return vs Nifty]))/_xlfn.STDEV.P(Table2[1Y Return vs Nifty])</f>
        <v>0.21543773463237639</v>
      </c>
      <c r="I74">
        <v>8.9228962736242607</v>
      </c>
      <c r="J74">
        <f>(Table2[[#This Row],[1M Return vs Nifty]]-AVERAGE(Table2[1M Return vs Nifty]))/_xlfn.STDEV.P(Table2[1M Return vs Nifty])</f>
        <v>0.66183885468289183</v>
      </c>
      <c r="K74">
        <v>32.135459471542902</v>
      </c>
      <c r="L74">
        <f>(Table2[[#This Row],[6M Return vs Nifty]]-AVERAGE(Table2[6M Return vs Nifty]))/_xlfn.STDEV.P(Table2[6M Return vs Nifty])</f>
        <v>0.75801118207660789</v>
      </c>
      <c r="M74">
        <v>0.80822560866850601</v>
      </c>
      <c r="N74">
        <f>(Table2[[#This Row],[1W Return vs Nifty]]-AVERAGE(Table2[1W Return vs Nifty]))/_xlfn.STDEV.P(Table2[1W Return vs Nifty])</f>
        <v>-0.69415698652682922</v>
      </c>
      <c r="O74">
        <v>740.19</v>
      </c>
      <c r="P74">
        <v>720.34259438745801</v>
      </c>
      <c r="Q74">
        <v>612.58661379429498</v>
      </c>
      <c r="R74">
        <v>52.792122798559703</v>
      </c>
      <c r="S74" s="1">
        <f>(Table2[[#This Row],[Close Price]]-Table2[[#This Row],[20D EMA]])/Table2[[#This Row],[20D EMA]]</f>
        <v>-2.4182980045664992E-3</v>
      </c>
      <c r="T74" s="1">
        <f>(Table2[[#This Row],[Close Price]]-Table2[[#This Row],[50D EMA]])/Table2[[#This Row],[50D EMA]]</f>
        <v>2.5067802116987198E-2</v>
      </c>
      <c r="U74" s="1">
        <f>(Table2[[#This Row],[Close Price]]-Table2[[#This Row],[200D EMA]])/Table2[[#This Row],[200D EMA]]</f>
        <v>0.20538056720898706</v>
      </c>
      <c r="V74">
        <v>1.03737748423064</v>
      </c>
      <c r="W74">
        <v>728.05</v>
      </c>
      <c r="X74">
        <v>756.45</v>
      </c>
      <c r="Y74">
        <v>728.05</v>
      </c>
      <c r="Z74">
        <v>771.95</v>
      </c>
      <c r="AA74">
        <v>728.05</v>
      </c>
      <c r="AB74">
        <v>763.05</v>
      </c>
      <c r="AC74" s="1">
        <f>(Table2[[#This Row],[Close Price]]/Table2[[#This Row],[Day Low]])-1</f>
        <v>1.4216056589519965E-2</v>
      </c>
      <c r="AD74" s="1">
        <f>(Table2[[#This Row],[Day High]]/Table2[[#This Row],[Close Price]])-1</f>
        <v>2.4444745395449718E-2</v>
      </c>
      <c r="AE74" s="1">
        <f>(Table2[[#This Row],[Close Price]]/Table2[[#This Row],[Current Week Low]])-1</f>
        <v>1.4216056589519965E-2</v>
      </c>
      <c r="AF74" s="1">
        <f>(Table2[[#This Row],[Current Week High]]/Table2[[#This Row],[Close Price]])-1</f>
        <v>4.5436078006500624E-2</v>
      </c>
      <c r="AG74" s="1">
        <f>(Table2[[#This Row],[Close Price]]/Table2[[#This Row],[Current Month Low]])-1</f>
        <v>1.4216056589519965E-2</v>
      </c>
      <c r="AH74" s="1">
        <f>(Table2[[#This Row],[Current Month High]]/Table2[[#This Row],[Close Price]])-1</f>
        <v>3.3382990249187339E-2</v>
      </c>
      <c r="AI74">
        <v>10.2925243770314</v>
      </c>
      <c r="AJ74">
        <v>105.56792873051199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0.02</v>
      </c>
      <c r="AM74" t="s">
        <v>3215</v>
      </c>
      <c r="AN74">
        <v>3.39</v>
      </c>
      <c r="AO74" t="s">
        <v>3215</v>
      </c>
      <c r="AP74">
        <v>0.22405680171702999</v>
      </c>
      <c r="AQ74">
        <f>(Table2[[#This Row],[Sharpe Ratio]]-AVERAGE(Table2[Sharpe Ratio]))/_xlfn.STDEV.P(Table2[Sharpe Ratio])</f>
        <v>1.9016627701839002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2.8427935550489472</v>
      </c>
      <c r="AS74">
        <f>_xlfn.RANK.AVG(Table2[[#This Row],[1Y Return vs Nifty Z-Score]],Table2[1Y Return vs Nifty Z-Score])</f>
        <v>243</v>
      </c>
      <c r="AT74">
        <f>_xlfn.RANK.AVG(Table2[[#This Row],[6M Return vs Nifty Z-Score]],Table2[6M Return vs Nifty Z-Score])</f>
        <v>124</v>
      </c>
      <c r="AU74">
        <f>_xlfn.RANK.AVG(Table2[[#This Row],[Sharpe Ratio Z-Score]],Table2[Sharpe Ratio Z-Score])</f>
        <v>19</v>
      </c>
      <c r="AV74">
        <f>(Table2[[#This Row],[Rank 1Y]]+Table2[[#This Row],[Rank 6M]]+Table2[[#This Row],[Rank Sharpe]])/3</f>
        <v>128.66666666666666</v>
      </c>
    </row>
    <row r="75" spans="1:48" x14ac:dyDescent="0.3">
      <c r="A75" t="s">
        <v>1170</v>
      </c>
      <c r="B75" t="s">
        <v>1171</v>
      </c>
      <c r="C75" t="s">
        <v>3181</v>
      </c>
      <c r="D75" t="s">
        <v>261</v>
      </c>
      <c r="E75">
        <v>11007.7819488</v>
      </c>
      <c r="F75">
        <v>5320.75</v>
      </c>
      <c r="G75">
        <v>40.250767942283602</v>
      </c>
      <c r="H75">
        <f>(Table2[[#This Row],[1Y Return vs Nifty]]-AVERAGE(Table2[1Y Return vs Nifty]))/_xlfn.STDEV.P(Table2[1Y Return vs Nifty])</f>
        <v>0.27310823823508446</v>
      </c>
      <c r="I75">
        <v>-0.36672100942416802</v>
      </c>
      <c r="J75">
        <f>(Table2[[#This Row],[1M Return vs Nifty]]-AVERAGE(Table2[1M Return vs Nifty]))/_xlfn.STDEV.P(Table2[1M Return vs Nifty])</f>
        <v>-0.18296431173048966</v>
      </c>
      <c r="K75">
        <v>41.751109282597803</v>
      </c>
      <c r="L75">
        <f>(Table2[[#This Row],[6M Return vs Nifty]]-AVERAGE(Table2[6M Return vs Nifty]))/_xlfn.STDEV.P(Table2[6M Return vs Nifty])</f>
        <v>1.0747616292366977</v>
      </c>
      <c r="M75">
        <v>-1.5005584795881199</v>
      </c>
      <c r="N75">
        <f>(Table2[[#This Row],[1W Return vs Nifty]]-AVERAGE(Table2[1W Return vs Nifty]))/_xlfn.STDEV.P(Table2[1W Return vs Nifty])</f>
        <v>-1.2261880680467556</v>
      </c>
      <c r="O75">
        <v>5453.29</v>
      </c>
      <c r="P75">
        <v>5321.8368169014302</v>
      </c>
      <c r="Q75">
        <v>4553.4413242280398</v>
      </c>
      <c r="R75">
        <v>43.865022274794597</v>
      </c>
      <c r="S75" s="1">
        <f>(Table2[[#This Row],[Close Price]]-Table2[[#This Row],[20D EMA]])/Table2[[#This Row],[20D EMA]]</f>
        <v>-2.4304594107410381E-2</v>
      </c>
      <c r="T75" s="1">
        <f>(Table2[[#This Row],[Close Price]]-Table2[[#This Row],[50D EMA]])/Table2[[#This Row],[50D EMA]]</f>
        <v>-2.0421838151418482E-4</v>
      </c>
      <c r="U75" s="1">
        <f>(Table2[[#This Row],[Close Price]]-Table2[[#This Row],[200D EMA]])/Table2[[#This Row],[200D EMA]]</f>
        <v>0.16851181801536547</v>
      </c>
      <c r="V75">
        <v>1.8959373841759799</v>
      </c>
      <c r="W75">
        <v>5301</v>
      </c>
      <c r="X75">
        <v>5438.35</v>
      </c>
      <c r="Y75">
        <v>5301</v>
      </c>
      <c r="Z75">
        <v>5789</v>
      </c>
      <c r="AA75">
        <v>5301</v>
      </c>
      <c r="AB75">
        <v>5579</v>
      </c>
      <c r="AC75" s="1">
        <f>(Table2[[#This Row],[Close Price]]/Table2[[#This Row],[Day Low]])-1</f>
        <v>3.7257121297868956E-3</v>
      </c>
      <c r="AD75" s="1">
        <f>(Table2[[#This Row],[Day High]]/Table2[[#This Row],[Close Price]])-1</f>
        <v>2.2102147253676652E-2</v>
      </c>
      <c r="AE75" s="1">
        <f>(Table2[[#This Row],[Close Price]]/Table2[[#This Row],[Current Week Low]])-1</f>
        <v>3.7257121297868956E-3</v>
      </c>
      <c r="AF75" s="1">
        <f>(Table2[[#This Row],[Current Week High]]/Table2[[#This Row],[Close Price]])-1</f>
        <v>8.8004510642296641E-2</v>
      </c>
      <c r="AG75" s="1">
        <f>(Table2[[#This Row],[Close Price]]/Table2[[#This Row],[Current Month Low]])-1</f>
        <v>3.7257121297868956E-3</v>
      </c>
      <c r="AH75" s="1">
        <f>(Table2[[#This Row],[Current Month High]]/Table2[[#This Row],[Close Price]])-1</f>
        <v>4.853639054644554E-2</v>
      </c>
      <c r="AI75">
        <v>12.7472630738147</v>
      </c>
      <c r="AJ75">
        <v>78.659570538757194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0.03</v>
      </c>
      <c r="AM75" t="s">
        <v>3215</v>
      </c>
      <c r="AN75">
        <v>0.9</v>
      </c>
      <c r="AO75" t="s">
        <v>3215</v>
      </c>
      <c r="AP75">
        <v>0.174885527282168</v>
      </c>
      <c r="AQ75">
        <f>(Table2[[#This Row],[Sharpe Ratio]]-AVERAGE(Table2[Sharpe Ratio]))/_xlfn.STDEV.P(Table2[Sharpe Ratio])</f>
        <v>1.3275034470421563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1.2662209347366928</v>
      </c>
      <c r="AS75">
        <f>_xlfn.RANK.AVG(Table2[[#This Row],[1Y Return vs Nifty Z-Score]],Table2[1Y Return vs Nifty Z-Score])</f>
        <v>232</v>
      </c>
      <c r="AT75">
        <f>_xlfn.RANK.AVG(Table2[[#This Row],[6M Return vs Nifty Z-Score]],Table2[6M Return vs Nifty Z-Score])</f>
        <v>90</v>
      </c>
      <c r="AU75">
        <f>_xlfn.RANK.AVG(Table2[[#This Row],[Sharpe Ratio Z-Score]],Table2[Sharpe Ratio Z-Score])</f>
        <v>67</v>
      </c>
      <c r="AV75">
        <f>(Table2[[#This Row],[Rank 1Y]]+Table2[[#This Row],[Rank 6M]]+Table2[[#This Row],[Rank Sharpe]])/3</f>
        <v>129.66666666666666</v>
      </c>
    </row>
    <row r="76" spans="1:48" x14ac:dyDescent="0.3">
      <c r="A76" t="s">
        <v>993</v>
      </c>
      <c r="B76" t="s">
        <v>994</v>
      </c>
      <c r="C76" t="s">
        <v>3173</v>
      </c>
      <c r="D76" t="s">
        <v>54</v>
      </c>
      <c r="E76">
        <v>14862.316816479901</v>
      </c>
      <c r="F76">
        <v>965.15</v>
      </c>
      <c r="G76">
        <v>277.424387617864</v>
      </c>
      <c r="H76">
        <f>(Table2[[#This Row],[1Y Return vs Nifty]]-AVERAGE(Table2[1Y Return vs Nifty]))/_xlfn.STDEV.P(Table2[1Y Return vs Nifty])</f>
        <v>4.3288088318312905</v>
      </c>
      <c r="I76">
        <v>-6.8179561485370597</v>
      </c>
      <c r="J76">
        <f>(Table2[[#This Row],[1M Return vs Nifty]]-AVERAGE(Table2[1M Return vs Nifty]))/_xlfn.STDEV.P(Table2[1M Return vs Nifty])</f>
        <v>-0.76964336499406971</v>
      </c>
      <c r="K76">
        <v>51.7872348921398</v>
      </c>
      <c r="L76">
        <f>(Table2[[#This Row],[6M Return vs Nifty]]-AVERAGE(Table2[6M Return vs Nifty]))/_xlfn.STDEV.P(Table2[6M Return vs Nifty])</f>
        <v>1.4053630276905484</v>
      </c>
      <c r="M76">
        <v>-0.38513496490820798</v>
      </c>
      <c r="N76">
        <f>(Table2[[#This Row],[1W Return vs Nifty]]-AVERAGE(Table2[1W Return vs Nifty]))/_xlfn.STDEV.P(Table2[1W Return vs Nifty])</f>
        <v>-0.96915234873182377</v>
      </c>
      <c r="O76">
        <v>994.98</v>
      </c>
      <c r="P76">
        <v>953.09837935596704</v>
      </c>
      <c r="Q76">
        <v>701.59003411639503</v>
      </c>
      <c r="R76">
        <v>36.831804856279597</v>
      </c>
      <c r="S76" s="1">
        <f>(Table2[[#This Row],[Close Price]]-Table2[[#This Row],[20D EMA]])/Table2[[#This Row],[20D EMA]]</f>
        <v>-2.998050212064568E-2</v>
      </c>
      <c r="T76" s="1">
        <f>(Table2[[#This Row],[Close Price]]-Table2[[#This Row],[50D EMA]])/Table2[[#This Row],[50D EMA]]</f>
        <v>1.2644676462650713E-2</v>
      </c>
      <c r="U76" s="1">
        <f>(Table2[[#This Row],[Close Price]]-Table2[[#This Row],[200D EMA]])/Table2[[#This Row],[200D EMA]]</f>
        <v>0.37566093169430609</v>
      </c>
      <c r="V76">
        <v>0.425094250527568</v>
      </c>
      <c r="W76">
        <v>945</v>
      </c>
      <c r="X76">
        <v>984</v>
      </c>
      <c r="Y76">
        <v>945</v>
      </c>
      <c r="Z76">
        <v>999.9</v>
      </c>
      <c r="AA76">
        <v>945</v>
      </c>
      <c r="AB76">
        <v>987</v>
      </c>
      <c r="AC76" s="1">
        <f>(Table2[[#This Row],[Close Price]]/Table2[[#This Row],[Day Low]])-1</f>
        <v>2.1322751322751188E-2</v>
      </c>
      <c r="AD76" s="1">
        <f>(Table2[[#This Row],[Day High]]/Table2[[#This Row],[Close Price]])-1</f>
        <v>1.9530642905247975E-2</v>
      </c>
      <c r="AE76" s="1">
        <f>(Table2[[#This Row],[Close Price]]/Table2[[#This Row],[Current Week Low]])-1</f>
        <v>2.1322751322751188E-2</v>
      </c>
      <c r="AF76" s="1">
        <f>(Table2[[#This Row],[Current Week High]]/Table2[[#This Row],[Close Price]])-1</f>
        <v>3.6004766098533869E-2</v>
      </c>
      <c r="AG76" s="1">
        <f>(Table2[[#This Row],[Close Price]]/Table2[[#This Row],[Current Month Low]])-1</f>
        <v>2.1322751322751188E-2</v>
      </c>
      <c r="AH76" s="1">
        <f>(Table2[[#This Row],[Current Month High]]/Table2[[#This Row],[Close Price]])-1</f>
        <v>2.2638968036056584E-2</v>
      </c>
      <c r="AI76">
        <v>13.7336165362897</v>
      </c>
      <c r="AJ76">
        <v>352.59085580304799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0.03</v>
      </c>
      <c r="AM76" t="s">
        <v>3215</v>
      </c>
      <c r="AN76">
        <v>-2.58</v>
      </c>
      <c r="AO76" t="s">
        <v>3214</v>
      </c>
      <c r="AP76">
        <v>7.0159848527590996E-2</v>
      </c>
      <c r="AQ76">
        <f>(Table2[[#This Row],[Sharpe Ratio]]-AVERAGE(Table2[Sharpe Ratio]))/_xlfn.STDEV.P(Table2[Sharpe Ratio])</f>
        <v>0.10465076485386268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4.1000269106498068</v>
      </c>
      <c r="AS76">
        <f>_xlfn.RANK.AVG(Table2[[#This Row],[1Y Return vs Nifty Z-Score]],Table2[1Y Return vs Nifty Z-Score])</f>
        <v>3</v>
      </c>
      <c r="AT76">
        <f>_xlfn.RANK.AVG(Table2[[#This Row],[6M Return vs Nifty Z-Score]],Table2[6M Return vs Nifty Z-Score])</f>
        <v>68</v>
      </c>
      <c r="AU76">
        <f>_xlfn.RANK.AVG(Table2[[#This Row],[Sharpe Ratio Z-Score]],Table2[Sharpe Ratio Z-Score])</f>
        <v>321</v>
      </c>
      <c r="AV76">
        <f>(Table2[[#This Row],[Rank 1Y]]+Table2[[#This Row],[Rank 6M]]+Table2[[#This Row],[Rank Sharpe]])/3</f>
        <v>130.66666666666666</v>
      </c>
    </row>
    <row r="77" spans="1:48" x14ac:dyDescent="0.3">
      <c r="A77" t="s">
        <v>528</v>
      </c>
      <c r="B77" t="s">
        <v>529</v>
      </c>
      <c r="C77" t="s">
        <v>3181</v>
      </c>
      <c r="D77" t="s">
        <v>106</v>
      </c>
      <c r="E77">
        <v>41390.457972658398</v>
      </c>
      <c r="F77">
        <v>1122.9000000000001</v>
      </c>
      <c r="G77">
        <v>90.620681806848197</v>
      </c>
      <c r="H77">
        <f>(Table2[[#This Row],[1Y Return vs Nifty]]-AVERAGE(Table2[1Y Return vs Nifty]))/_xlfn.STDEV.P(Table2[1Y Return vs Nifty])</f>
        <v>1.1344404970222861</v>
      </c>
      <c r="I77">
        <v>-14.967631287493999</v>
      </c>
      <c r="J77">
        <f>(Table2[[#This Row],[1M Return vs Nifty]]-AVERAGE(Table2[1M Return vs Nifty]))/_xlfn.STDEV.P(Table2[1M Return vs Nifty])</f>
        <v>-1.5107795337784027</v>
      </c>
      <c r="K77">
        <v>15.2196832855632</v>
      </c>
      <c r="L77">
        <f>(Table2[[#This Row],[6M Return vs Nifty]]-AVERAGE(Table2[6M Return vs Nifty]))/_xlfn.STDEV.P(Table2[6M Return vs Nifty])</f>
        <v>0.2007862647539114</v>
      </c>
      <c r="M77">
        <v>4.0719819519304599</v>
      </c>
      <c r="N77">
        <f>(Table2[[#This Row],[1W Return vs Nifty]]-AVERAGE(Table2[1W Return vs Nifty]))/_xlfn.STDEV.P(Table2[1W Return vs Nifty])</f>
        <v>5.7935782110690455E-2</v>
      </c>
      <c r="O77">
        <v>1184.55</v>
      </c>
      <c r="P77">
        <v>1267.0125604586699</v>
      </c>
      <c r="Q77">
        <v>1138.0568550452799</v>
      </c>
      <c r="R77">
        <v>35.208774181595601</v>
      </c>
      <c r="S77" s="1">
        <f>(Table2[[#This Row],[Close Price]]-Table2[[#This Row],[20D EMA]])/Table2[[#This Row],[20D EMA]]</f>
        <v>-5.2045080410282274E-2</v>
      </c>
      <c r="T77" s="1">
        <f>(Table2[[#This Row],[Close Price]]-Table2[[#This Row],[50D EMA]])/Table2[[#This Row],[50D EMA]]</f>
        <v>-0.11374201405430406</v>
      </c>
      <c r="U77" s="1">
        <f>(Table2[[#This Row],[Close Price]]-Table2[[#This Row],[200D EMA]])/Table2[[#This Row],[200D EMA]]</f>
        <v>-1.3318187907823621E-2</v>
      </c>
      <c r="V77">
        <v>0.62827559860987303</v>
      </c>
      <c r="W77">
        <v>1101.1500000000001</v>
      </c>
      <c r="X77">
        <v>1128</v>
      </c>
      <c r="Y77">
        <v>1101.1500000000001</v>
      </c>
      <c r="Z77">
        <v>1165.95</v>
      </c>
      <c r="AA77">
        <v>1101.1500000000001</v>
      </c>
      <c r="AB77">
        <v>1162</v>
      </c>
      <c r="AC77" s="1">
        <f>(Table2[[#This Row],[Close Price]]/Table2[[#This Row],[Day Low]])-1</f>
        <v>1.9752077373654808E-2</v>
      </c>
      <c r="AD77" s="1">
        <f>(Table2[[#This Row],[Day High]]/Table2[[#This Row],[Close Price]])-1</f>
        <v>4.5418113812449867E-3</v>
      </c>
      <c r="AE77" s="1">
        <f>(Table2[[#This Row],[Close Price]]/Table2[[#This Row],[Current Week Low]])-1</f>
        <v>1.9752077373654808E-2</v>
      </c>
      <c r="AF77" s="1">
        <f>(Table2[[#This Row],[Current Week High]]/Table2[[#This Row],[Close Price]])-1</f>
        <v>3.833823136521497E-2</v>
      </c>
      <c r="AG77" s="1">
        <f>(Table2[[#This Row],[Close Price]]/Table2[[#This Row],[Current Month Low]])-1</f>
        <v>1.9752077373654808E-2</v>
      </c>
      <c r="AH77" s="1">
        <f>(Table2[[#This Row],[Current Month High]]/Table2[[#This Row],[Close Price]])-1</f>
        <v>3.4820553922878084E-2</v>
      </c>
      <c r="AI77">
        <v>59.827233057262397</v>
      </c>
      <c r="AJ77">
        <v>149.53333333333299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</v>
      </c>
      <c r="AM77">
        <v>0</v>
      </c>
      <c r="AN77">
        <v>-8.4499999999999993</v>
      </c>
      <c r="AO77" t="s">
        <v>3214</v>
      </c>
      <c r="AP77">
        <v>0.17775104714082901</v>
      </c>
      <c r="AQ77">
        <f>(Table2[[#This Row],[Sharpe Ratio]]-AVERAGE(Table2[Sharpe Ratio]))/_xlfn.STDEV.P(Table2[Sharpe Ratio])</f>
        <v>1.3609633270515211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88</v>
      </c>
      <c r="AT77">
        <f>_xlfn.RANK.AVG(Table2[[#This Row],[6M Return vs Nifty Z-Score]],Table2[6M Return vs Nifty Z-Score])</f>
        <v>252</v>
      </c>
      <c r="AU77">
        <f>_xlfn.RANK.AVG(Table2[[#This Row],[Sharpe Ratio Z-Score]],Table2[Sharpe Ratio Z-Score])</f>
        <v>63</v>
      </c>
      <c r="AV77">
        <f>(Table2[[#This Row],[Rank 1Y]]+Table2[[#This Row],[Rank 6M]]+Table2[[#This Row],[Rank Sharpe]])/3</f>
        <v>134.33333333333334</v>
      </c>
    </row>
    <row r="78" spans="1:48" x14ac:dyDescent="0.3">
      <c r="A78" t="s">
        <v>641</v>
      </c>
      <c r="B78" t="s">
        <v>642</v>
      </c>
      <c r="C78" t="s">
        <v>3173</v>
      </c>
      <c r="D78" t="s">
        <v>54</v>
      </c>
      <c r="E78">
        <v>30615.25443334</v>
      </c>
      <c r="F78">
        <v>1194.25</v>
      </c>
      <c r="G78">
        <v>78.796682530861403</v>
      </c>
      <c r="H78">
        <f>(Table2[[#This Row],[1Y Return vs Nifty]]-AVERAGE(Table2[1Y Return vs Nifty]))/_xlfn.STDEV.P(Table2[1Y Return vs Nifty])</f>
        <v>0.93224852918077095</v>
      </c>
      <c r="I78">
        <v>11.8258379640345</v>
      </c>
      <c r="J78">
        <f>(Table2[[#This Row],[1M Return vs Nifty]]-AVERAGE(Table2[1M Return vs Nifty]))/_xlfn.STDEV.P(Table2[1M Return vs Nifty])</f>
        <v>0.92583405031351451</v>
      </c>
      <c r="K78">
        <v>67.456468477648002</v>
      </c>
      <c r="L78">
        <f>(Table2[[#This Row],[6M Return vs Nifty]]-AVERAGE(Table2[6M Return vs Nifty]))/_xlfn.STDEV.P(Table2[6M Return vs Nifty])</f>
        <v>1.9215254132174731</v>
      </c>
      <c r="M78">
        <v>4.3079015472492799</v>
      </c>
      <c r="N78">
        <f>(Table2[[#This Row],[1W Return vs Nifty]]-AVERAGE(Table2[1W Return vs Nifty]))/_xlfn.STDEV.P(Table2[1W Return vs Nifty])</f>
        <v>0.11230057009049385</v>
      </c>
      <c r="O78">
        <v>1167.79</v>
      </c>
      <c r="P78">
        <v>1078.23965732494</v>
      </c>
      <c r="Q78">
        <v>832.34815578630901</v>
      </c>
      <c r="R78">
        <v>57.613340403019798</v>
      </c>
      <c r="S78" s="1">
        <f>(Table2[[#This Row],[Close Price]]-Table2[[#This Row],[20D EMA]])/Table2[[#This Row],[20D EMA]]</f>
        <v>2.2658183406263143E-2</v>
      </c>
      <c r="T78" s="1">
        <f>(Table2[[#This Row],[Close Price]]-Table2[[#This Row],[50D EMA]])/Table2[[#This Row],[50D EMA]]</f>
        <v>0.10759235378420041</v>
      </c>
      <c r="U78" s="1">
        <f>(Table2[[#This Row],[Close Price]]-Table2[[#This Row],[200D EMA]])/Table2[[#This Row],[200D EMA]]</f>
        <v>0.4347962348421458</v>
      </c>
      <c r="V78">
        <v>1.0139547763425301</v>
      </c>
      <c r="W78">
        <v>1177.05</v>
      </c>
      <c r="X78">
        <v>1208.55</v>
      </c>
      <c r="Y78">
        <v>1152.45</v>
      </c>
      <c r="Z78">
        <v>1217</v>
      </c>
      <c r="AA78">
        <v>1155.05</v>
      </c>
      <c r="AB78">
        <v>1217</v>
      </c>
      <c r="AC78" s="1">
        <f>(Table2[[#This Row],[Close Price]]/Table2[[#This Row],[Day Low]])-1</f>
        <v>1.4612803194426816E-2</v>
      </c>
      <c r="AD78" s="1">
        <f>(Table2[[#This Row],[Day High]]/Table2[[#This Row],[Close Price]])-1</f>
        <v>1.1974042285953557E-2</v>
      </c>
      <c r="AE78" s="1">
        <f>(Table2[[#This Row],[Close Price]]/Table2[[#This Row],[Current Week Low]])-1</f>
        <v>3.6270554037051372E-2</v>
      </c>
      <c r="AF78" s="1">
        <f>(Table2[[#This Row],[Current Week High]]/Table2[[#This Row],[Close Price]])-1</f>
        <v>1.9049612727653376E-2</v>
      </c>
      <c r="AG78" s="1">
        <f>(Table2[[#This Row],[Close Price]]/Table2[[#This Row],[Current Month Low]])-1</f>
        <v>3.3937924765161664E-2</v>
      </c>
      <c r="AH78" s="1">
        <f>(Table2[[#This Row],[Current Month High]]/Table2[[#This Row],[Close Price]])-1</f>
        <v>1.9049612727653376E-2</v>
      </c>
      <c r="AI78">
        <v>7.8417416788779599</v>
      </c>
      <c r="AJ78">
        <v>120.748613678373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0.28000000000000003</v>
      </c>
      <c r="AM78" t="s">
        <v>3215</v>
      </c>
      <c r="AN78">
        <v>1.41</v>
      </c>
      <c r="AO78" t="s">
        <v>3215</v>
      </c>
      <c r="AP78">
        <v>8.5780636526213996E-2</v>
      </c>
      <c r="AQ78">
        <f>(Table2[[#This Row],[Sharpe Ratio]]-AVERAGE(Table2[Sharpe Ratio]))/_xlfn.STDEV.P(Table2[Sharpe Ratio])</f>
        <v>0.28705037046325577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4.1789589332655082</v>
      </c>
      <c r="AS78">
        <f>_xlfn.RANK.AVG(Table2[[#This Row],[1Y Return vs Nifty Z-Score]],Table2[1Y Return vs Nifty Z-Score])</f>
        <v>108</v>
      </c>
      <c r="AT78">
        <f>_xlfn.RANK.AVG(Table2[[#This Row],[6M Return vs Nifty Z-Score]],Table2[6M Return vs Nifty Z-Score])</f>
        <v>33</v>
      </c>
      <c r="AU78">
        <f>_xlfn.RANK.AVG(Table2[[#This Row],[Sharpe Ratio Z-Score]],Table2[Sharpe Ratio Z-Score])</f>
        <v>271</v>
      </c>
      <c r="AV78">
        <f>(Table2[[#This Row],[Rank 1Y]]+Table2[[#This Row],[Rank 6M]]+Table2[[#This Row],[Rank Sharpe]])/3</f>
        <v>137.33333333333334</v>
      </c>
    </row>
    <row r="79" spans="1:48" x14ac:dyDescent="0.3">
      <c r="A79" t="s">
        <v>876</v>
      </c>
      <c r="B79" t="s">
        <v>877</v>
      </c>
      <c r="C79" t="s">
        <v>3173</v>
      </c>
      <c r="D79" t="s">
        <v>54</v>
      </c>
      <c r="E79">
        <v>18531.786751110001</v>
      </c>
      <c r="F79">
        <v>1118.5</v>
      </c>
      <c r="G79">
        <v>127.239635223767</v>
      </c>
      <c r="H79">
        <f>(Table2[[#This Row],[1Y Return vs Nifty]]-AVERAGE(Table2[1Y Return vs Nifty]))/_xlfn.STDEV.P(Table2[1Y Return vs Nifty])</f>
        <v>1.7606294944032654</v>
      </c>
      <c r="I79">
        <v>28.369737454821099</v>
      </c>
      <c r="J79">
        <f>(Table2[[#This Row],[1M Return vs Nifty]]-AVERAGE(Table2[1M Return vs Nifty]))/_xlfn.STDEV.P(Table2[1M Return vs Nifty])</f>
        <v>2.4303458346843398</v>
      </c>
      <c r="K79">
        <v>80.494968210207304</v>
      </c>
      <c r="L79">
        <f>(Table2[[#This Row],[6M Return vs Nifty]]-AVERAGE(Table2[6M Return vs Nifty]))/_xlfn.STDEV.P(Table2[6M Return vs Nifty])</f>
        <v>2.3510284319148425</v>
      </c>
      <c r="M79">
        <v>0.29180620998142398</v>
      </c>
      <c r="N79">
        <f>(Table2[[#This Row],[1W Return vs Nifty]]-AVERAGE(Table2[1W Return vs Nifty]))/_xlfn.STDEV.P(Table2[1W Return vs Nifty])</f>
        <v>-0.81315952669455194</v>
      </c>
      <c r="O79">
        <v>1120.46</v>
      </c>
      <c r="P79">
        <v>1001.80621963494</v>
      </c>
      <c r="Q79">
        <v>756.13829906270905</v>
      </c>
      <c r="R79">
        <v>56.321768975835603</v>
      </c>
      <c r="S79" s="1">
        <f>(Table2[[#This Row],[Close Price]]-Table2[[#This Row],[20D EMA]])/Table2[[#This Row],[20D EMA]]</f>
        <v>-1.7492815450797319E-3</v>
      </c>
      <c r="T79" s="1">
        <f>(Table2[[#This Row],[Close Price]]-Table2[[#This Row],[50D EMA]])/Table2[[#This Row],[50D EMA]]</f>
        <v>0.11648338578650809</v>
      </c>
      <c r="U79" s="1">
        <f>(Table2[[#This Row],[Close Price]]-Table2[[#This Row],[200D EMA]])/Table2[[#This Row],[200D EMA]]</f>
        <v>0.47922675175489171</v>
      </c>
      <c r="V79">
        <v>0.41166743344601198</v>
      </c>
      <c r="W79">
        <v>1100.05</v>
      </c>
      <c r="X79">
        <v>1158.95</v>
      </c>
      <c r="Y79">
        <v>1100.05</v>
      </c>
      <c r="Z79">
        <v>1175</v>
      </c>
      <c r="AA79">
        <v>1100.05</v>
      </c>
      <c r="AB79">
        <v>1175</v>
      </c>
      <c r="AC79" s="1">
        <f>(Table2[[#This Row],[Close Price]]/Table2[[#This Row],[Day Low]])-1</f>
        <v>1.6771964910685888E-2</v>
      </c>
      <c r="AD79" s="1">
        <f>(Table2[[#This Row],[Day High]]/Table2[[#This Row],[Close Price]])-1</f>
        <v>3.6164506034868094E-2</v>
      </c>
      <c r="AE79" s="1">
        <f>(Table2[[#This Row],[Close Price]]/Table2[[#This Row],[Current Week Low]])-1</f>
        <v>1.6771964910685888E-2</v>
      </c>
      <c r="AF79" s="1">
        <f>(Table2[[#This Row],[Current Week High]]/Table2[[#This Row],[Close Price]])-1</f>
        <v>5.0514081358962848E-2</v>
      </c>
      <c r="AG79" s="1">
        <f>(Table2[[#This Row],[Close Price]]/Table2[[#This Row],[Current Month Low]])-1</f>
        <v>1.6771964910685888E-2</v>
      </c>
      <c r="AH79" s="1">
        <f>(Table2[[#This Row],[Current Month High]]/Table2[[#This Row],[Close Price]])-1</f>
        <v>5.0514081358962848E-2</v>
      </c>
      <c r="AI79">
        <v>11.502011622708901</v>
      </c>
      <c r="AJ79">
        <v>250.90196078431299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0.39</v>
      </c>
      <c r="AM79" t="s">
        <v>3215</v>
      </c>
      <c r="AN79">
        <v>-8.6300000000000008</v>
      </c>
      <c r="AO79" t="s">
        <v>3214</v>
      </c>
      <c r="AP79">
        <v>5.9572838371240999E-2</v>
      </c>
      <c r="AQ79">
        <f>(Table2[[#This Row],[Sharpe Ratio]]-AVERAGE(Table2[Sharpe Ratio]))/_xlfn.STDEV.P(Table2[Sharpe Ratio])</f>
        <v>-1.8970814113287063E-2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5.7098734201946097</v>
      </c>
      <c r="AS79">
        <f>_xlfn.RANK.AVG(Table2[[#This Row],[1Y Return vs Nifty Z-Score]],Table2[1Y Return vs Nifty Z-Score])</f>
        <v>47</v>
      </c>
      <c r="AT79">
        <f>_xlfn.RANK.AVG(Table2[[#This Row],[6M Return vs Nifty Z-Score]],Table2[6M Return vs Nifty Z-Score])</f>
        <v>17</v>
      </c>
      <c r="AU79">
        <f>_xlfn.RANK.AVG(Table2[[#This Row],[Sharpe Ratio Z-Score]],Table2[Sharpe Ratio Z-Score])</f>
        <v>354</v>
      </c>
      <c r="AV79">
        <f>(Table2[[#This Row],[Rank 1Y]]+Table2[[#This Row],[Rank 6M]]+Table2[[#This Row],[Rank Sharpe]])/3</f>
        <v>139.33333333333334</v>
      </c>
    </row>
    <row r="80" spans="1:48" x14ac:dyDescent="0.3">
      <c r="A80" t="s">
        <v>1262</v>
      </c>
      <c r="B80" t="s">
        <v>1263</v>
      </c>
      <c r="C80" t="s">
        <v>3183</v>
      </c>
      <c r="D80" t="s">
        <v>270</v>
      </c>
      <c r="E80">
        <v>9560.6913557999997</v>
      </c>
      <c r="F80">
        <v>2292.65</v>
      </c>
      <c r="G80">
        <v>100.128535894603</v>
      </c>
      <c r="H80">
        <f>(Table2[[#This Row],[1Y Return vs Nifty]]-AVERAGE(Table2[1Y Return vs Nifty]))/_xlfn.STDEV.P(Table2[1Y Return vs Nifty])</f>
        <v>1.2970260726030751</v>
      </c>
      <c r="I80">
        <v>24.674480235205099</v>
      </c>
      <c r="J80">
        <f>(Table2[[#This Row],[1M Return vs Nifty]]-AVERAGE(Table2[1M Return vs Nifty]))/_xlfn.STDEV.P(Table2[1M Return vs Nifty])</f>
        <v>2.0942970067589894</v>
      </c>
      <c r="K80">
        <v>55.971884497360897</v>
      </c>
      <c r="L80">
        <f>(Table2[[#This Row],[6M Return vs Nifty]]-AVERAGE(Table2[6M Return vs Nifty]))/_xlfn.STDEV.P(Table2[6M Return vs Nifty])</f>
        <v>1.5432101477196274</v>
      </c>
      <c r="M80">
        <v>5.3502842697917403</v>
      </c>
      <c r="N80">
        <f>(Table2[[#This Row],[1W Return vs Nifty]]-AVERAGE(Table2[1W Return vs Nifty]))/_xlfn.STDEV.P(Table2[1W Return vs Nifty])</f>
        <v>0.3525049313613291</v>
      </c>
      <c r="O80">
        <v>2129.9</v>
      </c>
      <c r="P80">
        <v>1945.1789107458001</v>
      </c>
      <c r="Q80">
        <v>1502.8291410177801</v>
      </c>
      <c r="R80">
        <v>70.061278505440001</v>
      </c>
      <c r="S80" s="1">
        <f>(Table2[[#This Row],[Close Price]]-Table2[[#This Row],[20D EMA]])/Table2[[#This Row],[20D EMA]]</f>
        <v>7.641203812385558E-2</v>
      </c>
      <c r="T80" s="1">
        <f>(Table2[[#This Row],[Close Price]]-Table2[[#This Row],[50D EMA]])/Table2[[#This Row],[50D EMA]]</f>
        <v>0.17863194348584435</v>
      </c>
      <c r="U80" s="1">
        <f>(Table2[[#This Row],[Close Price]]-Table2[[#This Row],[200D EMA]])/Table2[[#This Row],[200D EMA]]</f>
        <v>0.52555599131337016</v>
      </c>
      <c r="V80">
        <v>1.3188869052366099</v>
      </c>
      <c r="W80">
        <v>2215.35</v>
      </c>
      <c r="X80">
        <v>2406.75</v>
      </c>
      <c r="Y80">
        <v>2215.35</v>
      </c>
      <c r="Z80">
        <v>2406.75</v>
      </c>
      <c r="AA80">
        <v>2215.35</v>
      </c>
      <c r="AB80">
        <v>2406.75</v>
      </c>
      <c r="AC80" s="1">
        <f>(Table2[[#This Row],[Close Price]]/Table2[[#This Row],[Day Low]])-1</f>
        <v>3.4892906312772309E-2</v>
      </c>
      <c r="AD80" s="1">
        <f>(Table2[[#This Row],[Day High]]/Table2[[#This Row],[Close Price]])-1</f>
        <v>4.9767736025996046E-2</v>
      </c>
      <c r="AE80" s="1">
        <f>(Table2[[#This Row],[Close Price]]/Table2[[#This Row],[Current Week Low]])-1</f>
        <v>3.4892906312772309E-2</v>
      </c>
      <c r="AF80" s="1">
        <f>(Table2[[#This Row],[Current Week High]]/Table2[[#This Row],[Close Price]])-1</f>
        <v>4.9767736025996046E-2</v>
      </c>
      <c r="AG80" s="1">
        <f>(Table2[[#This Row],[Close Price]]/Table2[[#This Row],[Current Month Low]])-1</f>
        <v>3.4892906312772309E-2</v>
      </c>
      <c r="AH80" s="1">
        <f>(Table2[[#This Row],[Current Month High]]/Table2[[#This Row],[Close Price]])-1</f>
        <v>4.9767736025996046E-2</v>
      </c>
      <c r="AI80">
        <v>4.9767736025996001</v>
      </c>
      <c r="AJ80">
        <v>162.888430225891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0.56000000000000005</v>
      </c>
      <c r="AM80" t="s">
        <v>3215</v>
      </c>
      <c r="AN80">
        <v>14.03</v>
      </c>
      <c r="AO80" t="s">
        <v>3215</v>
      </c>
      <c r="AP80">
        <v>8.0554029124927998E-2</v>
      </c>
      <c r="AQ80">
        <f>(Table2[[#This Row],[Sharpe Ratio]]-AVERAGE(Table2[Sharpe Ratio]))/_xlfn.STDEV.P(Table2[Sharpe Ratio])</f>
        <v>0.22602072658397523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5.5130588850269966</v>
      </c>
      <c r="AS80">
        <f>_xlfn.RANK.AVG(Table2[[#This Row],[1Y Return vs Nifty Z-Score]],Table2[1Y Return vs Nifty Z-Score])</f>
        <v>71</v>
      </c>
      <c r="AT80">
        <f>_xlfn.RANK.AVG(Table2[[#This Row],[6M Return vs Nifty Z-Score]],Table2[6M Return vs Nifty Z-Score])</f>
        <v>61</v>
      </c>
      <c r="AU80">
        <f>_xlfn.RANK.AVG(Table2[[#This Row],[Sharpe Ratio Z-Score]],Table2[Sharpe Ratio Z-Score])</f>
        <v>286</v>
      </c>
      <c r="AV80">
        <f>(Table2[[#This Row],[Rank 1Y]]+Table2[[#This Row],[Rank 6M]]+Table2[[#This Row],[Rank Sharpe]])/3</f>
        <v>139.33333333333334</v>
      </c>
    </row>
    <row r="81" spans="1:48" x14ac:dyDescent="0.3">
      <c r="A81" t="s">
        <v>1379</v>
      </c>
      <c r="B81" t="s">
        <v>1380</v>
      </c>
      <c r="C81" t="s">
        <v>3178</v>
      </c>
      <c r="D81" t="s">
        <v>83</v>
      </c>
      <c r="E81">
        <v>8312.9922841456992</v>
      </c>
      <c r="F81">
        <v>3294.4</v>
      </c>
      <c r="G81">
        <v>60.128806935035101</v>
      </c>
      <c r="H81">
        <f>(Table2[[#This Row],[1Y Return vs Nifty]]-AVERAGE(Table2[1Y Return vs Nifty]))/_xlfn.STDEV.P(Table2[1Y Return vs Nifty])</f>
        <v>0.61302536161797405</v>
      </c>
      <c r="I81">
        <v>4.9658957033081803</v>
      </c>
      <c r="J81">
        <f>(Table2[[#This Row],[1M Return vs Nifty]]-AVERAGE(Table2[1M Return vs Nifty]))/_xlfn.STDEV.P(Table2[1M Return vs Nifty])</f>
        <v>0.30198693512075481</v>
      </c>
      <c r="K81">
        <v>17.728244627030001</v>
      </c>
      <c r="L81">
        <f>(Table2[[#This Row],[6M Return vs Nifty]]-AVERAGE(Table2[6M Return vs Nifty]))/_xlfn.STDEV.P(Table2[6M Return vs Nifty])</f>
        <v>0.28342113002579389</v>
      </c>
      <c r="M81">
        <v>6.0675407786943403</v>
      </c>
      <c r="N81">
        <f>(Table2[[#This Row],[1W Return vs Nifty]]-AVERAGE(Table2[1W Return vs Nifty]))/_xlfn.STDEV.P(Table2[1W Return vs Nifty])</f>
        <v>0.51778792949858976</v>
      </c>
      <c r="O81">
        <v>3331.72</v>
      </c>
      <c r="P81">
        <v>3212.6560317399899</v>
      </c>
      <c r="Q81">
        <v>2689.1579883363602</v>
      </c>
      <c r="R81">
        <v>56.555574134451902</v>
      </c>
      <c r="S81" s="1">
        <f>(Table2[[#This Row],[Close Price]]-Table2[[#This Row],[20D EMA]])/Table2[[#This Row],[20D EMA]]</f>
        <v>-1.1201421488000105E-2</v>
      </c>
      <c r="T81" s="1">
        <f>(Table2[[#This Row],[Close Price]]-Table2[[#This Row],[50D EMA]])/Table2[[#This Row],[50D EMA]]</f>
        <v>2.5444357395378328E-2</v>
      </c>
      <c r="U81" s="1">
        <f>(Table2[[#This Row],[Close Price]]-Table2[[#This Row],[200D EMA]])/Table2[[#This Row],[200D EMA]]</f>
        <v>0.22506747996538171</v>
      </c>
      <c r="V81">
        <v>0.69403435325986496</v>
      </c>
      <c r="W81">
        <v>3270.05</v>
      </c>
      <c r="X81">
        <v>3380.05</v>
      </c>
      <c r="Y81">
        <v>3261.25</v>
      </c>
      <c r="Z81">
        <v>3508.45</v>
      </c>
      <c r="AA81">
        <v>3270.05</v>
      </c>
      <c r="AB81">
        <v>3508.45</v>
      </c>
      <c r="AC81" s="1">
        <f>(Table2[[#This Row],[Close Price]]/Table2[[#This Row],[Day Low]])-1</f>
        <v>7.4463693215700566E-3</v>
      </c>
      <c r="AD81" s="1">
        <f>(Table2[[#This Row],[Day High]]/Table2[[#This Row],[Close Price]])-1</f>
        <v>2.5998664400194382E-2</v>
      </c>
      <c r="AE81" s="1">
        <f>(Table2[[#This Row],[Close Price]]/Table2[[#This Row],[Current Week Low]])-1</f>
        <v>1.0164814105021014E-2</v>
      </c>
      <c r="AF81" s="1">
        <f>(Table2[[#This Row],[Current Week High]]/Table2[[#This Row],[Close Price]])-1</f>
        <v>6.497389509470608E-2</v>
      </c>
      <c r="AG81" s="1">
        <f>(Table2[[#This Row],[Close Price]]/Table2[[#This Row],[Current Month Low]])-1</f>
        <v>7.4463693215700566E-3</v>
      </c>
      <c r="AH81" s="1">
        <f>(Table2[[#This Row],[Current Month High]]/Table2[[#This Row],[Close Price]])-1</f>
        <v>6.497389509470608E-2</v>
      </c>
      <c r="AI81">
        <v>6.9982394366197003</v>
      </c>
      <c r="AJ81">
        <v>112.398052931884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0.03</v>
      </c>
      <c r="AM81" t="s">
        <v>3215</v>
      </c>
      <c r="AN81">
        <v>-2.0099999999999998</v>
      </c>
      <c r="AO81" t="s">
        <v>3214</v>
      </c>
      <c r="AP81">
        <v>0.187424732518853</v>
      </c>
      <c r="AQ81">
        <f>(Table2[[#This Row],[Sharpe Ratio]]-AVERAGE(Table2[Sharpe Ratio]))/_xlfn.STDEV.P(Table2[Sharpe Ratio])</f>
        <v>1.4739202660930386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3.1901416223561512</v>
      </c>
      <c r="AS81">
        <f>_xlfn.RANK.AVG(Table2[[#This Row],[1Y Return vs Nifty Z-Score]],Table2[1Y Return vs Nifty Z-Score])</f>
        <v>150</v>
      </c>
      <c r="AT81">
        <f>_xlfn.RANK.AVG(Table2[[#This Row],[6M Return vs Nifty Z-Score]],Table2[6M Return vs Nifty Z-Score])</f>
        <v>224</v>
      </c>
      <c r="AU81">
        <f>_xlfn.RANK.AVG(Table2[[#This Row],[Sharpe Ratio Z-Score]],Table2[Sharpe Ratio Z-Score])</f>
        <v>48</v>
      </c>
      <c r="AV81">
        <f>(Table2[[#This Row],[Rank 1Y]]+Table2[[#This Row],[Rank 6M]]+Table2[[#This Row],[Rank Sharpe]])/3</f>
        <v>140.66666666666666</v>
      </c>
    </row>
    <row r="82" spans="1:48" x14ac:dyDescent="0.3">
      <c r="A82" t="s">
        <v>1422</v>
      </c>
      <c r="B82" t="s">
        <v>1423</v>
      </c>
      <c r="C82" t="s">
        <v>3181</v>
      </c>
      <c r="D82" t="s">
        <v>1005</v>
      </c>
      <c r="E82">
        <v>7842.4576607999998</v>
      </c>
      <c r="F82">
        <v>862.45</v>
      </c>
      <c r="G82">
        <v>68.603351009562502</v>
      </c>
      <c r="H82">
        <f>(Table2[[#This Row],[1Y Return vs Nifty]]-AVERAGE(Table2[1Y Return vs Nifty]))/_xlfn.STDEV.P(Table2[1Y Return vs Nifty])</f>
        <v>0.75794119787552883</v>
      </c>
      <c r="I82">
        <v>-6.8485841640503597</v>
      </c>
      <c r="J82">
        <f>(Table2[[#This Row],[1M Return vs Nifty]]-AVERAGE(Table2[1M Return vs Nifty]))/_xlfn.STDEV.P(Table2[1M Return vs Nifty])</f>
        <v>-0.77242869443210915</v>
      </c>
      <c r="K82">
        <v>22.726104041039701</v>
      </c>
      <c r="L82">
        <f>(Table2[[#This Row],[6M Return vs Nifty]]-AVERAGE(Table2[6M Return vs Nifty]))/_xlfn.STDEV.P(Table2[6M Return vs Nifty])</f>
        <v>0.44805630657005729</v>
      </c>
      <c r="M82">
        <v>-2.0447106438876301</v>
      </c>
      <c r="N82">
        <f>(Table2[[#This Row],[1W Return vs Nifty]]-AVERAGE(Table2[1W Return vs Nifty]))/_xlfn.STDEV.P(Table2[1W Return vs Nifty])</f>
        <v>-1.3515812851761597</v>
      </c>
      <c r="O82">
        <v>876.78</v>
      </c>
      <c r="P82">
        <v>878.02025719932396</v>
      </c>
      <c r="Q82">
        <v>758.18867383521899</v>
      </c>
      <c r="R82">
        <v>24.664505104157499</v>
      </c>
      <c r="S82" s="1">
        <f>(Table2[[#This Row],[Close Price]]-Table2[[#This Row],[20D EMA]])/Table2[[#This Row],[20D EMA]]</f>
        <v>-1.6343894705627329E-2</v>
      </c>
      <c r="T82" s="1">
        <f>(Table2[[#This Row],[Close Price]]-Table2[[#This Row],[50D EMA]])/Table2[[#This Row],[50D EMA]]</f>
        <v>-1.7733368987395963E-2</v>
      </c>
      <c r="U82" s="1">
        <f>(Table2[[#This Row],[Close Price]]-Table2[[#This Row],[200D EMA]])/Table2[[#This Row],[200D EMA]]</f>
        <v>0.13751369515635986</v>
      </c>
      <c r="V82">
        <v>0.94659193283639198</v>
      </c>
      <c r="W82">
        <v>815</v>
      </c>
      <c r="X82">
        <v>884.9</v>
      </c>
      <c r="Y82">
        <v>815</v>
      </c>
      <c r="Z82">
        <v>884.9</v>
      </c>
      <c r="AA82">
        <v>815</v>
      </c>
      <c r="AB82">
        <v>884.9</v>
      </c>
      <c r="AC82" s="1">
        <f>(Table2[[#This Row],[Close Price]]/Table2[[#This Row],[Day Low]])-1</f>
        <v>5.8220858895705607E-2</v>
      </c>
      <c r="AD82" s="1">
        <f>(Table2[[#This Row],[Day High]]/Table2[[#This Row],[Close Price]])-1</f>
        <v>2.6030494521421366E-2</v>
      </c>
      <c r="AE82" s="1">
        <f>(Table2[[#This Row],[Close Price]]/Table2[[#This Row],[Current Week Low]])-1</f>
        <v>5.8220858895705607E-2</v>
      </c>
      <c r="AF82" s="1">
        <f>(Table2[[#This Row],[Current Week High]]/Table2[[#This Row],[Close Price]])-1</f>
        <v>2.6030494521421366E-2</v>
      </c>
      <c r="AG82" s="1">
        <f>(Table2[[#This Row],[Close Price]]/Table2[[#This Row],[Current Month Low]])-1</f>
        <v>5.8220858895705607E-2</v>
      </c>
      <c r="AH82" s="1">
        <f>(Table2[[#This Row],[Current Month High]]/Table2[[#This Row],[Close Price]])-1</f>
        <v>2.6030494521421366E-2</v>
      </c>
      <c r="AI82">
        <v>22.789726940692201</v>
      </c>
      <c r="AJ82">
        <v>102.95328862219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</v>
      </c>
      <c r="AM82">
        <v>0</v>
      </c>
      <c r="AN82">
        <v>-6.02</v>
      </c>
      <c r="AO82" t="s">
        <v>3214</v>
      </c>
      <c r="AP82">
        <v>0.150353034232729</v>
      </c>
      <c r="AQ82">
        <f>(Table2[[#This Row],[Sharpe Ratio]]-AVERAGE(Table2[Sharpe Ratio]))/_xlfn.STDEV.P(Table2[Sharpe Ratio])</f>
        <v>1.0410443351697396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124</v>
      </c>
      <c r="AT82">
        <f>_xlfn.RANK.AVG(Table2[[#This Row],[6M Return vs Nifty Z-Score]],Table2[6M Return vs Nifty Z-Score])</f>
        <v>194</v>
      </c>
      <c r="AU82">
        <f>_xlfn.RANK.AVG(Table2[[#This Row],[Sharpe Ratio Z-Score]],Table2[Sharpe Ratio Z-Score])</f>
        <v>106</v>
      </c>
      <c r="AV82">
        <f>(Table2[[#This Row],[Rank 1Y]]+Table2[[#This Row],[Rank 6M]]+Table2[[#This Row],[Rank Sharpe]])/3</f>
        <v>141.33333333333334</v>
      </c>
    </row>
    <row r="83" spans="1:48" x14ac:dyDescent="0.3">
      <c r="A83" t="s">
        <v>138</v>
      </c>
      <c r="B83" t="s">
        <v>139</v>
      </c>
      <c r="C83" t="s">
        <v>3181</v>
      </c>
      <c r="D83" t="s">
        <v>140</v>
      </c>
      <c r="E83">
        <v>207920.50803378</v>
      </c>
      <c r="F83">
        <v>278.7</v>
      </c>
      <c r="G83">
        <v>70.918455217440197</v>
      </c>
      <c r="H83">
        <f>(Table2[[#This Row],[1Y Return vs Nifty]]-AVERAGE(Table2[1Y Return vs Nifty]))/_xlfn.STDEV.P(Table2[1Y Return vs Nifty])</f>
        <v>0.79752978923307516</v>
      </c>
      <c r="I83">
        <v>-5.0109508178150097</v>
      </c>
      <c r="J83">
        <f>(Table2[[#This Row],[1M Return vs Nifty]]-AVERAGE(Table2[1M Return vs Nifty]))/_xlfn.STDEV.P(Table2[1M Return vs Nifty])</f>
        <v>-0.60531325551738535</v>
      </c>
      <c r="K83">
        <v>13.2743671525241</v>
      </c>
      <c r="L83">
        <f>(Table2[[#This Row],[6M Return vs Nifty]]-AVERAGE(Table2[6M Return vs Nifty]))/_xlfn.STDEV.P(Table2[6M Return vs Nifty])</f>
        <v>0.13670533760747319</v>
      </c>
      <c r="M83">
        <v>1.56461627240289</v>
      </c>
      <c r="N83">
        <f>(Table2[[#This Row],[1W Return vs Nifty]]-AVERAGE(Table2[1W Return vs Nifty]))/_xlfn.STDEV.P(Table2[1W Return vs Nifty])</f>
        <v>-0.51985600059875525</v>
      </c>
      <c r="O83">
        <v>287.77</v>
      </c>
      <c r="P83">
        <v>292.04592092553497</v>
      </c>
      <c r="Q83">
        <v>252.40167376232301</v>
      </c>
      <c r="R83">
        <v>43.049489907807903</v>
      </c>
      <c r="S83" s="1">
        <f>(Table2[[#This Row],[Close Price]]-Table2[[#This Row],[20D EMA]])/Table2[[#This Row],[20D EMA]]</f>
        <v>-3.1518226361330205E-2</v>
      </c>
      <c r="T83" s="1">
        <f>(Table2[[#This Row],[Close Price]]-Table2[[#This Row],[50D EMA]])/Table2[[#This Row],[50D EMA]]</f>
        <v>-4.5698022020783123E-2</v>
      </c>
      <c r="U83" s="1">
        <f>(Table2[[#This Row],[Close Price]]-Table2[[#This Row],[200D EMA]])/Table2[[#This Row],[200D EMA]]</f>
        <v>0.10419236071485445</v>
      </c>
      <c r="V83">
        <v>1.4750984456037599</v>
      </c>
      <c r="W83">
        <v>275.05</v>
      </c>
      <c r="X83">
        <v>286.3</v>
      </c>
      <c r="Y83">
        <v>275.05</v>
      </c>
      <c r="Z83">
        <v>294.60000000000002</v>
      </c>
      <c r="AA83">
        <v>275.05</v>
      </c>
      <c r="AB83">
        <v>286.60000000000002</v>
      </c>
      <c r="AC83" s="1">
        <f>(Table2[[#This Row],[Close Price]]/Table2[[#This Row],[Day Low]])-1</f>
        <v>1.327031448827487E-2</v>
      </c>
      <c r="AD83" s="1">
        <f>(Table2[[#This Row],[Day High]]/Table2[[#This Row],[Close Price]])-1</f>
        <v>2.7269465374955226E-2</v>
      </c>
      <c r="AE83" s="1">
        <f>(Table2[[#This Row],[Close Price]]/Table2[[#This Row],[Current Week Low]])-1</f>
        <v>1.327031448827487E-2</v>
      </c>
      <c r="AF83" s="1">
        <f>(Table2[[#This Row],[Current Week High]]/Table2[[#This Row],[Close Price]])-1</f>
        <v>5.7050592034445735E-2</v>
      </c>
      <c r="AG83" s="1">
        <f>(Table2[[#This Row],[Close Price]]/Table2[[#This Row],[Current Month Low]])-1</f>
        <v>1.327031448827487E-2</v>
      </c>
      <c r="AH83" s="1">
        <f>(Table2[[#This Row],[Current Month High]]/Table2[[#This Row],[Close Price]])-1</f>
        <v>2.8345891639756093E-2</v>
      </c>
      <c r="AI83">
        <v>22.174381054897701</v>
      </c>
      <c r="AJ83">
        <v>119.448818897637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-0.15</v>
      </c>
      <c r="AM83" t="s">
        <v>3214</v>
      </c>
      <c r="AN83">
        <v>-4.03</v>
      </c>
      <c r="AO83" t="s">
        <v>3214</v>
      </c>
      <c r="AP83">
        <v>0.20079905743134299</v>
      </c>
      <c r="AQ83">
        <f>(Table2[[#This Row],[Sharpe Ratio]]-AVERAGE(Table2[Sharpe Ratio]))/_xlfn.STDEV.P(Table2[Sharpe Ratio])</f>
        <v>1.6300885457947476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117</v>
      </c>
      <c r="AT83">
        <f>_xlfn.RANK.AVG(Table2[[#This Row],[6M Return vs Nifty Z-Score]],Table2[6M Return vs Nifty Z-Score])</f>
        <v>276</v>
      </c>
      <c r="AU83">
        <f>_xlfn.RANK.AVG(Table2[[#This Row],[Sharpe Ratio Z-Score]],Table2[Sharpe Ratio Z-Score])</f>
        <v>34</v>
      </c>
      <c r="AV83">
        <f>(Table2[[#This Row],[Rank 1Y]]+Table2[[#This Row],[Rank 6M]]+Table2[[#This Row],[Rank Sharpe]])/3</f>
        <v>142.33333333333334</v>
      </c>
    </row>
    <row r="84" spans="1:48" x14ac:dyDescent="0.3">
      <c r="A84" t="s">
        <v>693</v>
      </c>
      <c r="B84" t="s">
        <v>694</v>
      </c>
      <c r="C84" t="s">
        <v>3174</v>
      </c>
      <c r="D84" t="s">
        <v>57</v>
      </c>
      <c r="E84">
        <v>26639.988931709999</v>
      </c>
      <c r="F84">
        <v>193.46</v>
      </c>
      <c r="G84">
        <v>83.296344569467493</v>
      </c>
      <c r="H84">
        <f>(Table2[[#This Row],[1Y Return vs Nifty]]-AVERAGE(Table2[1Y Return vs Nifty]))/_xlfn.STDEV.P(Table2[1Y Return vs Nifty])</f>
        <v>1.0091933513996985</v>
      </c>
      <c r="I84">
        <v>2.39249182060593</v>
      </c>
      <c r="J84">
        <f>(Table2[[#This Row],[1M Return vs Nifty]]-AVERAGE(Table2[1M Return vs Nifty]))/_xlfn.STDEV.P(Table2[1M Return vs Nifty])</f>
        <v>6.7960098241858419E-2</v>
      </c>
      <c r="K84">
        <v>37.361326640289697</v>
      </c>
      <c r="L84">
        <f>(Table2[[#This Row],[6M Return vs Nifty]]-AVERAGE(Table2[6M Return vs Nifty]))/_xlfn.STDEV.P(Table2[6M Return vs Nifty])</f>
        <v>0.93015719352938797</v>
      </c>
      <c r="M84">
        <v>0.77153142909550398</v>
      </c>
      <c r="N84">
        <f>(Table2[[#This Row],[1W Return vs Nifty]]-AVERAGE(Table2[1W Return vs Nifty]))/_xlfn.STDEV.P(Table2[1W Return vs Nifty])</f>
        <v>-0.70261271183393326</v>
      </c>
      <c r="O84">
        <v>196.04</v>
      </c>
      <c r="P84">
        <v>187.73130923173099</v>
      </c>
      <c r="Q84">
        <v>154.34562179180799</v>
      </c>
      <c r="R84">
        <v>57.309270221221503</v>
      </c>
      <c r="S84" s="1">
        <f>(Table2[[#This Row],[Close Price]]-Table2[[#This Row],[20D EMA]])/Table2[[#This Row],[20D EMA]]</f>
        <v>-1.3160579473576741E-2</v>
      </c>
      <c r="T84" s="1">
        <f>(Table2[[#This Row],[Close Price]]-Table2[[#This Row],[50D EMA]])/Table2[[#This Row],[50D EMA]]</f>
        <v>3.0515372165213321E-2</v>
      </c>
      <c r="U84" s="1">
        <f>(Table2[[#This Row],[Close Price]]-Table2[[#This Row],[200D EMA]])/Table2[[#This Row],[200D EMA]]</f>
        <v>0.25342071743992967</v>
      </c>
      <c r="V84">
        <v>0.71564692741898495</v>
      </c>
      <c r="W84">
        <v>191.7</v>
      </c>
      <c r="X84">
        <v>198.59</v>
      </c>
      <c r="Y84">
        <v>191.7</v>
      </c>
      <c r="Z84">
        <v>206.69</v>
      </c>
      <c r="AA84">
        <v>191.7</v>
      </c>
      <c r="AB84">
        <v>204.12</v>
      </c>
      <c r="AC84" s="1">
        <f>(Table2[[#This Row],[Close Price]]/Table2[[#This Row],[Day Low]])-1</f>
        <v>9.1810119979134353E-3</v>
      </c>
      <c r="AD84" s="1">
        <f>(Table2[[#This Row],[Day High]]/Table2[[#This Row],[Close Price]])-1</f>
        <v>2.651710947999586E-2</v>
      </c>
      <c r="AE84" s="1">
        <f>(Table2[[#This Row],[Close Price]]/Table2[[#This Row],[Current Week Low]])-1</f>
        <v>9.1810119979134353E-3</v>
      </c>
      <c r="AF84" s="1">
        <f>(Table2[[#This Row],[Current Week High]]/Table2[[#This Row],[Close Price]])-1</f>
        <v>6.8386229711568269E-2</v>
      </c>
      <c r="AG84" s="1">
        <f>(Table2[[#This Row],[Close Price]]/Table2[[#This Row],[Current Month Low]])-1</f>
        <v>9.1810119979134353E-3</v>
      </c>
      <c r="AH84" s="1">
        <f>(Table2[[#This Row],[Current Month High]]/Table2[[#This Row],[Close Price]])-1</f>
        <v>5.5101829835624949E-2</v>
      </c>
      <c r="AI84">
        <v>9.8366587408249693</v>
      </c>
      <c r="AJ84">
        <v>135.066828675577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7.0000000000000007E-2</v>
      </c>
      <c r="AM84" t="s">
        <v>3215</v>
      </c>
      <c r="AN84">
        <v>-1.07</v>
      </c>
      <c r="AO84" t="s">
        <v>3214</v>
      </c>
      <c r="AP84">
        <v>9.9105169169122001E-2</v>
      </c>
      <c r="AQ84">
        <f>(Table2[[#This Row],[Sharpe Ratio]]-AVERAGE(Table2[Sharpe Ratio]))/_xlfn.STDEV.P(Table2[Sharpe Ratio])</f>
        <v>0.44263723965385915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1.7473351709908709</v>
      </c>
      <c r="AS84">
        <f>_xlfn.RANK.AVG(Table2[[#This Row],[1Y Return vs Nifty Z-Score]],Table2[1Y Return vs Nifty Z-Score])</f>
        <v>97</v>
      </c>
      <c r="AT84">
        <f>_xlfn.RANK.AVG(Table2[[#This Row],[6M Return vs Nifty Z-Score]],Table2[6M Return vs Nifty Z-Score])</f>
        <v>101</v>
      </c>
      <c r="AU84">
        <f>_xlfn.RANK.AVG(Table2[[#This Row],[Sharpe Ratio Z-Score]],Table2[Sharpe Ratio Z-Score])</f>
        <v>231</v>
      </c>
      <c r="AV84">
        <f>(Table2[[#This Row],[Rank 1Y]]+Table2[[#This Row],[Rank 6M]]+Table2[[#This Row],[Rank Sharpe]])/3</f>
        <v>143</v>
      </c>
    </row>
    <row r="85" spans="1:48" x14ac:dyDescent="0.3">
      <c r="A85" t="s">
        <v>199</v>
      </c>
      <c r="B85" t="s">
        <v>200</v>
      </c>
      <c r="C85" t="s">
        <v>3175</v>
      </c>
      <c r="D85" t="s">
        <v>80</v>
      </c>
      <c r="E85">
        <v>135094.07967703001</v>
      </c>
      <c r="F85">
        <v>2725.6</v>
      </c>
      <c r="G85">
        <v>48.846728825734097</v>
      </c>
      <c r="H85">
        <f>(Table2[[#This Row],[1Y Return vs Nifty]]-AVERAGE(Table2[1Y Return vs Nifty]))/_xlfn.STDEV.P(Table2[1Y Return vs Nifty])</f>
        <v>0.42010031815201221</v>
      </c>
      <c r="I85">
        <v>1.9161406126047</v>
      </c>
      <c r="J85">
        <f>(Table2[[#This Row],[1M Return vs Nifty]]-AVERAGE(Table2[1M Return vs Nifty]))/_xlfn.STDEV.P(Table2[1M Return vs Nifty])</f>
        <v>2.4640443988866247E-2</v>
      </c>
      <c r="K85">
        <v>16.969542219448201</v>
      </c>
      <c r="L85">
        <f>(Table2[[#This Row],[6M Return vs Nifty]]-AVERAGE(Table2[6M Return vs Nifty]))/_xlfn.STDEV.P(Table2[6M Return vs Nifty])</f>
        <v>0.25842860933450562</v>
      </c>
      <c r="M85">
        <v>2.7544803273821898</v>
      </c>
      <c r="N85">
        <f>(Table2[[#This Row],[1W Return vs Nifty]]-AVERAGE(Table2[1W Return vs Nifty]))/_xlfn.STDEV.P(Table2[1W Return vs Nifty])</f>
        <v>-0.24566636837968656</v>
      </c>
      <c r="O85">
        <v>2809.29</v>
      </c>
      <c r="P85">
        <v>2704.5684084334698</v>
      </c>
      <c r="Q85">
        <v>2300.8453766735502</v>
      </c>
      <c r="R85">
        <v>49.883132776904702</v>
      </c>
      <c r="S85" s="1">
        <f>(Table2[[#This Row],[Close Price]]-Table2[[#This Row],[20D EMA]])/Table2[[#This Row],[20D EMA]]</f>
        <v>-2.9790445272648982E-2</v>
      </c>
      <c r="T85" s="1">
        <f>(Table2[[#This Row],[Close Price]]-Table2[[#This Row],[50D EMA]])/Table2[[#This Row],[50D EMA]]</f>
        <v>7.776320798892988E-3</v>
      </c>
      <c r="U85" s="1">
        <f>(Table2[[#This Row],[Close Price]]-Table2[[#This Row],[200D EMA]])/Table2[[#This Row],[200D EMA]]</f>
        <v>0.18460806955247869</v>
      </c>
      <c r="V85">
        <v>1.01790153980991</v>
      </c>
      <c r="W85">
        <v>2716.25</v>
      </c>
      <c r="X85">
        <v>2800</v>
      </c>
      <c r="Y85">
        <v>2716.25</v>
      </c>
      <c r="Z85">
        <v>2947.4</v>
      </c>
      <c r="AA85">
        <v>2716.25</v>
      </c>
      <c r="AB85">
        <v>2875.25</v>
      </c>
      <c r="AC85" s="1">
        <f>(Table2[[#This Row],[Close Price]]/Table2[[#This Row],[Day Low]])-1</f>
        <v>3.4422457432121689E-3</v>
      </c>
      <c r="AD85" s="1">
        <f>(Table2[[#This Row],[Day High]]/Table2[[#This Row],[Close Price]])-1</f>
        <v>2.7296742001761132E-2</v>
      </c>
      <c r="AE85" s="1">
        <f>(Table2[[#This Row],[Close Price]]/Table2[[#This Row],[Current Week Low]])-1</f>
        <v>3.4422457432121689E-3</v>
      </c>
      <c r="AF85" s="1">
        <f>(Table2[[#This Row],[Current Week High]]/Table2[[#This Row],[Close Price]])-1</f>
        <v>8.1376577634282521E-2</v>
      </c>
      <c r="AG85" s="1">
        <f>(Table2[[#This Row],[Close Price]]/Table2[[#This Row],[Current Month Low]])-1</f>
        <v>3.4422457432121689E-3</v>
      </c>
      <c r="AH85" s="1">
        <f>(Table2[[#This Row],[Current Month High]]/Table2[[#This Row],[Close Price]])-1</f>
        <v>5.4905341943058517E-2</v>
      </c>
      <c r="AI85">
        <v>8.5265629586146208</v>
      </c>
      <c r="AJ85">
        <v>82.993722515022299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7.0000000000000007E-2</v>
      </c>
      <c r="AM85" t="s">
        <v>3215</v>
      </c>
      <c r="AN85">
        <v>-4.09</v>
      </c>
      <c r="AO85" t="s">
        <v>3214</v>
      </c>
      <c r="AP85">
        <v>0.26681189158249302</v>
      </c>
      <c r="AQ85">
        <f>(Table2[[#This Row],[Sharpe Ratio]]-AVERAGE(Table2[Sharpe Ratio]))/_xlfn.STDEV.P(Table2[Sharpe Ratio])</f>
        <v>2.40090208704436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2.8584050901400575</v>
      </c>
      <c r="AS85">
        <f>_xlfn.RANK.AVG(Table2[[#This Row],[1Y Return vs Nifty Z-Score]],Table2[1Y Return vs Nifty Z-Score])</f>
        <v>195</v>
      </c>
      <c r="AT85">
        <f>_xlfn.RANK.AVG(Table2[[#This Row],[6M Return vs Nifty Z-Score]],Table2[6M Return vs Nifty Z-Score])</f>
        <v>231</v>
      </c>
      <c r="AU85">
        <f>_xlfn.RANK.AVG(Table2[[#This Row],[Sharpe Ratio Z-Score]],Table2[Sharpe Ratio Z-Score])</f>
        <v>5</v>
      </c>
      <c r="AV85">
        <f>(Table2[[#This Row],[Rank 1Y]]+Table2[[#This Row],[Rank 6M]]+Table2[[#This Row],[Rank Sharpe]])/3</f>
        <v>143.66666666666666</v>
      </c>
    </row>
    <row r="86" spans="1:48" x14ac:dyDescent="0.3">
      <c r="A86" t="s">
        <v>823</v>
      </c>
      <c r="B86" t="s">
        <v>824</v>
      </c>
      <c r="C86" t="s">
        <v>3176</v>
      </c>
      <c r="D86" t="s">
        <v>124</v>
      </c>
      <c r="E86">
        <v>20145.399018183602</v>
      </c>
      <c r="F86">
        <v>1109.1500000000001</v>
      </c>
      <c r="G86">
        <v>114.28479808367</v>
      </c>
      <c r="H86">
        <f>(Table2[[#This Row],[1Y Return vs Nifty]]-AVERAGE(Table2[1Y Return vs Nifty]))/_xlfn.STDEV.P(Table2[1Y Return vs Nifty])</f>
        <v>1.5391000479542798</v>
      </c>
      <c r="I86">
        <v>14.3404805877617</v>
      </c>
      <c r="J86">
        <f>(Table2[[#This Row],[1M Return vs Nifty]]-AVERAGE(Table2[1M Return vs Nifty]))/_xlfn.STDEV.P(Table2[1M Return vs Nifty])</f>
        <v>1.1545171043290259</v>
      </c>
      <c r="K86">
        <v>5.6526027591632602</v>
      </c>
      <c r="L86">
        <f>(Table2[[#This Row],[6M Return vs Nifty]]-AVERAGE(Table2[6M Return vs Nifty]))/_xlfn.STDEV.P(Table2[6M Return vs Nifty])</f>
        <v>-0.11436425489893726</v>
      </c>
      <c r="M86">
        <v>1.65364432340828</v>
      </c>
      <c r="N86">
        <f>(Table2[[#This Row],[1W Return vs Nifty]]-AVERAGE(Table2[1W Return vs Nifty]))/_xlfn.STDEV.P(Table2[1W Return vs Nifty])</f>
        <v>-0.49934057410091631</v>
      </c>
      <c r="O86">
        <v>1084.1099999999999</v>
      </c>
      <c r="P86">
        <v>1022.55432329037</v>
      </c>
      <c r="Q86">
        <v>886.51519211399795</v>
      </c>
      <c r="R86">
        <v>51.2435056800824</v>
      </c>
      <c r="S86" s="1">
        <f>(Table2[[#This Row],[Close Price]]-Table2[[#This Row],[20D EMA]])/Table2[[#This Row],[20D EMA]]</f>
        <v>2.3097287175655786E-2</v>
      </c>
      <c r="T86" s="1">
        <f>(Table2[[#This Row],[Close Price]]-Table2[[#This Row],[50D EMA]])/Table2[[#This Row],[50D EMA]]</f>
        <v>8.4685649199529048E-2</v>
      </c>
      <c r="U86" s="1">
        <f>(Table2[[#This Row],[Close Price]]-Table2[[#This Row],[200D EMA]])/Table2[[#This Row],[200D EMA]]</f>
        <v>0.2511347914468377</v>
      </c>
      <c r="V86">
        <v>1.75800432407178</v>
      </c>
      <c r="W86">
        <v>1085</v>
      </c>
      <c r="X86">
        <v>1134</v>
      </c>
      <c r="Y86">
        <v>997.35</v>
      </c>
      <c r="Z86">
        <v>1134</v>
      </c>
      <c r="AA86">
        <v>997.35</v>
      </c>
      <c r="AB86">
        <v>1134</v>
      </c>
      <c r="AC86" s="1">
        <f>(Table2[[#This Row],[Close Price]]/Table2[[#This Row],[Day Low]])-1</f>
        <v>2.2258064516129217E-2</v>
      </c>
      <c r="AD86" s="1">
        <f>(Table2[[#This Row],[Day High]]/Table2[[#This Row],[Close Price]])-1</f>
        <v>2.2404544020195649E-2</v>
      </c>
      <c r="AE86" s="1">
        <f>(Table2[[#This Row],[Close Price]]/Table2[[#This Row],[Current Week Low]])-1</f>
        <v>0.11209705720158425</v>
      </c>
      <c r="AF86" s="1">
        <f>(Table2[[#This Row],[Current Week High]]/Table2[[#This Row],[Close Price]])-1</f>
        <v>2.2404544020195649E-2</v>
      </c>
      <c r="AG86" s="1">
        <f>(Table2[[#This Row],[Close Price]]/Table2[[#This Row],[Current Month Low]])-1</f>
        <v>0.11209705720158425</v>
      </c>
      <c r="AH86" s="1">
        <f>(Table2[[#This Row],[Current Month High]]/Table2[[#This Row],[Close Price]])-1</f>
        <v>2.2404544020195649E-2</v>
      </c>
      <c r="AI86">
        <v>18.469097957895599</v>
      </c>
      <c r="AJ86">
        <v>156.450867052023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0.25</v>
      </c>
      <c r="AM86" t="s">
        <v>3215</v>
      </c>
      <c r="AN86">
        <v>2.11</v>
      </c>
      <c r="AO86" t="s">
        <v>3215</v>
      </c>
      <c r="AP86">
        <v>0.240579232585419</v>
      </c>
      <c r="AQ86">
        <f>(Table2[[#This Row],[Sharpe Ratio]]-AVERAGE(Table2[Sharpe Ratio]))/_xlfn.STDEV.P(Table2[Sharpe Ratio])</f>
        <v>2.0945906093152091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4.1745029325986609</v>
      </c>
      <c r="AS86">
        <f>_xlfn.RANK.AVG(Table2[[#This Row],[1Y Return vs Nifty Z-Score]],Table2[1Y Return vs Nifty Z-Score])</f>
        <v>58</v>
      </c>
      <c r="AT86">
        <f>_xlfn.RANK.AVG(Table2[[#This Row],[6M Return vs Nifty Z-Score]],Table2[6M Return vs Nifty Z-Score])</f>
        <v>362</v>
      </c>
      <c r="AU86">
        <f>_xlfn.RANK.AVG(Table2[[#This Row],[Sharpe Ratio Z-Score]],Table2[Sharpe Ratio Z-Score])</f>
        <v>13</v>
      </c>
      <c r="AV86">
        <f>(Table2[[#This Row],[Rank 1Y]]+Table2[[#This Row],[Rank 6M]]+Table2[[#This Row],[Rank Sharpe]])/3</f>
        <v>144.33333333333334</v>
      </c>
    </row>
    <row r="87" spans="1:48" x14ac:dyDescent="0.3">
      <c r="A87" t="s">
        <v>316</v>
      </c>
      <c r="B87" t="s">
        <v>317</v>
      </c>
      <c r="C87" t="s">
        <v>3174</v>
      </c>
      <c r="D87" t="s">
        <v>86</v>
      </c>
      <c r="E87">
        <v>89631.331839577193</v>
      </c>
      <c r="F87">
        <v>1857.85</v>
      </c>
      <c r="G87">
        <v>119.111816168332</v>
      </c>
      <c r="H87">
        <f>(Table2[[#This Row],[1Y Return vs Nifty]]-AVERAGE(Table2[1Y Return vs Nifty]))/_xlfn.STDEV.P(Table2[1Y Return vs Nifty])</f>
        <v>1.6216427023103661</v>
      </c>
      <c r="I87">
        <v>5.5277554174276702</v>
      </c>
      <c r="J87">
        <f>(Table2[[#This Row],[1M Return vs Nifty]]-AVERAGE(Table2[1M Return vs Nifty]))/_xlfn.STDEV.P(Table2[1M Return vs Nifty])</f>
        <v>0.35308278235597057</v>
      </c>
      <c r="K87">
        <v>12.9130271776706</v>
      </c>
      <c r="L87">
        <f>(Table2[[#This Row],[6M Return vs Nifty]]-AVERAGE(Table2[6M Return vs Nifty]))/_xlfn.STDEV.P(Table2[6M Return vs Nifty])</f>
        <v>0.12480238763938305</v>
      </c>
      <c r="M87">
        <v>1.4116090280912801</v>
      </c>
      <c r="N87">
        <f>(Table2[[#This Row],[1W Return vs Nifty]]-AVERAGE(Table2[1W Return vs Nifty]))/_xlfn.STDEV.P(Table2[1W Return vs Nifty])</f>
        <v>-0.55511465041600971</v>
      </c>
      <c r="O87">
        <v>1827.81</v>
      </c>
      <c r="P87">
        <v>1744.21138419157</v>
      </c>
      <c r="Q87">
        <v>1427.67897772884</v>
      </c>
      <c r="R87">
        <v>53.146213403517599</v>
      </c>
      <c r="S87" s="1">
        <f>(Table2[[#This Row],[Close Price]]-Table2[[#This Row],[20D EMA]])/Table2[[#This Row],[20D EMA]]</f>
        <v>1.6434968623653425E-2</v>
      </c>
      <c r="T87" s="1">
        <f>(Table2[[#This Row],[Close Price]]-Table2[[#This Row],[50D EMA]])/Table2[[#This Row],[50D EMA]]</f>
        <v>6.5151859939900927E-2</v>
      </c>
      <c r="U87" s="1">
        <f>(Table2[[#This Row],[Close Price]]-Table2[[#This Row],[200D EMA]])/Table2[[#This Row],[200D EMA]]</f>
        <v>0.30130794736186317</v>
      </c>
      <c r="V87">
        <v>0.73764014623716001</v>
      </c>
      <c r="W87">
        <v>1830</v>
      </c>
      <c r="X87">
        <v>1865</v>
      </c>
      <c r="Y87">
        <v>1830</v>
      </c>
      <c r="Z87">
        <v>1949.45</v>
      </c>
      <c r="AA87">
        <v>1830</v>
      </c>
      <c r="AB87">
        <v>1887.9</v>
      </c>
      <c r="AC87" s="1">
        <f>(Table2[[#This Row],[Close Price]]/Table2[[#This Row],[Day Low]])-1</f>
        <v>1.5218579234972607E-2</v>
      </c>
      <c r="AD87" s="1">
        <f>(Table2[[#This Row],[Day High]]/Table2[[#This Row],[Close Price]])-1</f>
        <v>3.848534596442077E-3</v>
      </c>
      <c r="AE87" s="1">
        <f>(Table2[[#This Row],[Close Price]]/Table2[[#This Row],[Current Week Low]])-1</f>
        <v>1.5218579234972607E-2</v>
      </c>
      <c r="AF87" s="1">
        <f>(Table2[[#This Row],[Current Week High]]/Table2[[#This Row],[Close Price]])-1</f>
        <v>4.9304303361412449E-2</v>
      </c>
      <c r="AG87" s="1">
        <f>(Table2[[#This Row],[Close Price]]/Table2[[#This Row],[Current Month Low]])-1</f>
        <v>1.5218579234972607E-2</v>
      </c>
      <c r="AH87" s="1">
        <f>(Table2[[#This Row],[Current Month High]]/Table2[[#This Row],[Close Price]])-1</f>
        <v>1.6174610436795245E-2</v>
      </c>
      <c r="AI87">
        <v>6.03116505638239</v>
      </c>
      <c r="AJ87">
        <v>168.49483344172199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0.24</v>
      </c>
      <c r="AM87" t="s">
        <v>3215</v>
      </c>
      <c r="AN87">
        <v>4.33</v>
      </c>
      <c r="AO87" t="s">
        <v>3215</v>
      </c>
      <c r="AP87">
        <v>0.15770141791738601</v>
      </c>
      <c r="AQ87">
        <f>(Table2[[#This Row],[Sharpe Ratio]]-AVERAGE(Table2[Sharpe Ratio]))/_xlfn.STDEV.P(Table2[Sharpe Ratio])</f>
        <v>1.1268493717700756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2.6712625936597862</v>
      </c>
      <c r="AS87">
        <f>_xlfn.RANK.AVG(Table2[[#This Row],[1Y Return vs Nifty Z-Score]],Table2[1Y Return vs Nifty Z-Score])</f>
        <v>56</v>
      </c>
      <c r="AT87">
        <f>_xlfn.RANK.AVG(Table2[[#This Row],[6M Return vs Nifty Z-Score]],Table2[6M Return vs Nifty Z-Score])</f>
        <v>281</v>
      </c>
      <c r="AU87">
        <f>_xlfn.RANK.AVG(Table2[[#This Row],[Sharpe Ratio Z-Score]],Table2[Sharpe Ratio Z-Score])</f>
        <v>98</v>
      </c>
      <c r="AV87">
        <f>(Table2[[#This Row],[Rank 1Y]]+Table2[[#This Row],[Rank 6M]]+Table2[[#This Row],[Rank Sharpe]])/3</f>
        <v>145</v>
      </c>
    </row>
    <row r="88" spans="1:48" x14ac:dyDescent="0.3">
      <c r="A88" t="s">
        <v>715</v>
      </c>
      <c r="B88" t="s">
        <v>716</v>
      </c>
      <c r="C88" t="s">
        <v>3181</v>
      </c>
      <c r="D88" t="s">
        <v>124</v>
      </c>
      <c r="E88">
        <v>25164.274633597499</v>
      </c>
      <c r="F88">
        <v>903.5</v>
      </c>
      <c r="G88">
        <v>74.010768759139197</v>
      </c>
      <c r="H88">
        <f>(Table2[[#This Row],[1Y Return vs Nifty]]-AVERAGE(Table2[1Y Return vs Nifty]))/_xlfn.STDEV.P(Table2[1Y Return vs Nifty])</f>
        <v>0.85040876406935406</v>
      </c>
      <c r="I88">
        <v>13.373715251964599</v>
      </c>
      <c r="J88">
        <f>(Table2[[#This Row],[1M Return vs Nifty]]-AVERAGE(Table2[1M Return vs Nifty]))/_xlfn.STDEV.P(Table2[1M Return vs Nifty])</f>
        <v>1.0665989057665901</v>
      </c>
      <c r="K88">
        <v>34.960643468919699</v>
      </c>
      <c r="L88">
        <f>(Table2[[#This Row],[6M Return vs Nifty]]-AVERAGE(Table2[6M Return vs Nifty]))/_xlfn.STDEV.P(Table2[6M Return vs Nifty])</f>
        <v>0.85107595794332136</v>
      </c>
      <c r="M88">
        <v>1.7312379567323899</v>
      </c>
      <c r="N88">
        <f>(Table2[[#This Row],[1W Return vs Nifty]]-AVERAGE(Table2[1W Return vs Nifty]))/_xlfn.STDEV.P(Table2[1W Return vs Nifty])</f>
        <v>-0.48146006943767639</v>
      </c>
      <c r="O88">
        <v>881.72</v>
      </c>
      <c r="P88">
        <v>815.25992822002695</v>
      </c>
      <c r="Q88">
        <v>675.16991748679197</v>
      </c>
      <c r="R88">
        <v>55.525383805216997</v>
      </c>
      <c r="S88" s="1">
        <f>(Table2[[#This Row],[Close Price]]-Table2[[#This Row],[20D EMA]])/Table2[[#This Row],[20D EMA]]</f>
        <v>2.4701719366692344E-2</v>
      </c>
      <c r="T88" s="1">
        <f>(Table2[[#This Row],[Close Price]]-Table2[[#This Row],[50D EMA]])/Table2[[#This Row],[50D EMA]]</f>
        <v>0.10823550713774113</v>
      </c>
      <c r="U88" s="1">
        <f>(Table2[[#This Row],[Close Price]]-Table2[[#This Row],[200D EMA]])/Table2[[#This Row],[200D EMA]]</f>
        <v>0.33818165857141397</v>
      </c>
      <c r="V88">
        <v>0.72286019319060701</v>
      </c>
      <c r="W88">
        <v>876.15</v>
      </c>
      <c r="X88">
        <v>916.7</v>
      </c>
      <c r="Y88">
        <v>876.15</v>
      </c>
      <c r="Z88">
        <v>927</v>
      </c>
      <c r="AA88">
        <v>876.15</v>
      </c>
      <c r="AB88">
        <v>918</v>
      </c>
      <c r="AC88" s="1">
        <f>(Table2[[#This Row],[Close Price]]/Table2[[#This Row],[Day Low]])-1</f>
        <v>3.1216115961878677E-2</v>
      </c>
      <c r="AD88" s="1">
        <f>(Table2[[#This Row],[Day High]]/Table2[[#This Row],[Close Price]])-1</f>
        <v>1.4609850581073669E-2</v>
      </c>
      <c r="AE88" s="1">
        <f>(Table2[[#This Row],[Close Price]]/Table2[[#This Row],[Current Week Low]])-1</f>
        <v>3.1216115961878677E-2</v>
      </c>
      <c r="AF88" s="1">
        <f>(Table2[[#This Row],[Current Week High]]/Table2[[#This Row],[Close Price]])-1</f>
        <v>2.6009961261759917E-2</v>
      </c>
      <c r="AG88" s="1">
        <f>(Table2[[#This Row],[Close Price]]/Table2[[#This Row],[Current Month Low]])-1</f>
        <v>3.1216115961878677E-2</v>
      </c>
      <c r="AH88" s="1">
        <f>(Table2[[#This Row],[Current Month High]]/Table2[[#This Row],[Close Price]])-1</f>
        <v>1.6048699501936881E-2</v>
      </c>
      <c r="AI88">
        <v>5.9103486441616004</v>
      </c>
      <c r="AJ88">
        <v>115.016658733936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0.27</v>
      </c>
      <c r="AM88" t="s">
        <v>3215</v>
      </c>
      <c r="AN88">
        <v>1.43</v>
      </c>
      <c r="AO88" t="s">
        <v>3215</v>
      </c>
      <c r="AP88">
        <v>0.10596188539611</v>
      </c>
      <c r="AQ88">
        <f>(Table2[[#This Row],[Sharpe Ratio]]-AVERAGE(Table2[Sharpe Ratio]))/_xlfn.STDEV.P(Table2[Sharpe Ratio])</f>
        <v>0.52270121182276541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2.8093247701643547</v>
      </c>
      <c r="AS88">
        <f>_xlfn.RANK.AVG(Table2[[#This Row],[1Y Return vs Nifty Z-Score]],Table2[1Y Return vs Nifty Z-Score])</f>
        <v>113</v>
      </c>
      <c r="AT88">
        <f>_xlfn.RANK.AVG(Table2[[#This Row],[6M Return vs Nifty Z-Score]],Table2[6M Return vs Nifty Z-Score])</f>
        <v>110</v>
      </c>
      <c r="AU88">
        <f>_xlfn.RANK.AVG(Table2[[#This Row],[Sharpe Ratio Z-Score]],Table2[Sharpe Ratio Z-Score])</f>
        <v>217</v>
      </c>
      <c r="AV88">
        <f>(Table2[[#This Row],[Rank 1Y]]+Table2[[#This Row],[Rank 6M]]+Table2[[#This Row],[Rank Sharpe]])/3</f>
        <v>146.66666666666666</v>
      </c>
    </row>
    <row r="89" spans="1:48" x14ac:dyDescent="0.3">
      <c r="A89" t="s">
        <v>1132</v>
      </c>
      <c r="B89" t="s">
        <v>1133</v>
      </c>
      <c r="C89" t="s">
        <v>3182</v>
      </c>
      <c r="D89" t="s">
        <v>463</v>
      </c>
      <c r="E89">
        <v>11612.663327063099</v>
      </c>
      <c r="F89">
        <v>1708.95</v>
      </c>
      <c r="G89">
        <v>27.0503287125943</v>
      </c>
      <c r="H89">
        <f>(Table2[[#This Row],[1Y Return vs Nifty]]-AVERAGE(Table2[1Y Return vs Nifty]))/_xlfn.STDEV.P(Table2[1Y Return vs Nifty])</f>
        <v>4.7378963230501135E-2</v>
      </c>
      <c r="I89">
        <v>-13.8158120775817</v>
      </c>
      <c r="J89">
        <f>(Table2[[#This Row],[1M Return vs Nifty]]-AVERAGE(Table2[1M Return vs Nifty]))/_xlfn.STDEV.P(Table2[1M Return vs Nifty])</f>
        <v>-1.4060324289170112</v>
      </c>
      <c r="K89">
        <v>34.797984226437599</v>
      </c>
      <c r="L89">
        <f>(Table2[[#This Row],[6M Return vs Nifty]]-AVERAGE(Table2[6M Return vs Nifty]))/_xlfn.STDEV.P(Table2[6M Return vs Nifty])</f>
        <v>0.84571777739355836</v>
      </c>
      <c r="M89">
        <v>-1.9699774405827299</v>
      </c>
      <c r="N89">
        <f>(Table2[[#This Row],[1W Return vs Nifty]]-AVERAGE(Table2[1W Return vs Nifty]))/_xlfn.STDEV.P(Table2[1W Return vs Nifty])</f>
        <v>-1.3343599316585264</v>
      </c>
      <c r="O89">
        <v>1842.77</v>
      </c>
      <c r="P89">
        <v>1859.9178091935601</v>
      </c>
      <c r="Q89">
        <v>1545.0335867726601</v>
      </c>
      <c r="R89">
        <v>19.039611405455499</v>
      </c>
      <c r="S89" s="1">
        <f>(Table2[[#This Row],[Close Price]]-Table2[[#This Row],[20D EMA]])/Table2[[#This Row],[20D EMA]]</f>
        <v>-7.2618937794732899E-2</v>
      </c>
      <c r="T89" s="1">
        <f>(Table2[[#This Row],[Close Price]]-Table2[[#This Row],[50D EMA]])/Table2[[#This Row],[50D EMA]]</f>
        <v>-8.1169075562009918E-2</v>
      </c>
      <c r="U89" s="1">
        <f>(Table2[[#This Row],[Close Price]]-Table2[[#This Row],[200D EMA]])/Table2[[#This Row],[200D EMA]]</f>
        <v>0.10609245949774876</v>
      </c>
      <c r="V89">
        <v>0.27789755429575602</v>
      </c>
      <c r="W89">
        <v>1700</v>
      </c>
      <c r="X89">
        <v>1739</v>
      </c>
      <c r="Y89">
        <v>1700</v>
      </c>
      <c r="Z89">
        <v>1800</v>
      </c>
      <c r="AA89">
        <v>1700</v>
      </c>
      <c r="AB89">
        <v>1770.25</v>
      </c>
      <c r="AC89" s="1">
        <f>(Table2[[#This Row],[Close Price]]/Table2[[#This Row],[Day Low]])-1</f>
        <v>5.2647058823529491E-3</v>
      </c>
      <c r="AD89" s="1">
        <f>(Table2[[#This Row],[Day High]]/Table2[[#This Row],[Close Price]])-1</f>
        <v>1.758389654466197E-2</v>
      </c>
      <c r="AE89" s="1">
        <f>(Table2[[#This Row],[Close Price]]/Table2[[#This Row],[Current Week Low]])-1</f>
        <v>5.2647058823529491E-3</v>
      </c>
      <c r="AF89" s="1">
        <f>(Table2[[#This Row],[Current Week High]]/Table2[[#This Row],[Close Price]])-1</f>
        <v>5.32783287983849E-2</v>
      </c>
      <c r="AG89" s="1">
        <f>(Table2[[#This Row],[Close Price]]/Table2[[#This Row],[Current Month Low]])-1</f>
        <v>5.2647058823529491E-3</v>
      </c>
      <c r="AH89" s="1">
        <f>(Table2[[#This Row],[Current Month High]]/Table2[[#This Row],[Close Price]])-1</f>
        <v>3.5869978641856148E-2</v>
      </c>
      <c r="AI89">
        <v>39.266801252230898</v>
      </c>
      <c r="AJ89">
        <v>90.2265124116621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-0.28999999999999998</v>
      </c>
      <c r="AM89" t="s">
        <v>3214</v>
      </c>
      <c r="AN89">
        <v>-7.65</v>
      </c>
      <c r="AO89" t="s">
        <v>3214</v>
      </c>
      <c r="AP89">
        <v>0.19174799536350301</v>
      </c>
      <c r="AQ89">
        <f>(Table2[[#This Row],[Sharpe Ratio]]-AVERAGE(Table2[Sharpe Ratio]))/_xlfn.STDEV.P(Table2[Sharpe Ratio])</f>
        <v>1.5244018063251588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292</v>
      </c>
      <c r="AT89">
        <f>_xlfn.RANK.AVG(Table2[[#This Row],[6M Return vs Nifty Z-Score]],Table2[6M Return vs Nifty Z-Score])</f>
        <v>112</v>
      </c>
      <c r="AU89">
        <f>_xlfn.RANK.AVG(Table2[[#This Row],[Sharpe Ratio Z-Score]],Table2[Sharpe Ratio Z-Score])</f>
        <v>43</v>
      </c>
      <c r="AV89">
        <f>(Table2[[#This Row],[Rank 1Y]]+Table2[[#This Row],[Rank 6M]]+Table2[[#This Row],[Rank Sharpe]])/3</f>
        <v>149</v>
      </c>
    </row>
    <row r="90" spans="1:48" x14ac:dyDescent="0.3">
      <c r="A90" t="s">
        <v>1507</v>
      </c>
      <c r="B90" t="s">
        <v>1508</v>
      </c>
      <c r="C90" t="s">
        <v>3177</v>
      </c>
      <c r="D90" t="s">
        <v>409</v>
      </c>
      <c r="E90">
        <v>6968.4966247530001</v>
      </c>
      <c r="F90">
        <v>224.31</v>
      </c>
      <c r="G90">
        <v>131.22558605968399</v>
      </c>
      <c r="H90">
        <f>(Table2[[#This Row],[1Y Return vs Nifty]]-AVERAGE(Table2[1Y Return vs Nifty]))/_xlfn.STDEV.P(Table2[1Y Return vs Nifty])</f>
        <v>1.8287897864011127</v>
      </c>
      <c r="I90">
        <v>6.6023729047819497</v>
      </c>
      <c r="J90">
        <f>(Table2[[#This Row],[1M Return vs Nifty]]-AVERAGE(Table2[1M Return vs Nifty]))/_xlfn.STDEV.P(Table2[1M Return vs Nifty])</f>
        <v>0.450809117934585</v>
      </c>
      <c r="K90">
        <v>15.1532574914715</v>
      </c>
      <c r="L90">
        <f>(Table2[[#This Row],[6M Return vs Nifty]]-AVERAGE(Table2[6M Return vs Nifty]))/_xlfn.STDEV.P(Table2[6M Return vs Nifty])</f>
        <v>0.19859812350553521</v>
      </c>
      <c r="M90">
        <v>4.0469910147389196</v>
      </c>
      <c r="N90">
        <f>(Table2[[#This Row],[1W Return vs Nifty]]-AVERAGE(Table2[1W Return vs Nifty]))/_xlfn.STDEV.P(Table2[1W Return vs Nifty])</f>
        <v>5.2176926005505005E-2</v>
      </c>
      <c r="O90">
        <v>220.41</v>
      </c>
      <c r="P90">
        <v>214.10134599252399</v>
      </c>
      <c r="Q90">
        <v>182.954750387025</v>
      </c>
      <c r="R90">
        <v>58.917240796124901</v>
      </c>
      <c r="S90" s="1">
        <f>(Table2[[#This Row],[Close Price]]-Table2[[#This Row],[20D EMA]])/Table2[[#This Row],[20D EMA]]</f>
        <v>1.7694296991969536E-2</v>
      </c>
      <c r="T90" s="1">
        <f>(Table2[[#This Row],[Close Price]]-Table2[[#This Row],[50D EMA]])/Table2[[#This Row],[50D EMA]]</f>
        <v>4.768140975551121E-2</v>
      </c>
      <c r="U90" s="1">
        <f>(Table2[[#This Row],[Close Price]]-Table2[[#This Row],[200D EMA]])/Table2[[#This Row],[200D EMA]]</f>
        <v>0.22604086270234328</v>
      </c>
      <c r="V90">
        <v>0.85886502873507697</v>
      </c>
      <c r="W90">
        <v>217.11</v>
      </c>
      <c r="X90">
        <v>225.95</v>
      </c>
      <c r="Y90">
        <v>217.11</v>
      </c>
      <c r="Z90">
        <v>228</v>
      </c>
      <c r="AA90">
        <v>217.11</v>
      </c>
      <c r="AB90">
        <v>225.95</v>
      </c>
      <c r="AC90" s="1">
        <f>(Table2[[#This Row],[Close Price]]/Table2[[#This Row],[Day Low]])-1</f>
        <v>3.3162912809175049E-2</v>
      </c>
      <c r="AD90" s="1">
        <f>(Table2[[#This Row],[Day High]]/Table2[[#This Row],[Close Price]])-1</f>
        <v>7.3113102402924124E-3</v>
      </c>
      <c r="AE90" s="1">
        <f>(Table2[[#This Row],[Close Price]]/Table2[[#This Row],[Current Week Low]])-1</f>
        <v>3.3162912809175049E-2</v>
      </c>
      <c r="AF90" s="1">
        <f>(Table2[[#This Row],[Current Week High]]/Table2[[#This Row],[Close Price]])-1</f>
        <v>1.6450448040657983E-2</v>
      </c>
      <c r="AG90" s="1">
        <f>(Table2[[#This Row],[Close Price]]/Table2[[#This Row],[Current Month Low]])-1</f>
        <v>3.3162912809175049E-2</v>
      </c>
      <c r="AH90" s="1">
        <f>(Table2[[#This Row],[Current Month High]]/Table2[[#This Row],[Close Price]])-1</f>
        <v>7.3113102402924124E-3</v>
      </c>
      <c r="AI90">
        <v>2.3850920600954</v>
      </c>
      <c r="AJ90">
        <v>214.600280504908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0.04</v>
      </c>
      <c r="AM90" t="s">
        <v>3215</v>
      </c>
      <c r="AN90">
        <v>1.6</v>
      </c>
      <c r="AO90" t="s">
        <v>3215</v>
      </c>
      <c r="AP90">
        <v>0.129614741423313</v>
      </c>
      <c r="AQ90">
        <f>(Table2[[#This Row],[Sharpe Ratio]]-AVERAGE(Table2[Sharpe Ratio]))/_xlfn.STDEV.P(Table2[Sharpe Ratio])</f>
        <v>0.79888904634672764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3.3292630001934653</v>
      </c>
      <c r="AS90">
        <f>_xlfn.RANK.AVG(Table2[[#This Row],[1Y Return vs Nifty Z-Score]],Table2[1Y Return vs Nifty Z-Score])</f>
        <v>42</v>
      </c>
      <c r="AT90">
        <f>_xlfn.RANK.AVG(Table2[[#This Row],[6M Return vs Nifty Z-Score]],Table2[6M Return vs Nifty Z-Score])</f>
        <v>255</v>
      </c>
      <c r="AU90">
        <f>_xlfn.RANK.AVG(Table2[[#This Row],[Sharpe Ratio Z-Score]],Table2[Sharpe Ratio Z-Score])</f>
        <v>152</v>
      </c>
      <c r="AV90">
        <f>(Table2[[#This Row],[Rank 1Y]]+Table2[[#This Row],[Rank 6M]]+Table2[[#This Row],[Rank Sharpe]])/3</f>
        <v>149.66666666666666</v>
      </c>
    </row>
    <row r="91" spans="1:48" x14ac:dyDescent="0.3">
      <c r="A91" t="s">
        <v>104</v>
      </c>
      <c r="B91" t="s">
        <v>105</v>
      </c>
      <c r="C91" t="s">
        <v>3181</v>
      </c>
      <c r="D91" t="s">
        <v>106</v>
      </c>
      <c r="E91">
        <v>296006.50274999999</v>
      </c>
      <c r="F91">
        <v>4267.45</v>
      </c>
      <c r="G91">
        <v>88.7581741733987</v>
      </c>
      <c r="H91">
        <f>(Table2[[#This Row],[1Y Return vs Nifty]]-AVERAGE(Table2[1Y Return vs Nifty]))/_xlfn.STDEV.P(Table2[1Y Return vs Nifty])</f>
        <v>1.1025913675748753</v>
      </c>
      <c r="I91">
        <v>-9.2346290492892802</v>
      </c>
      <c r="J91">
        <f>(Table2[[#This Row],[1M Return vs Nifty]]-AVERAGE(Table2[1M Return vs Nifty]))/_xlfn.STDEV.P(Table2[1M Return vs Nifty])</f>
        <v>-0.98941699576208808</v>
      </c>
      <c r="K91">
        <v>6.3440955319392396</v>
      </c>
      <c r="L91">
        <f>(Table2[[#This Row],[6M Return vs Nifty]]-AVERAGE(Table2[6M Return vs Nifty]))/_xlfn.STDEV.P(Table2[6M Return vs Nifty])</f>
        <v>-9.1585696061140656E-2</v>
      </c>
      <c r="M91">
        <v>4.5091950581570899</v>
      </c>
      <c r="N91">
        <f>(Table2[[#This Row],[1W Return vs Nifty]]-AVERAGE(Table2[1W Return vs Nifty]))/_xlfn.STDEV.P(Table2[1W Return vs Nifty])</f>
        <v>0.15868620002269454</v>
      </c>
      <c r="O91">
        <v>4481.8</v>
      </c>
      <c r="P91">
        <v>4624.2663792046596</v>
      </c>
      <c r="Q91">
        <v>4057.5285571930799</v>
      </c>
      <c r="R91">
        <v>45.004231175792199</v>
      </c>
      <c r="S91" s="1">
        <f>(Table2[[#This Row],[Close Price]]-Table2[[#This Row],[20D EMA]])/Table2[[#This Row],[20D EMA]]</f>
        <v>-4.7826766031505277E-2</v>
      </c>
      <c r="T91" s="1">
        <f>(Table2[[#This Row],[Close Price]]-Table2[[#This Row],[50D EMA]])/Table2[[#This Row],[50D EMA]]</f>
        <v>-7.7161726843692269E-2</v>
      </c>
      <c r="U91" s="1">
        <f>(Table2[[#This Row],[Close Price]]-Table2[[#This Row],[200D EMA]])/Table2[[#This Row],[200D EMA]]</f>
        <v>5.173628228315897E-2</v>
      </c>
      <c r="V91">
        <v>0.84437758005824004</v>
      </c>
      <c r="W91">
        <v>4254</v>
      </c>
      <c r="X91">
        <v>4428.8999999999996</v>
      </c>
      <c r="Y91">
        <v>4254</v>
      </c>
      <c r="Z91">
        <v>4463</v>
      </c>
      <c r="AA91">
        <v>4254</v>
      </c>
      <c r="AB91">
        <v>4446</v>
      </c>
      <c r="AC91" s="1">
        <f>(Table2[[#This Row],[Close Price]]/Table2[[#This Row],[Day Low]])-1</f>
        <v>3.1617301363422445E-3</v>
      </c>
      <c r="AD91" s="1">
        <f>(Table2[[#This Row],[Day High]]/Table2[[#This Row],[Close Price]])-1</f>
        <v>3.7832897866407311E-2</v>
      </c>
      <c r="AE91" s="1">
        <f>(Table2[[#This Row],[Close Price]]/Table2[[#This Row],[Current Week Low]])-1</f>
        <v>3.1617301363422445E-3</v>
      </c>
      <c r="AF91" s="1">
        <f>(Table2[[#This Row],[Current Week High]]/Table2[[#This Row],[Close Price]])-1</f>
        <v>4.58236183200742E-2</v>
      </c>
      <c r="AG91" s="1">
        <f>(Table2[[#This Row],[Close Price]]/Table2[[#This Row],[Current Month Low]])-1</f>
        <v>3.1617301363422445E-3</v>
      </c>
      <c r="AH91" s="1">
        <f>(Table2[[#This Row],[Current Month High]]/Table2[[#This Row],[Close Price]])-1</f>
        <v>4.1839974692146509E-2</v>
      </c>
      <c r="AI91">
        <v>32.977539279897798</v>
      </c>
      <c r="AJ91">
        <v>141.39891390428701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</v>
      </c>
      <c r="AM91">
        <v>0</v>
      </c>
      <c r="AN91">
        <v>-7.18</v>
      </c>
      <c r="AO91" t="s">
        <v>3214</v>
      </c>
      <c r="AP91">
        <v>0.24314924098571</v>
      </c>
      <c r="AQ91">
        <f>(Table2[[#This Row],[Sharpe Ratio]]-AVERAGE(Table2[Sharpe Ratio]))/_xlfn.STDEV.P(Table2[Sharpe Ratio])</f>
        <v>2.1245998840500833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90</v>
      </c>
      <c r="AT91">
        <f>_xlfn.RANK.AVG(Table2[[#This Row],[6M Return vs Nifty Z-Score]],Table2[6M Return vs Nifty Z-Score])</f>
        <v>351</v>
      </c>
      <c r="AU91">
        <f>_xlfn.RANK.AVG(Table2[[#This Row],[Sharpe Ratio Z-Score]],Table2[Sharpe Ratio Z-Score])</f>
        <v>11</v>
      </c>
      <c r="AV91">
        <f>(Table2[[#This Row],[Rank 1Y]]+Table2[[#This Row],[Rank 6M]]+Table2[[#This Row],[Rank Sharpe]])/3</f>
        <v>150.66666666666666</v>
      </c>
    </row>
    <row r="92" spans="1:48" x14ac:dyDescent="0.3">
      <c r="A92" t="s">
        <v>125</v>
      </c>
      <c r="B92" t="s">
        <v>126</v>
      </c>
      <c r="C92" t="s">
        <v>3179</v>
      </c>
      <c r="D92" t="s">
        <v>127</v>
      </c>
      <c r="E92">
        <v>239094.28649382599</v>
      </c>
      <c r="F92">
        <v>274.14999999999998</v>
      </c>
      <c r="G92">
        <v>131.054314994104</v>
      </c>
      <c r="H92">
        <f>(Table2[[#This Row],[1Y Return vs Nifty]]-AVERAGE(Table2[1Y Return vs Nifty]))/_xlfn.STDEV.P(Table2[1Y Return vs Nifty])</f>
        <v>1.8258610282901189</v>
      </c>
      <c r="I92">
        <v>11.132058039932</v>
      </c>
      <c r="J92">
        <f>(Table2[[#This Row],[1M Return vs Nifty]]-AVERAGE(Table2[1M Return vs Nifty]))/_xlfn.STDEV.P(Table2[1M Return vs Nifty])</f>
        <v>0.86274130291418427</v>
      </c>
      <c r="K92">
        <v>41.2081511091042</v>
      </c>
      <c r="L92">
        <f>(Table2[[#This Row],[6M Return vs Nifty]]-AVERAGE(Table2[6M Return vs Nifty]))/_xlfn.STDEV.P(Table2[6M Return vs Nifty])</f>
        <v>1.0568759691281526</v>
      </c>
      <c r="M92">
        <v>-0.189899145939562</v>
      </c>
      <c r="N92">
        <f>(Table2[[#This Row],[1W Return vs Nifty]]-AVERAGE(Table2[1W Return vs Nifty]))/_xlfn.STDEV.P(Table2[1W Return vs Nifty])</f>
        <v>-0.92416263988652791</v>
      </c>
      <c r="O92">
        <v>274.25</v>
      </c>
      <c r="P92">
        <v>258.44816585518799</v>
      </c>
      <c r="Q92">
        <v>200.33417868309499</v>
      </c>
      <c r="R92">
        <v>44.517763419136898</v>
      </c>
      <c r="S92" s="1">
        <f>(Table2[[#This Row],[Close Price]]-Table2[[#This Row],[20D EMA]])/Table2[[#This Row],[20D EMA]]</f>
        <v>-3.6463081130363805E-4</v>
      </c>
      <c r="T92" s="1">
        <f>(Table2[[#This Row],[Close Price]]-Table2[[#This Row],[50D EMA]])/Table2[[#This Row],[50D EMA]]</f>
        <v>6.0754287393975676E-2</v>
      </c>
      <c r="U92" s="1">
        <f>(Table2[[#This Row],[Close Price]]-Table2[[#This Row],[200D EMA]])/Table2[[#This Row],[200D EMA]]</f>
        <v>0.36846344344303272</v>
      </c>
      <c r="V92">
        <v>0.79302495039646304</v>
      </c>
      <c r="W92">
        <v>268</v>
      </c>
      <c r="X92">
        <v>272.45</v>
      </c>
      <c r="Y92">
        <v>268</v>
      </c>
      <c r="Z92">
        <v>277.89999999999998</v>
      </c>
      <c r="AA92">
        <v>268</v>
      </c>
      <c r="AB92">
        <v>276.45</v>
      </c>
      <c r="AC92" s="1">
        <f>(Table2[[#This Row],[Close Price]]/Table2[[#This Row],[Day Low]])-1</f>
        <v>2.2947761194029859E-2</v>
      </c>
      <c r="AD92" s="1">
        <f>(Table2[[#This Row],[Day High]]/Table2[[#This Row],[Close Price]])-1</f>
        <v>-6.200984862301584E-3</v>
      </c>
      <c r="AE92" s="1">
        <f>(Table2[[#This Row],[Close Price]]/Table2[[#This Row],[Current Week Low]])-1</f>
        <v>2.2947761194029859E-2</v>
      </c>
      <c r="AF92" s="1">
        <f>(Table2[[#This Row],[Current Week High]]/Table2[[#This Row],[Close Price]])-1</f>
        <v>1.3678643078606667E-2</v>
      </c>
      <c r="AG92" s="1">
        <f>(Table2[[#This Row],[Close Price]]/Table2[[#This Row],[Current Month Low]])-1</f>
        <v>2.2947761194029859E-2</v>
      </c>
      <c r="AH92" s="1">
        <f>(Table2[[#This Row],[Current Month High]]/Table2[[#This Row],[Close Price]])-1</f>
        <v>8.3895677548788683E-3</v>
      </c>
      <c r="AI92">
        <v>8.7908079518511801</v>
      </c>
      <c r="AJ92">
        <v>174.14999999999901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0.09</v>
      </c>
      <c r="AM92" t="s">
        <v>3215</v>
      </c>
      <c r="AN92">
        <v>-3.13</v>
      </c>
      <c r="AO92" t="s">
        <v>3214</v>
      </c>
      <c r="AP92">
        <v>7.0692978566607001E-2</v>
      </c>
      <c r="AQ92">
        <f>(Table2[[#This Row],[Sharpe Ratio]]-AVERAGE(Table2[Sharpe Ratio]))/_xlfn.STDEV.P(Table2[Sharpe Ratio])</f>
        <v>0.11087597633894346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2.9321916367848715</v>
      </c>
      <c r="AS92">
        <f>_xlfn.RANK.AVG(Table2[[#This Row],[1Y Return vs Nifty Z-Score]],Table2[1Y Return vs Nifty Z-Score])</f>
        <v>43</v>
      </c>
      <c r="AT92">
        <f>_xlfn.RANK.AVG(Table2[[#This Row],[6M Return vs Nifty Z-Score]],Table2[6M Return vs Nifty Z-Score])</f>
        <v>93</v>
      </c>
      <c r="AU92">
        <f>_xlfn.RANK.AVG(Table2[[#This Row],[Sharpe Ratio Z-Score]],Table2[Sharpe Ratio Z-Score])</f>
        <v>318</v>
      </c>
      <c r="AV92">
        <f>(Table2[[#This Row],[Rank 1Y]]+Table2[[#This Row],[Rank 6M]]+Table2[[#This Row],[Rank Sharpe]])/3</f>
        <v>151.33333333333334</v>
      </c>
    </row>
    <row r="93" spans="1:48" x14ac:dyDescent="0.3">
      <c r="A93" t="s">
        <v>1808</v>
      </c>
      <c r="B93" t="s">
        <v>1809</v>
      </c>
      <c r="C93" t="s">
        <v>3175</v>
      </c>
      <c r="D93" t="s">
        <v>187</v>
      </c>
      <c r="E93">
        <v>4557.7755221999996</v>
      </c>
      <c r="F93">
        <v>1665.75</v>
      </c>
      <c r="G93">
        <v>55.914890721022701</v>
      </c>
      <c r="H93">
        <f>(Table2[[#This Row],[1Y Return vs Nifty]]-AVERAGE(Table2[1Y Return vs Nifty]))/_xlfn.STDEV.P(Table2[1Y Return vs Nifty])</f>
        <v>0.54096683118819033</v>
      </c>
      <c r="I93">
        <v>10.234686348460301</v>
      </c>
      <c r="J93">
        <f>(Table2[[#This Row],[1M Return vs Nifty]]-AVERAGE(Table2[1M Return vs Nifty]))/_xlfn.STDEV.P(Table2[1M Return vs Nifty])</f>
        <v>0.78113380248589437</v>
      </c>
      <c r="K93">
        <v>33.665054265496401</v>
      </c>
      <c r="L93">
        <f>(Table2[[#This Row],[6M Return vs Nifty]]-AVERAGE(Table2[6M Return vs Nifty]))/_xlfn.STDEV.P(Table2[6M Return vs Nifty])</f>
        <v>0.80839777523243361</v>
      </c>
      <c r="M93">
        <v>6.2734374665980797</v>
      </c>
      <c r="N93">
        <f>(Table2[[#This Row],[1W Return vs Nifty]]-AVERAGE(Table2[1W Return vs Nifty]))/_xlfn.STDEV.P(Table2[1W Return vs Nifty])</f>
        <v>0.56523430532211427</v>
      </c>
      <c r="O93">
        <v>1667.94</v>
      </c>
      <c r="P93">
        <v>1559.1207797751199</v>
      </c>
      <c r="Q93">
        <v>1300.6918111449299</v>
      </c>
      <c r="R93">
        <v>63.565994826582198</v>
      </c>
      <c r="S93" s="1">
        <f>(Table2[[#This Row],[Close Price]]-Table2[[#This Row],[20D EMA]])/Table2[[#This Row],[20D EMA]]</f>
        <v>-1.312996870391054E-3</v>
      </c>
      <c r="T93" s="1">
        <f>(Table2[[#This Row],[Close Price]]-Table2[[#This Row],[50D EMA]])/Table2[[#This Row],[50D EMA]]</f>
        <v>6.8390609379383543E-2</v>
      </c>
      <c r="U93" s="1">
        <f>(Table2[[#This Row],[Close Price]]-Table2[[#This Row],[200D EMA]])/Table2[[#This Row],[200D EMA]]</f>
        <v>0.28066463225729754</v>
      </c>
      <c r="V93">
        <v>0.58253627955961695</v>
      </c>
      <c r="W93">
        <v>1652</v>
      </c>
      <c r="X93">
        <v>1744.85</v>
      </c>
      <c r="Y93">
        <v>1652</v>
      </c>
      <c r="Z93">
        <v>1790</v>
      </c>
      <c r="AA93">
        <v>1652</v>
      </c>
      <c r="AB93">
        <v>1767</v>
      </c>
      <c r="AC93" s="1">
        <f>(Table2[[#This Row],[Close Price]]/Table2[[#This Row],[Day Low]])-1</f>
        <v>8.3232445520580178E-3</v>
      </c>
      <c r="AD93" s="1">
        <f>(Table2[[#This Row],[Day High]]/Table2[[#This Row],[Close Price]])-1</f>
        <v>4.748611736455044E-2</v>
      </c>
      <c r="AE93" s="1">
        <f>(Table2[[#This Row],[Close Price]]/Table2[[#This Row],[Current Week Low]])-1</f>
        <v>8.3232445520580178E-3</v>
      </c>
      <c r="AF93" s="1">
        <f>(Table2[[#This Row],[Current Week High]]/Table2[[#This Row],[Close Price]])-1</f>
        <v>7.4591025063785121E-2</v>
      </c>
      <c r="AG93" s="1">
        <f>(Table2[[#This Row],[Close Price]]/Table2[[#This Row],[Current Month Low]])-1</f>
        <v>8.3232445520580178E-3</v>
      </c>
      <c r="AH93" s="1">
        <f>(Table2[[#This Row],[Current Month High]]/Table2[[#This Row],[Close Price]])-1</f>
        <v>6.0783430886987899E-2</v>
      </c>
      <c r="AI93">
        <v>7.4591025063785104</v>
      </c>
      <c r="AJ93">
        <v>102.645985401459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0.18</v>
      </c>
      <c r="AM93" t="s">
        <v>3215</v>
      </c>
      <c r="AN93">
        <v>-3.73</v>
      </c>
      <c r="AO93" t="s">
        <v>3214</v>
      </c>
      <c r="AP93">
        <v>0.12255238538353801</v>
      </c>
      <c r="AQ93">
        <f>(Table2[[#This Row],[Sharpe Ratio]]-AVERAGE(Table2[Sharpe Ratio]))/_xlfn.STDEV.P(Table2[Sharpe Ratio])</f>
        <v>0.71642387516319772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3.41215658939183</v>
      </c>
      <c r="AS93">
        <f>_xlfn.RANK.AVG(Table2[[#This Row],[1Y Return vs Nifty Z-Score]],Table2[1Y Return vs Nifty Z-Score])</f>
        <v>170</v>
      </c>
      <c r="AT93">
        <f>_xlfn.RANK.AVG(Table2[[#This Row],[6M Return vs Nifty Z-Score]],Table2[6M Return vs Nifty Z-Score])</f>
        <v>114</v>
      </c>
      <c r="AU93">
        <f>_xlfn.RANK.AVG(Table2[[#This Row],[Sharpe Ratio Z-Score]],Table2[Sharpe Ratio Z-Score])</f>
        <v>170</v>
      </c>
      <c r="AV93">
        <f>(Table2[[#This Row],[Rank 1Y]]+Table2[[#This Row],[Rank 6M]]+Table2[[#This Row],[Rank Sharpe]])/3</f>
        <v>151.33333333333334</v>
      </c>
    </row>
    <row r="94" spans="1:48" x14ac:dyDescent="0.3">
      <c r="A94" t="s">
        <v>25</v>
      </c>
      <c r="B94" t="s">
        <v>26</v>
      </c>
      <c r="C94" t="s">
        <v>3170</v>
      </c>
      <c r="D94" t="s">
        <v>27</v>
      </c>
      <c r="E94">
        <v>1019229.23623801</v>
      </c>
      <c r="F94">
        <v>1673.45</v>
      </c>
      <c r="G94">
        <v>51.557795859990399</v>
      </c>
      <c r="H94">
        <f>(Table2[[#This Row],[1Y Return vs Nifty]]-AVERAGE(Table2[1Y Return vs Nifty]))/_xlfn.STDEV.P(Table2[1Y Return vs Nifty])</f>
        <v>0.46645992675921044</v>
      </c>
      <c r="I94">
        <v>7.9956237900754603</v>
      </c>
      <c r="J94">
        <f>(Table2[[#This Row],[1M Return vs Nifty]]-AVERAGE(Table2[1M Return vs Nifty]))/_xlfn.STDEV.P(Table2[1M Return vs Nifty])</f>
        <v>0.57751215893628705</v>
      </c>
      <c r="K94">
        <v>23.980585426285199</v>
      </c>
      <c r="L94">
        <f>(Table2[[#This Row],[6M Return vs Nifty]]-AVERAGE(Table2[6M Return vs Nifty]))/_xlfn.STDEV.P(Table2[6M Return vs Nifty])</f>
        <v>0.48938035097043547</v>
      </c>
      <c r="M94">
        <v>-0.18889367199456</v>
      </c>
      <c r="N94">
        <f>(Table2[[#This Row],[1W Return vs Nifty]]-AVERAGE(Table2[1W Return vs Nifty]))/_xlfn.STDEV.P(Table2[1W Return vs Nifty])</f>
        <v>-0.92393094070204351</v>
      </c>
      <c r="O94">
        <v>1668.57</v>
      </c>
      <c r="P94">
        <v>1584.9300321261401</v>
      </c>
      <c r="Q94">
        <v>1350.6231972268199</v>
      </c>
      <c r="R94">
        <v>52.428314901760302</v>
      </c>
      <c r="S94" s="1">
        <f>(Table2[[#This Row],[Close Price]]-Table2[[#This Row],[20D EMA]])/Table2[[#This Row],[20D EMA]]</f>
        <v>2.9246600382363997E-3</v>
      </c>
      <c r="T94" s="1">
        <f>(Table2[[#This Row],[Close Price]]-Table2[[#This Row],[50D EMA]])/Table2[[#This Row],[50D EMA]]</f>
        <v>5.5851025647556736E-2</v>
      </c>
      <c r="U94" s="1">
        <f>(Table2[[#This Row],[Close Price]]-Table2[[#This Row],[200D EMA]])/Table2[[#This Row],[200D EMA]]</f>
        <v>0.23902062650488112</v>
      </c>
      <c r="V94">
        <v>1.24651569713466</v>
      </c>
      <c r="W94">
        <v>1665</v>
      </c>
      <c r="X94">
        <v>1695</v>
      </c>
      <c r="Y94">
        <v>1665</v>
      </c>
      <c r="Z94">
        <v>1733</v>
      </c>
      <c r="AA94">
        <v>1665</v>
      </c>
      <c r="AB94">
        <v>1722.85</v>
      </c>
      <c r="AC94" s="1">
        <f>(Table2[[#This Row],[Close Price]]/Table2[[#This Row],[Day Low]])-1</f>
        <v>5.0750750750752083E-3</v>
      </c>
      <c r="AD94" s="1">
        <f>(Table2[[#This Row],[Day High]]/Table2[[#This Row],[Close Price]])-1</f>
        <v>1.2877588215961078E-2</v>
      </c>
      <c r="AE94" s="1">
        <f>(Table2[[#This Row],[Close Price]]/Table2[[#This Row],[Current Week Low]])-1</f>
        <v>5.0750750750752083E-3</v>
      </c>
      <c r="AF94" s="1">
        <f>(Table2[[#This Row],[Current Week High]]/Table2[[#This Row],[Close Price]])-1</f>
        <v>3.5585168364755448E-2</v>
      </c>
      <c r="AG94" s="1">
        <f>(Table2[[#This Row],[Close Price]]/Table2[[#This Row],[Current Month Low]])-1</f>
        <v>5.0750750750752083E-3</v>
      </c>
      <c r="AH94" s="1">
        <f>(Table2[[#This Row],[Current Month High]]/Table2[[#This Row],[Close Price]])-1</f>
        <v>2.9519854193432726E-2</v>
      </c>
      <c r="AI94">
        <v>6.3073291702769598</v>
      </c>
      <c r="AJ94">
        <v>86.883689764922593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0.12</v>
      </c>
      <c r="AM94" t="s">
        <v>3215</v>
      </c>
      <c r="AN94">
        <v>2.3199999999999998</v>
      </c>
      <c r="AO94" t="s">
        <v>3215</v>
      </c>
      <c r="AP94">
        <v>0.16323895894912299</v>
      </c>
      <c r="AQ94">
        <f>(Table2[[#This Row],[Sharpe Ratio]]-AVERAGE(Table2[Sharpe Ratio]))/_xlfn.STDEV.P(Table2[Sharpe Ratio])</f>
        <v>1.1915097013465152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1.800931197310405</v>
      </c>
      <c r="AS94">
        <f>_xlfn.RANK.AVG(Table2[[#This Row],[1Y Return vs Nifty Z-Score]],Table2[1Y Return vs Nifty Z-Score])</f>
        <v>186</v>
      </c>
      <c r="AT94">
        <f>_xlfn.RANK.AVG(Table2[[#This Row],[6M Return vs Nifty Z-Score]],Table2[6M Return vs Nifty Z-Score])</f>
        <v>183</v>
      </c>
      <c r="AU94">
        <f>_xlfn.RANK.AVG(Table2[[#This Row],[Sharpe Ratio Z-Score]],Table2[Sharpe Ratio Z-Score])</f>
        <v>87</v>
      </c>
      <c r="AV94">
        <f>(Table2[[#This Row],[Rank 1Y]]+Table2[[#This Row],[Rank 6M]]+Table2[[#This Row],[Rank Sharpe]])/3</f>
        <v>152</v>
      </c>
    </row>
    <row r="95" spans="1:48" x14ac:dyDescent="0.3">
      <c r="A95" t="s">
        <v>159</v>
      </c>
      <c r="B95" t="s">
        <v>160</v>
      </c>
      <c r="C95" t="s">
        <v>3181</v>
      </c>
      <c r="D95" t="s">
        <v>161</v>
      </c>
      <c r="E95">
        <v>175511.290555568</v>
      </c>
      <c r="F95">
        <v>8110.3</v>
      </c>
      <c r="G95">
        <v>68.904284522328595</v>
      </c>
      <c r="H95">
        <f>(Table2[[#This Row],[1Y Return vs Nifty]]-AVERAGE(Table2[1Y Return vs Nifty]))/_xlfn.STDEV.P(Table2[1Y Return vs Nifty])</f>
        <v>0.76308720116218398</v>
      </c>
      <c r="I95">
        <v>6.9241209386036999</v>
      </c>
      <c r="J95">
        <f>(Table2[[#This Row],[1M Return vs Nifty]]-AVERAGE(Table2[1M Return vs Nifty]))/_xlfn.STDEV.P(Table2[1M Return vs Nifty])</f>
        <v>0.4800690701455223</v>
      </c>
      <c r="K95">
        <v>12.146590247135901</v>
      </c>
      <c r="L95">
        <f>(Table2[[#This Row],[6M Return vs Nifty]]-AVERAGE(Table2[6M Return vs Nifty]))/_xlfn.STDEV.P(Table2[6M Return vs Nifty])</f>
        <v>9.955508296032059E-2</v>
      </c>
      <c r="M95">
        <v>4.4413382512510804</v>
      </c>
      <c r="N95">
        <f>(Table2[[#This Row],[1W Return vs Nifty]]-AVERAGE(Table2[1W Return vs Nifty]))/_xlfn.STDEV.P(Table2[1W Return vs Nifty])</f>
        <v>0.14304942803075235</v>
      </c>
      <c r="O95">
        <v>7935.79</v>
      </c>
      <c r="P95">
        <v>7872.8241254681097</v>
      </c>
      <c r="Q95">
        <v>6924.2581484922503</v>
      </c>
      <c r="R95">
        <v>67.982006748351793</v>
      </c>
      <c r="S95" s="1">
        <f>(Table2[[#This Row],[Close Price]]-Table2[[#This Row],[20D EMA]])/Table2[[#This Row],[20D EMA]]</f>
        <v>2.1990249237946093E-2</v>
      </c>
      <c r="T95" s="1">
        <f>(Table2[[#This Row],[Close Price]]-Table2[[#This Row],[50D EMA]])/Table2[[#This Row],[50D EMA]]</f>
        <v>3.0164000966777647E-2</v>
      </c>
      <c r="U95" s="1">
        <f>(Table2[[#This Row],[Close Price]]-Table2[[#This Row],[200D EMA]])/Table2[[#This Row],[200D EMA]]</f>
        <v>0.17128793093394551</v>
      </c>
      <c r="V95">
        <v>1.09296383234747</v>
      </c>
      <c r="W95">
        <v>8045.8</v>
      </c>
      <c r="X95">
        <v>8260</v>
      </c>
      <c r="Y95">
        <v>7975</v>
      </c>
      <c r="Z95">
        <v>8303.25</v>
      </c>
      <c r="AA95">
        <v>8045.8</v>
      </c>
      <c r="AB95">
        <v>8303.25</v>
      </c>
      <c r="AC95" s="1">
        <f>(Table2[[#This Row],[Close Price]]/Table2[[#This Row],[Day Low]])-1</f>
        <v>8.0166049367371706E-3</v>
      </c>
      <c r="AD95" s="1">
        <f>(Table2[[#This Row],[Day High]]/Table2[[#This Row],[Close Price]])-1</f>
        <v>1.8458010184580154E-2</v>
      </c>
      <c r="AE95" s="1">
        <f>(Table2[[#This Row],[Close Price]]/Table2[[#This Row],[Current Week Low]])-1</f>
        <v>1.6965517241379402E-2</v>
      </c>
      <c r="AF95" s="1">
        <f>(Table2[[#This Row],[Current Week High]]/Table2[[#This Row],[Close Price]])-1</f>
        <v>2.3790735237907423E-2</v>
      </c>
      <c r="AG95" s="1">
        <f>(Table2[[#This Row],[Close Price]]/Table2[[#This Row],[Current Month Low]])-1</f>
        <v>8.0166049367371706E-3</v>
      </c>
      <c r="AH95" s="1">
        <f>(Table2[[#This Row],[Current Month High]]/Table2[[#This Row],[Close Price]])-1</f>
        <v>2.3790735237907423E-2</v>
      </c>
      <c r="AI95">
        <v>12.818884628188799</v>
      </c>
      <c r="AJ95">
        <v>110.65714285714201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-0.01</v>
      </c>
      <c r="AM95" t="s">
        <v>3214</v>
      </c>
      <c r="AN95">
        <v>4.4400000000000004</v>
      </c>
      <c r="AO95" t="s">
        <v>3215</v>
      </c>
      <c r="AP95">
        <v>0.18525077036611201</v>
      </c>
      <c r="AQ95">
        <f>(Table2[[#This Row],[Sharpe Ratio]]-AVERAGE(Table2[Sharpe Ratio]))/_xlfn.STDEV.P(Table2[Sharpe Ratio])</f>
        <v>1.4485355134605429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2.9342962957593217</v>
      </c>
      <c r="AS95">
        <f>_xlfn.RANK.AVG(Table2[[#This Row],[1Y Return vs Nifty Z-Score]],Table2[1Y Return vs Nifty Z-Score])</f>
        <v>121</v>
      </c>
      <c r="AT95">
        <f>_xlfn.RANK.AVG(Table2[[#This Row],[6M Return vs Nifty Z-Score]],Table2[6M Return vs Nifty Z-Score])</f>
        <v>288</v>
      </c>
      <c r="AU95">
        <f>_xlfn.RANK.AVG(Table2[[#This Row],[Sharpe Ratio Z-Score]],Table2[Sharpe Ratio Z-Score])</f>
        <v>50</v>
      </c>
      <c r="AV95">
        <f>(Table2[[#This Row],[Rank 1Y]]+Table2[[#This Row],[Rank 6M]]+Table2[[#This Row],[Rank Sharpe]])/3</f>
        <v>153</v>
      </c>
    </row>
    <row r="96" spans="1:48" x14ac:dyDescent="0.3">
      <c r="A96" t="s">
        <v>853</v>
      </c>
      <c r="B96" t="s">
        <v>854</v>
      </c>
      <c r="C96" t="s">
        <v>3181</v>
      </c>
      <c r="D96" t="s">
        <v>124</v>
      </c>
      <c r="E96">
        <v>19393.013724709999</v>
      </c>
      <c r="F96">
        <v>735.05</v>
      </c>
      <c r="G96">
        <v>59.9780763821379</v>
      </c>
      <c r="H96">
        <f>(Table2[[#This Row],[1Y Return vs Nifty]]-AVERAGE(Table2[1Y Return vs Nifty]))/_xlfn.STDEV.P(Table2[1Y Return vs Nifty])</f>
        <v>0.61044784901899929</v>
      </c>
      <c r="I96">
        <v>5.4149414712653501</v>
      </c>
      <c r="J96">
        <f>(Table2[[#This Row],[1M Return vs Nifty]]-AVERAGE(Table2[1M Return vs Nifty]))/_xlfn.STDEV.P(Table2[1M Return vs Nifty])</f>
        <v>0.34282341686979179</v>
      </c>
      <c r="K96">
        <v>18.358720776423301</v>
      </c>
      <c r="L96">
        <f>(Table2[[#This Row],[6M Return vs Nifty]]-AVERAGE(Table2[6M Return vs Nifty]))/_xlfn.STDEV.P(Table2[6M Return vs Nifty])</f>
        <v>0.30418973185387882</v>
      </c>
      <c r="M96">
        <v>6.6720400884148701</v>
      </c>
      <c r="N96">
        <f>(Table2[[#This Row],[1W Return vs Nifty]]-AVERAGE(Table2[1W Return vs Nifty]))/_xlfn.STDEV.P(Table2[1W Return vs Nifty])</f>
        <v>0.65708740889318029</v>
      </c>
      <c r="O96">
        <v>710.57</v>
      </c>
      <c r="P96">
        <v>684.80323581586094</v>
      </c>
      <c r="Q96">
        <v>588.57567873150197</v>
      </c>
      <c r="R96">
        <v>62.579521297126597</v>
      </c>
      <c r="S96" s="1">
        <f>(Table2[[#This Row],[Close Price]]-Table2[[#This Row],[20D EMA]])/Table2[[#This Row],[20D EMA]]</f>
        <v>3.4451215221582537E-2</v>
      </c>
      <c r="T96" s="1">
        <f>(Table2[[#This Row],[Close Price]]-Table2[[#This Row],[50D EMA]])/Table2[[#This Row],[50D EMA]]</f>
        <v>7.3374016879864792E-2</v>
      </c>
      <c r="U96" s="1">
        <f>(Table2[[#This Row],[Close Price]]-Table2[[#This Row],[200D EMA]])/Table2[[#This Row],[200D EMA]]</f>
        <v>0.24886234100630761</v>
      </c>
      <c r="V96">
        <v>1.2478760042553401</v>
      </c>
      <c r="W96">
        <v>726.25</v>
      </c>
      <c r="X96">
        <v>752</v>
      </c>
      <c r="Y96">
        <v>726.25</v>
      </c>
      <c r="Z96">
        <v>794.75</v>
      </c>
      <c r="AA96">
        <v>726.25</v>
      </c>
      <c r="AB96">
        <v>794.75</v>
      </c>
      <c r="AC96" s="1">
        <f>(Table2[[#This Row],[Close Price]]/Table2[[#This Row],[Day Low]])-1</f>
        <v>1.211703958691901E-2</v>
      </c>
      <c r="AD96" s="1">
        <f>(Table2[[#This Row],[Day High]]/Table2[[#This Row],[Close Price]])-1</f>
        <v>2.3059655805727663E-2</v>
      </c>
      <c r="AE96" s="1">
        <f>(Table2[[#This Row],[Close Price]]/Table2[[#This Row],[Current Week Low]])-1</f>
        <v>1.211703958691901E-2</v>
      </c>
      <c r="AF96" s="1">
        <f>(Table2[[#This Row],[Current Week High]]/Table2[[#This Row],[Close Price]])-1</f>
        <v>8.1218964696279317E-2</v>
      </c>
      <c r="AG96" s="1">
        <f>(Table2[[#This Row],[Close Price]]/Table2[[#This Row],[Current Month Low]])-1</f>
        <v>1.211703958691901E-2</v>
      </c>
      <c r="AH96" s="1">
        <f>(Table2[[#This Row],[Current Month High]]/Table2[[#This Row],[Close Price]])-1</f>
        <v>8.1218964696279317E-2</v>
      </c>
      <c r="AI96">
        <v>8.1218964696279308</v>
      </c>
      <c r="AJ96">
        <v>95.414063538481898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</v>
      </c>
      <c r="AM96" t="s">
        <v>3215</v>
      </c>
      <c r="AN96">
        <v>8.11</v>
      </c>
      <c r="AO96" t="s">
        <v>3215</v>
      </c>
      <c r="AP96">
        <v>0.15945339981309001</v>
      </c>
      <c r="AQ96">
        <f>(Table2[[#This Row],[Sharpe Ratio]]-AVERAGE(Table2[Sharpe Ratio]))/_xlfn.STDEV.P(Table2[Sharpe Ratio])</f>
        <v>1.1473067780698971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3.0618551847057476</v>
      </c>
      <c r="AS96">
        <f>_xlfn.RANK.AVG(Table2[[#This Row],[1Y Return vs Nifty Z-Score]],Table2[1Y Return vs Nifty Z-Score])</f>
        <v>151</v>
      </c>
      <c r="AT96">
        <f>_xlfn.RANK.AVG(Table2[[#This Row],[6M Return vs Nifty Z-Score]],Table2[6M Return vs Nifty Z-Score])</f>
        <v>215</v>
      </c>
      <c r="AU96">
        <f>_xlfn.RANK.AVG(Table2[[#This Row],[Sharpe Ratio Z-Score]],Table2[Sharpe Ratio Z-Score])</f>
        <v>94</v>
      </c>
      <c r="AV96">
        <f>(Table2[[#This Row],[Rank 1Y]]+Table2[[#This Row],[Rank 6M]]+Table2[[#This Row],[Rank Sharpe]])/3</f>
        <v>153.33333333333334</v>
      </c>
    </row>
    <row r="97" spans="1:48" x14ac:dyDescent="0.3">
      <c r="A97" t="s">
        <v>310</v>
      </c>
      <c r="B97" t="s">
        <v>311</v>
      </c>
      <c r="C97" t="s">
        <v>3167</v>
      </c>
      <c r="D97" t="s">
        <v>69</v>
      </c>
      <c r="E97">
        <v>92513.318113125002</v>
      </c>
      <c r="F97">
        <v>538.79999999999995</v>
      </c>
      <c r="G97">
        <v>145.55415375569001</v>
      </c>
      <c r="H97">
        <f>(Table2[[#This Row],[1Y Return vs Nifty]]-AVERAGE(Table2[1Y Return vs Nifty]))/_xlfn.STDEV.P(Table2[1Y Return vs Nifty])</f>
        <v>2.0738102089487995</v>
      </c>
      <c r="I97">
        <v>-21.1026234550813</v>
      </c>
      <c r="J97">
        <f>(Table2[[#This Row],[1M Return vs Nifty]]-AVERAGE(Table2[1M Return vs Nifty]))/_xlfn.STDEV.P(Table2[1M Return vs Nifty])</f>
        <v>-2.0686992683789511</v>
      </c>
      <c r="K97">
        <v>14.595881061164199</v>
      </c>
      <c r="L97">
        <f>(Table2[[#This Row],[6M Return vs Nifty]]-AVERAGE(Table2[6M Return vs Nifty]))/_xlfn.STDEV.P(Table2[6M Return vs Nifty])</f>
        <v>0.18023750960990881</v>
      </c>
      <c r="M97">
        <v>1.8379962551861999</v>
      </c>
      <c r="N97">
        <f>(Table2[[#This Row],[1W Return vs Nifty]]-AVERAGE(Table2[1W Return vs Nifty]))/_xlfn.STDEV.P(Table2[1W Return vs Nifty])</f>
        <v>-0.45685892406574313</v>
      </c>
      <c r="O97">
        <v>593.97</v>
      </c>
      <c r="P97">
        <v>598.40670145983404</v>
      </c>
      <c r="Q97">
        <v>469.06278598867499</v>
      </c>
      <c r="R97">
        <v>38.554042311771397</v>
      </c>
      <c r="S97" s="1">
        <f>(Table2[[#This Row],[Close Price]]-Table2[[#This Row],[20D EMA]])/Table2[[#This Row],[20D EMA]]</f>
        <v>-9.2883478963584135E-2</v>
      </c>
      <c r="T97" s="1">
        <f>(Table2[[#This Row],[Close Price]]-Table2[[#This Row],[50D EMA]])/Table2[[#This Row],[50D EMA]]</f>
        <v>-9.9609013927186074E-2</v>
      </c>
      <c r="U97" s="1">
        <f>(Table2[[#This Row],[Close Price]]-Table2[[#This Row],[200D EMA]])/Table2[[#This Row],[200D EMA]]</f>
        <v>0.14867351683919069</v>
      </c>
      <c r="V97">
        <v>0.57896406731453598</v>
      </c>
      <c r="W97">
        <v>534.9</v>
      </c>
      <c r="X97">
        <v>577</v>
      </c>
      <c r="Y97">
        <v>534.9</v>
      </c>
      <c r="Z97">
        <v>590</v>
      </c>
      <c r="AA97">
        <v>534.9</v>
      </c>
      <c r="AB97">
        <v>583.9</v>
      </c>
      <c r="AC97" s="1">
        <f>(Table2[[#This Row],[Close Price]]/Table2[[#This Row],[Day Low]])-1</f>
        <v>7.2910824453167322E-3</v>
      </c>
      <c r="AD97" s="1">
        <f>(Table2[[#This Row],[Day High]]/Table2[[#This Row],[Close Price]])-1</f>
        <v>7.0898292501855975E-2</v>
      </c>
      <c r="AE97" s="1">
        <f>(Table2[[#This Row],[Close Price]]/Table2[[#This Row],[Current Week Low]])-1</f>
        <v>7.2910824453167322E-3</v>
      </c>
      <c r="AF97" s="1">
        <f>(Table2[[#This Row],[Current Week High]]/Table2[[#This Row],[Close Price]])-1</f>
        <v>9.502598366740922E-2</v>
      </c>
      <c r="AG97" s="1">
        <f>(Table2[[#This Row],[Close Price]]/Table2[[#This Row],[Current Month Low]])-1</f>
        <v>7.2910824453167322E-3</v>
      </c>
      <c r="AH97" s="1">
        <f>(Table2[[#This Row],[Current Month High]]/Table2[[#This Row],[Close Price]])-1</f>
        <v>8.3704528582034143E-2</v>
      </c>
      <c r="AI97">
        <v>42.520415738678501</v>
      </c>
      <c r="AJ97">
        <v>179.26744989633701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-0.14000000000000001</v>
      </c>
      <c r="AM97" t="s">
        <v>3214</v>
      </c>
      <c r="AN97">
        <v>-11.32</v>
      </c>
      <c r="AO97" t="s">
        <v>3214</v>
      </c>
      <c r="AP97">
        <v>0.123657864942585</v>
      </c>
      <c r="AQ97">
        <f>(Table2[[#This Row],[Sharpe Ratio]]-AVERAGE(Table2[Sharpe Ratio]))/_xlfn.STDEV.P(Table2[Sharpe Ratio])</f>
        <v>0.72933225312704908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35</v>
      </c>
      <c r="AT97">
        <f>_xlfn.RANK.AVG(Table2[[#This Row],[6M Return vs Nifty Z-Score]],Table2[6M Return vs Nifty Z-Score])</f>
        <v>261</v>
      </c>
      <c r="AU97">
        <f>_xlfn.RANK.AVG(Table2[[#This Row],[Sharpe Ratio Z-Score]],Table2[Sharpe Ratio Z-Score])</f>
        <v>166</v>
      </c>
      <c r="AV97">
        <f>(Table2[[#This Row],[Rank 1Y]]+Table2[[#This Row],[Rank 6M]]+Table2[[#This Row],[Rank Sharpe]])/3</f>
        <v>154</v>
      </c>
    </row>
    <row r="98" spans="1:48" x14ac:dyDescent="0.3">
      <c r="A98" t="s">
        <v>1032</v>
      </c>
      <c r="B98" t="s">
        <v>1033</v>
      </c>
      <c r="C98" t="s">
        <v>3183</v>
      </c>
      <c r="D98" t="s">
        <v>384</v>
      </c>
      <c r="E98">
        <v>14017.448087999999</v>
      </c>
      <c r="F98">
        <v>1125.75</v>
      </c>
      <c r="G98">
        <v>43.695638705987903</v>
      </c>
      <c r="H98">
        <f>(Table2[[#This Row],[1Y Return vs Nifty]]-AVERAGE(Table2[1Y Return vs Nifty]))/_xlfn.STDEV.P(Table2[1Y Return vs Nifty])</f>
        <v>0.3320159886852761</v>
      </c>
      <c r="I98">
        <v>3.8933835948800399</v>
      </c>
      <c r="J98">
        <f>(Table2[[#This Row],[1M Return vs Nifty]]-AVERAGE(Table2[1M Return vs Nifty]))/_xlfn.STDEV.P(Table2[1M Return vs Nifty])</f>
        <v>0.20445206391888576</v>
      </c>
      <c r="K98">
        <v>89.687033297284401</v>
      </c>
      <c r="L98">
        <f>(Table2[[#This Row],[6M Return vs Nifty]]-AVERAGE(Table2[6M Return vs Nifty]))/_xlfn.STDEV.P(Table2[6M Return vs Nifty])</f>
        <v>2.6538255162376236</v>
      </c>
      <c r="M98">
        <v>8.3208357441449099</v>
      </c>
      <c r="N98">
        <f>(Table2[[#This Row],[1W Return vs Nifty]]-AVERAGE(Table2[1W Return vs Nifty]))/_xlfn.STDEV.P(Table2[1W Return vs Nifty])</f>
        <v>1.0370322207035367</v>
      </c>
      <c r="O98">
        <v>1049.1300000000001</v>
      </c>
      <c r="P98">
        <v>983.37081799687803</v>
      </c>
      <c r="Q98">
        <v>771.90526916347903</v>
      </c>
      <c r="R98">
        <v>70.203930925531594</v>
      </c>
      <c r="S98" s="1">
        <f>(Table2[[#This Row],[Close Price]]-Table2[[#This Row],[20D EMA]])/Table2[[#This Row],[20D EMA]]</f>
        <v>7.3031940750907784E-2</v>
      </c>
      <c r="T98" s="1">
        <f>(Table2[[#This Row],[Close Price]]-Table2[[#This Row],[50D EMA]])/Table2[[#This Row],[50D EMA]]</f>
        <v>0.14478686920275682</v>
      </c>
      <c r="U98" s="1">
        <f>(Table2[[#This Row],[Close Price]]-Table2[[#This Row],[200D EMA]])/Table2[[#This Row],[200D EMA]]</f>
        <v>0.45840434697380134</v>
      </c>
      <c r="V98">
        <v>0.747829185466241</v>
      </c>
      <c r="W98">
        <v>1066</v>
      </c>
      <c r="X98">
        <v>1163.8499999999999</v>
      </c>
      <c r="Y98">
        <v>1062</v>
      </c>
      <c r="Z98">
        <v>1163.8499999999999</v>
      </c>
      <c r="AA98">
        <v>1066</v>
      </c>
      <c r="AB98">
        <v>1163.8499999999999</v>
      </c>
      <c r="AC98" s="1">
        <f>(Table2[[#This Row],[Close Price]]/Table2[[#This Row],[Day Low]])-1</f>
        <v>5.6050656660412868E-2</v>
      </c>
      <c r="AD98" s="1">
        <f>(Table2[[#This Row],[Day High]]/Table2[[#This Row],[Close Price]])-1</f>
        <v>3.3844103930712688E-2</v>
      </c>
      <c r="AE98" s="1">
        <f>(Table2[[#This Row],[Close Price]]/Table2[[#This Row],[Current Week Low]])-1</f>
        <v>6.0028248587570721E-2</v>
      </c>
      <c r="AF98" s="1">
        <f>(Table2[[#This Row],[Current Week High]]/Table2[[#This Row],[Close Price]])-1</f>
        <v>3.3844103930712688E-2</v>
      </c>
      <c r="AG98" s="1">
        <f>(Table2[[#This Row],[Close Price]]/Table2[[#This Row],[Current Month Low]])-1</f>
        <v>5.6050656660412868E-2</v>
      </c>
      <c r="AH98" s="1">
        <f>(Table2[[#This Row],[Current Month High]]/Table2[[#This Row],[Close Price]])-1</f>
        <v>3.3844103930712688E-2</v>
      </c>
      <c r="AI98">
        <v>3.3844103930712599</v>
      </c>
      <c r="AJ98">
        <v>150.166666666666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0.41</v>
      </c>
      <c r="AM98" t="s">
        <v>3215</v>
      </c>
      <c r="AN98">
        <v>15.65</v>
      </c>
      <c r="AO98" t="s">
        <v>3215</v>
      </c>
      <c r="AP98">
        <v>9.6678068915660997E-2</v>
      </c>
      <c r="AQ98">
        <f>(Table2[[#This Row],[Sharpe Ratio]]-AVERAGE(Table2[Sharpe Ratio]))/_xlfn.STDEV.P(Table2[Sharpe Ratio])</f>
        <v>0.41429666368261048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4.6416224532279333</v>
      </c>
      <c r="AS98">
        <f>_xlfn.RANK.AVG(Table2[[#This Row],[1Y Return vs Nifty Z-Score]],Table2[1Y Return vs Nifty Z-Score])</f>
        <v>215</v>
      </c>
      <c r="AT98">
        <f>_xlfn.RANK.AVG(Table2[[#This Row],[6M Return vs Nifty Z-Score]],Table2[6M Return vs Nifty Z-Score])</f>
        <v>12</v>
      </c>
      <c r="AU98">
        <f>_xlfn.RANK.AVG(Table2[[#This Row],[Sharpe Ratio Z-Score]],Table2[Sharpe Ratio Z-Score])</f>
        <v>237</v>
      </c>
      <c r="AV98">
        <f>(Table2[[#This Row],[Rank 1Y]]+Table2[[#This Row],[Rank 6M]]+Table2[[#This Row],[Rank Sharpe]])/3</f>
        <v>154.66666666666666</v>
      </c>
    </row>
    <row r="99" spans="1:48" x14ac:dyDescent="0.3">
      <c r="A99" t="s">
        <v>968</v>
      </c>
      <c r="B99" t="s">
        <v>969</v>
      </c>
      <c r="C99" t="s">
        <v>3173</v>
      </c>
      <c r="D99" t="s">
        <v>54</v>
      </c>
      <c r="E99">
        <v>15796.75066272</v>
      </c>
      <c r="F99">
        <v>2001.45</v>
      </c>
      <c r="G99">
        <v>61.299071677613199</v>
      </c>
      <c r="H99">
        <f>(Table2[[#This Row],[1Y Return vs Nifty]]-AVERAGE(Table2[1Y Return vs Nifty]))/_xlfn.STDEV.P(Table2[1Y Return vs Nifty])</f>
        <v>0.63303704511646297</v>
      </c>
      <c r="I99">
        <v>9.9155957497207403</v>
      </c>
      <c r="J99">
        <f>(Table2[[#This Row],[1M Return vs Nifty]]-AVERAGE(Table2[1M Return vs Nifty]))/_xlfn.STDEV.P(Table2[1M Return vs Nifty])</f>
        <v>0.75211551895769913</v>
      </c>
      <c r="K99">
        <v>39.605677337720401</v>
      </c>
      <c r="L99">
        <f>(Table2[[#This Row],[6M Return vs Nifty]]-AVERAGE(Table2[6M Return vs Nifty]))/_xlfn.STDEV.P(Table2[6M Return vs Nifty])</f>
        <v>1.0040886595212057</v>
      </c>
      <c r="M99">
        <v>9.6908489770852508</v>
      </c>
      <c r="N99">
        <f>(Table2[[#This Row],[1W Return vs Nifty]]-AVERAGE(Table2[1W Return vs Nifty]))/_xlfn.STDEV.P(Table2[1W Return vs Nifty])</f>
        <v>1.3527350296951945</v>
      </c>
      <c r="O99">
        <v>1938.26</v>
      </c>
      <c r="P99">
        <v>1818.37371541982</v>
      </c>
      <c r="Q99">
        <v>1502.7866610620699</v>
      </c>
      <c r="R99">
        <v>69.603199636092199</v>
      </c>
      <c r="S99" s="1">
        <f>(Table2[[#This Row],[Close Price]]-Table2[[#This Row],[20D EMA]])/Table2[[#This Row],[20D EMA]]</f>
        <v>3.2601405384210608E-2</v>
      </c>
      <c r="T99" s="1">
        <f>(Table2[[#This Row],[Close Price]]-Table2[[#This Row],[50D EMA]])/Table2[[#This Row],[50D EMA]]</f>
        <v>0.10068133026104155</v>
      </c>
      <c r="U99" s="1">
        <f>(Table2[[#This Row],[Close Price]]-Table2[[#This Row],[200D EMA]])/Table2[[#This Row],[200D EMA]]</f>
        <v>0.33182576865934382</v>
      </c>
      <c r="V99">
        <v>0.71727939919853101</v>
      </c>
      <c r="W99">
        <v>1990</v>
      </c>
      <c r="X99">
        <v>2049.9</v>
      </c>
      <c r="Y99">
        <v>1875</v>
      </c>
      <c r="Z99">
        <v>2109.9499999999998</v>
      </c>
      <c r="AA99">
        <v>1899.6</v>
      </c>
      <c r="AB99">
        <v>2109.9499999999998</v>
      </c>
      <c r="AC99" s="1">
        <f>(Table2[[#This Row],[Close Price]]/Table2[[#This Row],[Day Low]])-1</f>
        <v>5.7537688442210744E-3</v>
      </c>
      <c r="AD99" s="1">
        <f>(Table2[[#This Row],[Day High]]/Table2[[#This Row],[Close Price]])-1</f>
        <v>2.4207449599040753E-2</v>
      </c>
      <c r="AE99" s="1">
        <f>(Table2[[#This Row],[Close Price]]/Table2[[#This Row],[Current Week Low]])-1</f>
        <v>6.7439999999999944E-2</v>
      </c>
      <c r="AF99" s="1">
        <f>(Table2[[#This Row],[Current Week High]]/Table2[[#This Row],[Close Price]])-1</f>
        <v>5.4210697244497563E-2</v>
      </c>
      <c r="AG99" s="1">
        <f>(Table2[[#This Row],[Close Price]]/Table2[[#This Row],[Current Month Low]])-1</f>
        <v>5.3616550852811251E-2</v>
      </c>
      <c r="AH99" s="1">
        <f>(Table2[[#This Row],[Current Month High]]/Table2[[#This Row],[Close Price]])-1</f>
        <v>5.4210697244497563E-2</v>
      </c>
      <c r="AI99">
        <v>7.8618001948587297</v>
      </c>
      <c r="AJ99">
        <v>109.795597484276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0.18</v>
      </c>
      <c r="AM99" t="s">
        <v>3215</v>
      </c>
      <c r="AN99">
        <v>2.1800000000000002</v>
      </c>
      <c r="AO99" t="s">
        <v>3215</v>
      </c>
      <c r="AP99">
        <v>0.100992646981451</v>
      </c>
      <c r="AQ99">
        <f>(Table2[[#This Row],[Sharpe Ratio]]-AVERAGE(Table2[Sharpe Ratio]))/_xlfn.STDEV.P(Table2[Sharpe Ratio])</f>
        <v>0.46467679416260976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4.2066530474531723</v>
      </c>
      <c r="AS99">
        <f>_xlfn.RANK.AVG(Table2[[#This Row],[1Y Return vs Nifty Z-Score]],Table2[1Y Return vs Nifty Z-Score])</f>
        <v>147</v>
      </c>
      <c r="AT99">
        <f>_xlfn.RANK.AVG(Table2[[#This Row],[6M Return vs Nifty Z-Score]],Table2[6M Return vs Nifty Z-Score])</f>
        <v>96</v>
      </c>
      <c r="AU99">
        <f>_xlfn.RANK.AVG(Table2[[#This Row],[Sharpe Ratio Z-Score]],Table2[Sharpe Ratio Z-Score])</f>
        <v>224</v>
      </c>
      <c r="AV99">
        <f>(Table2[[#This Row],[Rank 1Y]]+Table2[[#This Row],[Rank 6M]]+Table2[[#This Row],[Rank Sharpe]])/3</f>
        <v>155.66666666666666</v>
      </c>
    </row>
    <row r="100" spans="1:48" x14ac:dyDescent="0.3">
      <c r="A100" t="s">
        <v>649</v>
      </c>
      <c r="B100" t="s">
        <v>650</v>
      </c>
      <c r="C100" t="s">
        <v>3169</v>
      </c>
      <c r="D100" t="s">
        <v>443</v>
      </c>
      <c r="E100">
        <v>30025.985000000001</v>
      </c>
      <c r="F100">
        <v>1415.3</v>
      </c>
      <c r="G100">
        <v>82.415727804034006</v>
      </c>
      <c r="H100">
        <f>(Table2[[#This Row],[1Y Return vs Nifty]]-AVERAGE(Table2[1Y Return vs Nifty]))/_xlfn.STDEV.P(Table2[1Y Return vs Nifty])</f>
        <v>0.99413468702047825</v>
      </c>
      <c r="I100">
        <v>1.3115968675274701</v>
      </c>
      <c r="J100">
        <f>(Table2[[#This Row],[1M Return vs Nifty]]-AVERAGE(Table2[1M Return vs Nifty]))/_xlfn.STDEV.P(Table2[1M Return vs Nifty])</f>
        <v>-3.033711369896272E-2</v>
      </c>
      <c r="K100">
        <v>38.303136040452699</v>
      </c>
      <c r="L100">
        <f>(Table2[[#This Row],[6M Return vs Nifty]]-AVERAGE(Table2[6M Return vs Nifty]))/_xlfn.STDEV.P(Table2[6M Return vs Nifty])</f>
        <v>0.96118146692776363</v>
      </c>
      <c r="M100">
        <v>-0.98364008932576896</v>
      </c>
      <c r="N100">
        <f>(Table2[[#This Row],[1W Return vs Nifty]]-AVERAGE(Table2[1W Return vs Nifty]))/_xlfn.STDEV.P(Table2[1W Return vs Nifty])</f>
        <v>-1.1070705413678168</v>
      </c>
      <c r="O100">
        <v>1446.17</v>
      </c>
      <c r="P100">
        <v>1375.7182505021401</v>
      </c>
      <c r="Q100">
        <v>1119.2987762079599</v>
      </c>
      <c r="R100">
        <v>39.936986462364999</v>
      </c>
      <c r="S100" s="1">
        <f>(Table2[[#This Row],[Close Price]]-Table2[[#This Row],[20D EMA]])/Table2[[#This Row],[20D EMA]]</f>
        <v>-2.1346038155956849E-2</v>
      </c>
      <c r="T100" s="1">
        <f>(Table2[[#This Row],[Close Price]]-Table2[[#This Row],[50D EMA]])/Table2[[#This Row],[50D EMA]]</f>
        <v>2.8771697608440117E-2</v>
      </c>
      <c r="U100" s="1">
        <f>(Table2[[#This Row],[Close Price]]-Table2[[#This Row],[200D EMA]])/Table2[[#This Row],[200D EMA]]</f>
        <v>0.26445237865340482</v>
      </c>
      <c r="V100">
        <v>0.84215447841633895</v>
      </c>
      <c r="W100">
        <v>1399</v>
      </c>
      <c r="X100">
        <v>1456.1</v>
      </c>
      <c r="Y100">
        <v>1399</v>
      </c>
      <c r="Z100">
        <v>1482.55</v>
      </c>
      <c r="AA100">
        <v>1399</v>
      </c>
      <c r="AB100">
        <v>1456.1</v>
      </c>
      <c r="AC100" s="1">
        <f>(Table2[[#This Row],[Close Price]]/Table2[[#This Row],[Day Low]])-1</f>
        <v>1.1651179413866952E-2</v>
      </c>
      <c r="AD100" s="1">
        <f>(Table2[[#This Row],[Day High]]/Table2[[#This Row],[Close Price]])-1</f>
        <v>2.8827810358228012E-2</v>
      </c>
      <c r="AE100" s="1">
        <f>(Table2[[#This Row],[Close Price]]/Table2[[#This Row],[Current Week Low]])-1</f>
        <v>1.1651179413866952E-2</v>
      </c>
      <c r="AF100" s="1">
        <f>(Table2[[#This Row],[Current Week High]]/Table2[[#This Row],[Close Price]])-1</f>
        <v>4.7516427612520395E-2</v>
      </c>
      <c r="AG100" s="1">
        <f>(Table2[[#This Row],[Close Price]]/Table2[[#This Row],[Current Month Low]])-1</f>
        <v>1.1651179413866952E-2</v>
      </c>
      <c r="AH100" s="1">
        <f>(Table2[[#This Row],[Current Month High]]/Table2[[#This Row],[Close Price]])-1</f>
        <v>2.8827810358228012E-2</v>
      </c>
      <c r="AI100">
        <v>17.600508726065101</v>
      </c>
      <c r="AJ100">
        <v>124.29477020602199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0.17</v>
      </c>
      <c r="AM100" t="s">
        <v>3215</v>
      </c>
      <c r="AN100">
        <v>-2.04</v>
      </c>
      <c r="AO100" t="s">
        <v>3214</v>
      </c>
      <c r="AP100">
        <v>8.3683719142226998E-2</v>
      </c>
      <c r="AQ100">
        <f>(Table2[[#This Row],[Sharpe Ratio]]-AVERAGE(Table2[Sharpe Ratio]))/_xlfn.STDEV.P(Table2[Sharpe Ratio])</f>
        <v>0.26256524821024108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1.0804737470917034</v>
      </c>
      <c r="AS100">
        <f>_xlfn.RANK.AVG(Table2[[#This Row],[1Y Return vs Nifty Z-Score]],Table2[1Y Return vs Nifty Z-Score])</f>
        <v>100</v>
      </c>
      <c r="AT100">
        <f>_xlfn.RANK.AVG(Table2[[#This Row],[6M Return vs Nifty Z-Score]],Table2[6M Return vs Nifty Z-Score])</f>
        <v>99</v>
      </c>
      <c r="AU100">
        <f>_xlfn.RANK.AVG(Table2[[#This Row],[Sharpe Ratio Z-Score]],Table2[Sharpe Ratio Z-Score])</f>
        <v>278</v>
      </c>
      <c r="AV100">
        <f>(Table2[[#This Row],[Rank 1Y]]+Table2[[#This Row],[Rank 6M]]+Table2[[#This Row],[Rank Sharpe]])/3</f>
        <v>159</v>
      </c>
    </row>
    <row r="101" spans="1:48" x14ac:dyDescent="0.3">
      <c r="A101" t="s">
        <v>203</v>
      </c>
      <c r="B101" t="s">
        <v>204</v>
      </c>
      <c r="C101" t="s">
        <v>3169</v>
      </c>
      <c r="D101" t="s">
        <v>51</v>
      </c>
      <c r="E101">
        <v>134475.61401799499</v>
      </c>
      <c r="F101">
        <v>3570.4</v>
      </c>
      <c r="G101">
        <v>56.472598997419396</v>
      </c>
      <c r="H101">
        <f>(Table2[[#This Row],[1Y Return vs Nifty]]-AVERAGE(Table2[1Y Return vs Nifty]))/_xlfn.STDEV.P(Table2[1Y Return vs Nifty])</f>
        <v>0.55050371724967362</v>
      </c>
      <c r="I101">
        <v>11.016890611845801</v>
      </c>
      <c r="J101">
        <f>(Table2[[#This Row],[1M Return vs Nifty]]-AVERAGE(Table2[1M Return vs Nifty]))/_xlfn.STDEV.P(Table2[1M Return vs Nifty])</f>
        <v>0.85226791042120753</v>
      </c>
      <c r="K101">
        <v>27.1128618872382</v>
      </c>
      <c r="L101">
        <f>(Table2[[#This Row],[6M Return vs Nifty]]-AVERAGE(Table2[6M Return vs Nifty]))/_xlfn.STDEV.P(Table2[6M Return vs Nifty])</f>
        <v>0.59256110205136958</v>
      </c>
      <c r="M101">
        <v>4.43944629702521</v>
      </c>
      <c r="N101">
        <f>(Table2[[#This Row],[1W Return vs Nifty]]-AVERAGE(Table2[1W Return vs Nifty]))/_xlfn.STDEV.P(Table2[1W Return vs Nifty])</f>
        <v>0.14261345029766942</v>
      </c>
      <c r="O101">
        <v>3448.25</v>
      </c>
      <c r="P101">
        <v>3234.43041492356</v>
      </c>
      <c r="Q101">
        <v>2684.62126938864</v>
      </c>
      <c r="R101">
        <v>62.7186238300688</v>
      </c>
      <c r="S101" s="1">
        <f>(Table2[[#This Row],[Close Price]]-Table2[[#This Row],[20D EMA]])/Table2[[#This Row],[20D EMA]]</f>
        <v>3.5423765678242611E-2</v>
      </c>
      <c r="T101" s="1">
        <f>(Table2[[#This Row],[Close Price]]-Table2[[#This Row],[50D EMA]])/Table2[[#This Row],[50D EMA]]</f>
        <v>0.10387287465709173</v>
      </c>
      <c r="U101" s="1">
        <f>(Table2[[#This Row],[Close Price]]-Table2[[#This Row],[200D EMA]])/Table2[[#This Row],[200D EMA]]</f>
        <v>0.32994550878049012</v>
      </c>
      <c r="V101">
        <v>0.74791376780918195</v>
      </c>
      <c r="W101">
        <v>3400.05</v>
      </c>
      <c r="X101">
        <v>3574.9</v>
      </c>
      <c r="Y101">
        <v>3400.05</v>
      </c>
      <c r="Z101">
        <v>3644.95</v>
      </c>
      <c r="AA101">
        <v>3400.05</v>
      </c>
      <c r="AB101">
        <v>3627.8</v>
      </c>
      <c r="AC101" s="1">
        <f>(Table2[[#This Row],[Close Price]]/Table2[[#This Row],[Day Low]])-1</f>
        <v>5.0102204379347315E-2</v>
      </c>
      <c r="AD101" s="1">
        <f>(Table2[[#This Row],[Day High]]/Table2[[#This Row],[Close Price]])-1</f>
        <v>1.2603629845395758E-3</v>
      </c>
      <c r="AE101" s="1">
        <f>(Table2[[#This Row],[Close Price]]/Table2[[#This Row],[Current Week Low]])-1</f>
        <v>5.0102204379347315E-2</v>
      </c>
      <c r="AF101" s="1">
        <f>(Table2[[#This Row],[Current Week High]]/Table2[[#This Row],[Close Price]])-1</f>
        <v>2.0880013443871803E-2</v>
      </c>
      <c r="AG101" s="1">
        <f>(Table2[[#This Row],[Close Price]]/Table2[[#This Row],[Current Month Low]])-1</f>
        <v>5.0102204379347315E-2</v>
      </c>
      <c r="AH101" s="1">
        <f>(Table2[[#This Row],[Current Month High]]/Table2[[#This Row],[Close Price]])-1</f>
        <v>1.6076630069460141E-2</v>
      </c>
      <c r="AI101">
        <v>2.29246022854581</v>
      </c>
      <c r="AJ101">
        <v>102.765709742453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0.17</v>
      </c>
      <c r="AM101" t="s">
        <v>3215</v>
      </c>
      <c r="AN101">
        <v>-0.28000000000000003</v>
      </c>
      <c r="AO101" t="s">
        <v>3214</v>
      </c>
      <c r="AP101">
        <v>0.12847852002771401</v>
      </c>
      <c r="AQ101">
        <f>(Table2[[#This Row],[Sharpe Ratio]]-AVERAGE(Table2[Sharpe Ratio]))/_xlfn.STDEV.P(Table2[Sharpe Ratio])</f>
        <v>0.78562170449044744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2.9235678845103674</v>
      </c>
      <c r="AS101">
        <f>_xlfn.RANK.AVG(Table2[[#This Row],[1Y Return vs Nifty Z-Score]],Table2[1Y Return vs Nifty Z-Score])</f>
        <v>167</v>
      </c>
      <c r="AT101">
        <f>_xlfn.RANK.AVG(Table2[[#This Row],[6M Return vs Nifty Z-Score]],Table2[6M Return vs Nifty Z-Score])</f>
        <v>161</v>
      </c>
      <c r="AU101">
        <f>_xlfn.RANK.AVG(Table2[[#This Row],[Sharpe Ratio Z-Score]],Table2[Sharpe Ratio Z-Score])</f>
        <v>154</v>
      </c>
      <c r="AV101">
        <f>(Table2[[#This Row],[Rank 1Y]]+Table2[[#This Row],[Rank 6M]]+Table2[[#This Row],[Rank Sharpe]])/3</f>
        <v>160.66666666666666</v>
      </c>
    </row>
    <row r="102" spans="1:48" x14ac:dyDescent="0.3">
      <c r="A102" t="s">
        <v>382</v>
      </c>
      <c r="B102" t="s">
        <v>383</v>
      </c>
      <c r="C102" t="s">
        <v>3183</v>
      </c>
      <c r="D102" t="s">
        <v>384</v>
      </c>
      <c r="E102">
        <v>63069.102114378598</v>
      </c>
      <c r="F102">
        <v>950.65</v>
      </c>
      <c r="G102">
        <v>49.3293941955272</v>
      </c>
      <c r="H102">
        <f>(Table2[[#This Row],[1Y Return vs Nifty]]-AVERAGE(Table2[1Y Return vs Nifty]))/_xlfn.STDEV.P(Table2[1Y Return vs Nifty])</f>
        <v>0.42835396048144103</v>
      </c>
      <c r="I102">
        <v>-1.27078394555731</v>
      </c>
      <c r="J102">
        <f>(Table2[[#This Row],[1M Return vs Nifty]]-AVERAGE(Table2[1M Return vs Nifty]))/_xlfn.STDEV.P(Table2[1M Return vs Nifty])</f>
        <v>-0.26518031781676277</v>
      </c>
      <c r="K102">
        <v>24.096982437452301</v>
      </c>
      <c r="L102">
        <f>(Table2[[#This Row],[6M Return vs Nifty]]-AVERAGE(Table2[6M Return vs Nifty]))/_xlfn.STDEV.P(Table2[6M Return vs Nifty])</f>
        <v>0.49321460097534831</v>
      </c>
      <c r="M102">
        <v>2.64714610345075</v>
      </c>
      <c r="N102">
        <f>(Table2[[#This Row],[1W Return vs Nifty]]-AVERAGE(Table2[1W Return vs Nifty]))/_xlfn.STDEV.P(Table2[1W Return vs Nifty])</f>
        <v>-0.27040022874056002</v>
      </c>
      <c r="O102">
        <v>975.73</v>
      </c>
      <c r="P102">
        <v>970.17470665592805</v>
      </c>
      <c r="Q102">
        <v>836.72191211315601</v>
      </c>
      <c r="R102">
        <v>47.308519876780601</v>
      </c>
      <c r="S102" s="1">
        <f>(Table2[[#This Row],[Close Price]]-Table2[[#This Row],[20D EMA]])/Table2[[#This Row],[20D EMA]]</f>
        <v>-2.5703832002705707E-2</v>
      </c>
      <c r="T102" s="1">
        <f>(Table2[[#This Row],[Close Price]]-Table2[[#This Row],[50D EMA]])/Table2[[#This Row],[50D EMA]]</f>
        <v>-2.0124938860988567E-2</v>
      </c>
      <c r="U102" s="1">
        <f>(Table2[[#This Row],[Close Price]]-Table2[[#This Row],[200D EMA]])/Table2[[#This Row],[200D EMA]]</f>
        <v>0.13616003864308582</v>
      </c>
      <c r="V102">
        <v>0.31859554779398003</v>
      </c>
      <c r="W102">
        <v>942.05</v>
      </c>
      <c r="X102">
        <v>970</v>
      </c>
      <c r="Y102">
        <v>940</v>
      </c>
      <c r="Z102">
        <v>997.05</v>
      </c>
      <c r="AA102">
        <v>942.05</v>
      </c>
      <c r="AB102">
        <v>997.05</v>
      </c>
      <c r="AC102" s="1">
        <f>(Table2[[#This Row],[Close Price]]/Table2[[#This Row],[Day Low]])-1</f>
        <v>9.1290271217026042E-3</v>
      </c>
      <c r="AD102" s="1">
        <f>(Table2[[#This Row],[Day High]]/Table2[[#This Row],[Close Price]])-1</f>
        <v>2.0354494293378211E-2</v>
      </c>
      <c r="AE102" s="1">
        <f>(Table2[[#This Row],[Close Price]]/Table2[[#This Row],[Current Week Low]])-1</f>
        <v>1.1329787234042543E-2</v>
      </c>
      <c r="AF102" s="1">
        <f>(Table2[[#This Row],[Current Week High]]/Table2[[#This Row],[Close Price]])-1</f>
        <v>4.8808709830116204E-2</v>
      </c>
      <c r="AG102" s="1">
        <f>(Table2[[#This Row],[Close Price]]/Table2[[#This Row],[Current Month Low]])-1</f>
        <v>9.1290271217026042E-3</v>
      </c>
      <c r="AH102" s="1">
        <f>(Table2[[#This Row],[Current Month High]]/Table2[[#This Row],[Close Price]])-1</f>
        <v>4.8808709830116204E-2</v>
      </c>
      <c r="AI102">
        <v>24.8619365697154</v>
      </c>
      <c r="AJ102">
        <v>87.875494071146207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-0.14000000000000001</v>
      </c>
      <c r="AM102" t="s">
        <v>3214</v>
      </c>
      <c r="AN102">
        <v>-3.74</v>
      </c>
      <c r="AO102" t="s">
        <v>3214</v>
      </c>
      <c r="AP102">
        <v>0.14610933730316</v>
      </c>
      <c r="AQ102">
        <f>(Table2[[#This Row],[Sharpe Ratio]]-AVERAGE(Table2[Sharpe Ratio]))/_xlfn.STDEV.P(Table2[Sharpe Ratio])</f>
        <v>0.99149186404296852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1.3774798789424352</v>
      </c>
      <c r="AS102">
        <f>_xlfn.RANK.AVG(Table2[[#This Row],[1Y Return vs Nifty Z-Score]],Table2[1Y Return vs Nifty Z-Score])</f>
        <v>193</v>
      </c>
      <c r="AT102">
        <f>_xlfn.RANK.AVG(Table2[[#This Row],[6M Return vs Nifty Z-Score]],Table2[6M Return vs Nifty Z-Score])</f>
        <v>181</v>
      </c>
      <c r="AU102">
        <f>_xlfn.RANK.AVG(Table2[[#This Row],[Sharpe Ratio Z-Score]],Table2[Sharpe Ratio Z-Score])</f>
        <v>112</v>
      </c>
      <c r="AV102">
        <f>(Table2[[#This Row],[Rank 1Y]]+Table2[[#This Row],[Rank 6M]]+Table2[[#This Row],[Rank Sharpe]])/3</f>
        <v>162</v>
      </c>
    </row>
    <row r="103" spans="1:48" x14ac:dyDescent="0.3">
      <c r="A103" t="s">
        <v>1763</v>
      </c>
      <c r="B103" t="s">
        <v>1764</v>
      </c>
      <c r="C103" t="s">
        <v>3178</v>
      </c>
      <c r="D103" t="s">
        <v>833</v>
      </c>
      <c r="E103">
        <v>4728.3688579500003</v>
      </c>
      <c r="F103">
        <v>380.2</v>
      </c>
      <c r="G103">
        <v>95.939904800705406</v>
      </c>
      <c r="H103">
        <f>(Table2[[#This Row],[1Y Return vs Nifty]]-AVERAGE(Table2[1Y Return vs Nifty]))/_xlfn.STDEV.P(Table2[1Y Return vs Nifty])</f>
        <v>1.2253999211064921</v>
      </c>
      <c r="I103">
        <v>0.76301388642993595</v>
      </c>
      <c r="J103">
        <f>(Table2[[#This Row],[1M Return vs Nifty]]-AVERAGE(Table2[1M Return vs Nifty]))/_xlfn.STDEV.P(Table2[1M Return vs Nifty])</f>
        <v>-8.0225567157360483E-2</v>
      </c>
      <c r="K103">
        <v>30.598029748732799</v>
      </c>
      <c r="L103">
        <f>(Table2[[#This Row],[6M Return vs Nifty]]-AVERAGE(Table2[6M Return vs Nifty]))/_xlfn.STDEV.P(Table2[6M Return vs Nifty])</f>
        <v>0.70736649744828028</v>
      </c>
      <c r="M103">
        <v>4.76923099201246</v>
      </c>
      <c r="N103">
        <f>(Table2[[#This Row],[1W Return vs Nifty]]-AVERAGE(Table2[1W Return vs Nifty]))/_xlfn.STDEV.P(Table2[1W Return vs Nifty])</f>
        <v>0.21860830353458391</v>
      </c>
      <c r="O103">
        <v>382.05</v>
      </c>
      <c r="P103">
        <v>369.55918361736201</v>
      </c>
      <c r="Q103">
        <v>299.49238402067101</v>
      </c>
      <c r="R103">
        <v>49.769637912248797</v>
      </c>
      <c r="S103" s="1">
        <f>(Table2[[#This Row],[Close Price]]-Table2[[#This Row],[20D EMA]])/Table2[[#This Row],[20D EMA]]</f>
        <v>-4.842298128517269E-3</v>
      </c>
      <c r="T103" s="1">
        <f>(Table2[[#This Row],[Close Price]]-Table2[[#This Row],[50D EMA]])/Table2[[#This Row],[50D EMA]]</f>
        <v>2.8793267369199994E-2</v>
      </c>
      <c r="U103" s="1">
        <f>(Table2[[#This Row],[Close Price]]-Table2[[#This Row],[200D EMA]])/Table2[[#This Row],[200D EMA]]</f>
        <v>0.26948136341843848</v>
      </c>
      <c r="V103">
        <v>0.49853087440541199</v>
      </c>
      <c r="W103">
        <v>356.95</v>
      </c>
      <c r="X103">
        <v>385.4</v>
      </c>
      <c r="Y103">
        <v>356.95</v>
      </c>
      <c r="Z103">
        <v>388.9</v>
      </c>
      <c r="AA103">
        <v>356.95</v>
      </c>
      <c r="AB103">
        <v>388.9</v>
      </c>
      <c r="AC103" s="1">
        <f>(Table2[[#This Row],[Close Price]]/Table2[[#This Row],[Day Low]])-1</f>
        <v>6.5135172993416424E-2</v>
      </c>
      <c r="AD103" s="1">
        <f>(Table2[[#This Row],[Day High]]/Table2[[#This Row],[Close Price]])-1</f>
        <v>1.367701209889538E-2</v>
      </c>
      <c r="AE103" s="1">
        <f>(Table2[[#This Row],[Close Price]]/Table2[[#This Row],[Current Week Low]])-1</f>
        <v>6.5135172993416424E-2</v>
      </c>
      <c r="AF103" s="1">
        <f>(Table2[[#This Row],[Current Week High]]/Table2[[#This Row],[Close Price]])-1</f>
        <v>2.2882693319305591E-2</v>
      </c>
      <c r="AG103" s="1">
        <f>(Table2[[#This Row],[Close Price]]/Table2[[#This Row],[Current Month Low]])-1</f>
        <v>6.5135172993416424E-2</v>
      </c>
      <c r="AH103" s="1">
        <f>(Table2[[#This Row],[Current Month High]]/Table2[[#This Row],[Close Price]])-1</f>
        <v>2.2882693319305591E-2</v>
      </c>
      <c r="AI103">
        <v>8.3508679642293409</v>
      </c>
      <c r="AJ103">
        <v>155.42492442055701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0.13</v>
      </c>
      <c r="AM103" t="s">
        <v>3215</v>
      </c>
      <c r="AN103">
        <v>-2.95</v>
      </c>
      <c r="AO103" t="s">
        <v>3214</v>
      </c>
      <c r="AP103">
        <v>8.0499304431894E-2</v>
      </c>
      <c r="AQ103">
        <f>(Table2[[#This Row],[Sharpe Ratio]]-AVERAGE(Table2[Sharpe Ratio]))/_xlfn.STDEV.P(Table2[Sharpe Ratio])</f>
        <v>0.22538172153330968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2.2965308764653054</v>
      </c>
      <c r="AS103">
        <f>_xlfn.RANK.AVG(Table2[[#This Row],[1Y Return vs Nifty Z-Score]],Table2[1Y Return vs Nifty Z-Score])</f>
        <v>75</v>
      </c>
      <c r="AT103">
        <f>_xlfn.RANK.AVG(Table2[[#This Row],[6M Return vs Nifty Z-Score]],Table2[6M Return vs Nifty Z-Score])</f>
        <v>132</v>
      </c>
      <c r="AU103">
        <f>_xlfn.RANK.AVG(Table2[[#This Row],[Sharpe Ratio Z-Score]],Table2[Sharpe Ratio Z-Score])</f>
        <v>287</v>
      </c>
      <c r="AV103">
        <f>(Table2[[#This Row],[Rank 1Y]]+Table2[[#This Row],[Rank 6M]]+Table2[[#This Row],[Rank Sharpe]])/3</f>
        <v>164.66666666666666</v>
      </c>
    </row>
    <row r="104" spans="1:48" x14ac:dyDescent="0.3">
      <c r="A104" t="s">
        <v>144</v>
      </c>
      <c r="B104" t="s">
        <v>145</v>
      </c>
      <c r="C104" t="s">
        <v>3176</v>
      </c>
      <c r="D104" t="s">
        <v>146</v>
      </c>
      <c r="E104">
        <v>201843.67710288399</v>
      </c>
      <c r="F104">
        <v>511.75</v>
      </c>
      <c r="G104">
        <v>92.479752710622094</v>
      </c>
      <c r="H104">
        <f>(Table2[[#This Row],[1Y Return vs Nifty]]-AVERAGE(Table2[1Y Return vs Nifty]))/_xlfn.STDEV.P(Table2[1Y Return vs Nifty])</f>
        <v>1.1662308579329417</v>
      </c>
      <c r="I104">
        <v>9.9251499510143404</v>
      </c>
      <c r="J104">
        <f>(Table2[[#This Row],[1M Return vs Nifty]]-AVERAGE(Table2[1M Return vs Nifty]))/_xlfn.STDEV.P(Table2[1M Return vs Nifty])</f>
        <v>0.75298438354699848</v>
      </c>
      <c r="K104">
        <v>58.7188463484651</v>
      </c>
      <c r="L104">
        <f>(Table2[[#This Row],[6M Return vs Nifty]]-AVERAGE(Table2[6M Return vs Nifty]))/_xlfn.STDEV.P(Table2[6M Return vs Nifty])</f>
        <v>1.6336981970731541</v>
      </c>
      <c r="M104">
        <v>10.2390753202382</v>
      </c>
      <c r="N104">
        <f>(Table2[[#This Row],[1W Return vs Nifty]]-AVERAGE(Table2[1W Return vs Nifty]))/_xlfn.STDEV.P(Table2[1W Return vs Nifty])</f>
        <v>1.4790670915579485</v>
      </c>
      <c r="O104">
        <v>477.18</v>
      </c>
      <c r="P104">
        <v>460.01736549369099</v>
      </c>
      <c r="Q104">
        <v>392.32518685946798</v>
      </c>
      <c r="R104">
        <v>85.438622142904606</v>
      </c>
      <c r="S104" s="1">
        <f>(Table2[[#This Row],[Close Price]]-Table2[[#This Row],[20D EMA]])/Table2[[#This Row],[20D EMA]]</f>
        <v>7.244645626388363E-2</v>
      </c>
      <c r="T104" s="1">
        <f>(Table2[[#This Row],[Close Price]]-Table2[[#This Row],[50D EMA]])/Table2[[#This Row],[50D EMA]]</f>
        <v>0.1124580035164314</v>
      </c>
      <c r="U104" s="1">
        <f>(Table2[[#This Row],[Close Price]]-Table2[[#This Row],[200D EMA]])/Table2[[#This Row],[200D EMA]]</f>
        <v>0.30440261584151196</v>
      </c>
      <c r="V104">
        <v>1.2388746268336599</v>
      </c>
      <c r="W104">
        <v>509</v>
      </c>
      <c r="X104">
        <v>520.5</v>
      </c>
      <c r="Y104">
        <v>506.15</v>
      </c>
      <c r="Z104">
        <v>523.65</v>
      </c>
      <c r="AA104">
        <v>506.15</v>
      </c>
      <c r="AB104">
        <v>521.35</v>
      </c>
      <c r="AC104" s="1">
        <f>(Table2[[#This Row],[Close Price]]/Table2[[#This Row],[Day Low]])-1</f>
        <v>5.4027504911591251E-3</v>
      </c>
      <c r="AD104" s="1">
        <f>(Table2[[#This Row],[Day High]]/Table2[[#This Row],[Close Price]])-1</f>
        <v>1.7098192476795226E-2</v>
      </c>
      <c r="AE104" s="1">
        <f>(Table2[[#This Row],[Close Price]]/Table2[[#This Row],[Current Week Low]])-1</f>
        <v>1.1063913859527874E-2</v>
      </c>
      <c r="AF104" s="1">
        <f>(Table2[[#This Row],[Current Week High]]/Table2[[#This Row],[Close Price]])-1</f>
        <v>2.3253541768441632E-2</v>
      </c>
      <c r="AG104" s="1">
        <f>(Table2[[#This Row],[Close Price]]/Table2[[#This Row],[Current Month Low]])-1</f>
        <v>1.1063913859527874E-2</v>
      </c>
      <c r="AH104" s="1">
        <f>(Table2[[#This Row],[Current Month High]]/Table2[[#This Row],[Close Price]])-1</f>
        <v>1.8759159745969756E-2</v>
      </c>
      <c r="AI104">
        <v>2.3253541768441601</v>
      </c>
      <c r="AJ104">
        <v>142.30587121212099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7.0000000000000007E-2</v>
      </c>
      <c r="AM104" t="s">
        <v>3215</v>
      </c>
      <c r="AN104">
        <v>14.67</v>
      </c>
      <c r="AO104" t="s">
        <v>3215</v>
      </c>
      <c r="AP104">
        <v>5.3986031143098002E-2</v>
      </c>
      <c r="AQ104">
        <f>(Table2[[#This Row],[Sharpe Ratio]]-AVERAGE(Table2[Sharpe Ratio]))/_xlfn.STDEV.P(Table2[Sharpe Ratio])</f>
        <v>-8.4206411390378239E-2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4.9477741187206643</v>
      </c>
      <c r="AS104">
        <f>_xlfn.RANK.AVG(Table2[[#This Row],[1Y Return vs Nifty Z-Score]],Table2[1Y Return vs Nifty Z-Score])</f>
        <v>83</v>
      </c>
      <c r="AT104">
        <f>_xlfn.RANK.AVG(Table2[[#This Row],[6M Return vs Nifty Z-Score]],Table2[6M Return vs Nifty Z-Score])</f>
        <v>50</v>
      </c>
      <c r="AU104">
        <f>_xlfn.RANK.AVG(Table2[[#This Row],[Sharpe Ratio Z-Score]],Table2[Sharpe Ratio Z-Score])</f>
        <v>364</v>
      </c>
      <c r="AV104">
        <f>(Table2[[#This Row],[Rank 1Y]]+Table2[[#This Row],[Rank 6M]]+Table2[[#This Row],[Rank Sharpe]])/3</f>
        <v>165.66666666666666</v>
      </c>
    </row>
    <row r="105" spans="1:48" x14ac:dyDescent="0.3">
      <c r="A105" t="s">
        <v>700</v>
      </c>
      <c r="B105" t="s">
        <v>701</v>
      </c>
      <c r="C105" t="s">
        <v>3175</v>
      </c>
      <c r="D105" t="s">
        <v>512</v>
      </c>
      <c r="E105">
        <v>25885.1720108761</v>
      </c>
      <c r="F105">
        <v>1355.9</v>
      </c>
      <c r="G105">
        <v>81.475516866158898</v>
      </c>
      <c r="H105">
        <f>(Table2[[#This Row],[1Y Return vs Nifty]]-AVERAGE(Table2[1Y Return vs Nifty]))/_xlfn.STDEV.P(Table2[1Y Return vs Nifty])</f>
        <v>0.97805695432802431</v>
      </c>
      <c r="I105">
        <v>-6.2365772806671398</v>
      </c>
      <c r="J105">
        <f>(Table2[[#This Row],[1M Return vs Nifty]]-AVERAGE(Table2[1M Return vs Nifty]))/_xlfn.STDEV.P(Table2[1M Return vs Nifty])</f>
        <v>-0.71677243463199969</v>
      </c>
      <c r="K105">
        <v>56.105206474792503</v>
      </c>
      <c r="L105">
        <f>(Table2[[#This Row],[6M Return vs Nifty]]-AVERAGE(Table2[6M Return vs Nifty]))/_xlfn.STDEV.P(Table2[6M Return vs Nifty])</f>
        <v>1.5476019253735076</v>
      </c>
      <c r="M105">
        <v>6.7731806537694199</v>
      </c>
      <c r="N105">
        <f>(Table2[[#This Row],[1W Return vs Nifty]]-AVERAGE(Table2[1W Return vs Nifty]))/_xlfn.STDEV.P(Table2[1W Return vs Nifty])</f>
        <v>0.68039401631689578</v>
      </c>
      <c r="O105">
        <v>1406.87</v>
      </c>
      <c r="P105">
        <v>1443.8643951455199</v>
      </c>
      <c r="Q105">
        <v>1216.2374987687599</v>
      </c>
      <c r="R105">
        <v>54.669588157236099</v>
      </c>
      <c r="S105" s="1">
        <f>(Table2[[#This Row],[Close Price]]-Table2[[#This Row],[20D EMA]])/Table2[[#This Row],[20D EMA]]</f>
        <v>-3.6229360210964623E-2</v>
      </c>
      <c r="T105" s="1">
        <f>(Table2[[#This Row],[Close Price]]-Table2[[#This Row],[50D EMA]])/Table2[[#This Row],[50D EMA]]</f>
        <v>-6.0922892372212219E-2</v>
      </c>
      <c r="U105" s="1">
        <f>(Table2[[#This Row],[Close Price]]-Table2[[#This Row],[200D EMA]])/Table2[[#This Row],[200D EMA]]</f>
        <v>0.11483160268666726</v>
      </c>
      <c r="V105">
        <v>0.97434394620938702</v>
      </c>
      <c r="W105">
        <v>1350.05</v>
      </c>
      <c r="X105">
        <v>1401</v>
      </c>
      <c r="Y105">
        <v>1350.05</v>
      </c>
      <c r="Z105">
        <v>1444</v>
      </c>
      <c r="AA105">
        <v>1350.05</v>
      </c>
      <c r="AB105">
        <v>1444</v>
      </c>
      <c r="AC105" s="1">
        <f>(Table2[[#This Row],[Close Price]]/Table2[[#This Row],[Day Low]])-1</f>
        <v>4.3331728454503171E-3</v>
      </c>
      <c r="AD105" s="1">
        <f>(Table2[[#This Row],[Day High]]/Table2[[#This Row],[Close Price]])-1</f>
        <v>3.3262039973449342E-2</v>
      </c>
      <c r="AE105" s="1">
        <f>(Table2[[#This Row],[Close Price]]/Table2[[#This Row],[Current Week Low]])-1</f>
        <v>4.3331728454503171E-3</v>
      </c>
      <c r="AF105" s="1">
        <f>(Table2[[#This Row],[Current Week High]]/Table2[[#This Row],[Close Price]])-1</f>
        <v>6.49752931632126E-2</v>
      </c>
      <c r="AG105" s="1">
        <f>(Table2[[#This Row],[Close Price]]/Table2[[#This Row],[Current Month Low]])-1</f>
        <v>4.3331728454503171E-3</v>
      </c>
      <c r="AH105" s="1">
        <f>(Table2[[#This Row],[Current Month High]]/Table2[[#This Row],[Close Price]])-1</f>
        <v>6.49752931632126E-2</v>
      </c>
      <c r="AI105">
        <v>30.979423261302401</v>
      </c>
      <c r="AJ105">
        <v>126.360601001669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-0.18</v>
      </c>
      <c r="AM105" t="s">
        <v>3214</v>
      </c>
      <c r="AN105">
        <v>-3.5</v>
      </c>
      <c r="AO105" t="s">
        <v>3214</v>
      </c>
      <c r="AP105">
        <v>6.5145484659167002E-2</v>
      </c>
      <c r="AQ105">
        <f>(Table2[[#This Row],[Sharpe Ratio]]-AVERAGE(Table2[Sharpe Ratio]))/_xlfn.STDEV.P(Table2[Sharpe Ratio])</f>
        <v>4.6099429795531943E-2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104</v>
      </c>
      <c r="AT105">
        <f>_xlfn.RANK.AVG(Table2[[#This Row],[6M Return vs Nifty Z-Score]],Table2[6M Return vs Nifty Z-Score])</f>
        <v>60</v>
      </c>
      <c r="AU105">
        <f>_xlfn.RANK.AVG(Table2[[#This Row],[Sharpe Ratio Z-Score]],Table2[Sharpe Ratio Z-Score])</f>
        <v>334</v>
      </c>
      <c r="AV105">
        <f>(Table2[[#This Row],[Rank 1Y]]+Table2[[#This Row],[Rank 6M]]+Table2[[#This Row],[Rank Sharpe]])/3</f>
        <v>166</v>
      </c>
    </row>
    <row r="106" spans="1:48" x14ac:dyDescent="0.3">
      <c r="A106" t="s">
        <v>1058</v>
      </c>
      <c r="B106" t="s">
        <v>1059</v>
      </c>
      <c r="C106" t="s">
        <v>3181</v>
      </c>
      <c r="D106" t="s">
        <v>440</v>
      </c>
      <c r="E106">
        <v>13153.113542707</v>
      </c>
      <c r="F106">
        <v>205.55</v>
      </c>
      <c r="G106">
        <v>151.12585748492799</v>
      </c>
      <c r="H106">
        <f>(Table2[[#This Row],[1Y Return vs Nifty]]-AVERAGE(Table2[1Y Return vs Nifty]))/_xlfn.STDEV.P(Table2[1Y Return vs Nifty])</f>
        <v>2.1690870873508845</v>
      </c>
      <c r="I106">
        <v>-1.14913868540705</v>
      </c>
      <c r="J106">
        <f>(Table2[[#This Row],[1M Return vs Nifty]]-AVERAGE(Table2[1M Return vs Nifty]))/_xlfn.STDEV.P(Table2[1M Return vs Nifty])</f>
        <v>-0.25411782753079087</v>
      </c>
      <c r="K106">
        <v>8.05763735884657E-2</v>
      </c>
      <c r="L106">
        <f>(Table2[[#This Row],[6M Return vs Nifty]]-AVERAGE(Table2[6M Return vs Nifty]))/_xlfn.STDEV.P(Table2[6M Return vs Nifty])</f>
        <v>-0.29791314487510095</v>
      </c>
      <c r="M106">
        <v>2.48652522079961</v>
      </c>
      <c r="N106">
        <f>(Table2[[#This Row],[1W Return vs Nifty]]-AVERAGE(Table2[1W Return vs Nifty]))/_xlfn.STDEV.P(Table2[1W Return vs Nifty])</f>
        <v>-0.3074133484801797</v>
      </c>
      <c r="O106">
        <v>214.81</v>
      </c>
      <c r="P106">
        <v>210.19172450764501</v>
      </c>
      <c r="Q106">
        <v>174.79328288821799</v>
      </c>
      <c r="R106">
        <v>44.0071017922414</v>
      </c>
      <c r="S106" s="1">
        <f>(Table2[[#This Row],[Close Price]]-Table2[[#This Row],[20D EMA]])/Table2[[#This Row],[20D EMA]]</f>
        <v>-4.3107862762441183E-2</v>
      </c>
      <c r="T106" s="1">
        <f>(Table2[[#This Row],[Close Price]]-Table2[[#This Row],[50D EMA]])/Table2[[#This Row],[50D EMA]]</f>
        <v>-2.2083288571506855E-2</v>
      </c>
      <c r="U106" s="1">
        <f>(Table2[[#This Row],[Close Price]]-Table2[[#This Row],[200D EMA]])/Table2[[#This Row],[200D EMA]]</f>
        <v>0.1759605209283199</v>
      </c>
      <c r="V106">
        <v>0.39804903675945003</v>
      </c>
      <c r="W106">
        <v>203.87</v>
      </c>
      <c r="X106">
        <v>211.48</v>
      </c>
      <c r="Y106">
        <v>203.87</v>
      </c>
      <c r="Z106">
        <v>216.5</v>
      </c>
      <c r="AA106">
        <v>203.87</v>
      </c>
      <c r="AB106">
        <v>216</v>
      </c>
      <c r="AC106" s="1">
        <f>(Table2[[#This Row],[Close Price]]/Table2[[#This Row],[Day Low]])-1</f>
        <v>8.2405454456271343E-3</v>
      </c>
      <c r="AD106" s="1">
        <f>(Table2[[#This Row],[Day High]]/Table2[[#This Row],[Close Price]])-1</f>
        <v>2.8849428362928586E-2</v>
      </c>
      <c r="AE106" s="1">
        <f>(Table2[[#This Row],[Close Price]]/Table2[[#This Row],[Current Week Low]])-1</f>
        <v>8.2405454456271343E-3</v>
      </c>
      <c r="AF106" s="1">
        <f>(Table2[[#This Row],[Current Week High]]/Table2[[#This Row],[Close Price]])-1</f>
        <v>5.3271710046217446E-2</v>
      </c>
      <c r="AG106" s="1">
        <f>(Table2[[#This Row],[Close Price]]/Table2[[#This Row],[Current Month Low]])-1</f>
        <v>8.2405454456271343E-3</v>
      </c>
      <c r="AH106" s="1">
        <f>(Table2[[#This Row],[Current Month High]]/Table2[[#This Row],[Close Price]])-1</f>
        <v>5.083921187059115E-2</v>
      </c>
      <c r="AI106">
        <v>15.1058136706397</v>
      </c>
      <c r="AJ106">
        <v>191.35364989369199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-0.02</v>
      </c>
      <c r="AM106" t="s">
        <v>3214</v>
      </c>
      <c r="AN106">
        <v>-8.6999999999999993</v>
      </c>
      <c r="AO106" t="s">
        <v>3214</v>
      </c>
      <c r="AP106">
        <v>0.19355312122578699</v>
      </c>
      <c r="AQ106">
        <f>(Table2[[#This Row],[Sharpe Ratio]]-AVERAGE(Table2[Sharpe Ratio]))/_xlfn.STDEV.P(Table2[Sharpe Ratio])</f>
        <v>1.5454797599716035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2.8551225264364164</v>
      </c>
      <c r="AS106">
        <f>_xlfn.RANK.AVG(Table2[[#This Row],[1Y Return vs Nifty Z-Score]],Table2[1Y Return vs Nifty Z-Score])</f>
        <v>33</v>
      </c>
      <c r="AT106">
        <f>_xlfn.RANK.AVG(Table2[[#This Row],[6M Return vs Nifty Z-Score]],Table2[6M Return vs Nifty Z-Score])</f>
        <v>424</v>
      </c>
      <c r="AU106">
        <f>_xlfn.RANK.AVG(Table2[[#This Row],[Sharpe Ratio Z-Score]],Table2[Sharpe Ratio Z-Score])</f>
        <v>42</v>
      </c>
      <c r="AV106">
        <f>(Table2[[#This Row],[Rank 1Y]]+Table2[[#This Row],[Rank 6M]]+Table2[[#This Row],[Rank Sharpe]])/3</f>
        <v>166.33333333333334</v>
      </c>
    </row>
    <row r="107" spans="1:48" x14ac:dyDescent="0.3">
      <c r="A107" t="s">
        <v>271</v>
      </c>
      <c r="B107" t="s">
        <v>272</v>
      </c>
      <c r="C107" t="s">
        <v>3171</v>
      </c>
      <c r="D107" t="s">
        <v>195</v>
      </c>
      <c r="E107">
        <v>104082.472288145</v>
      </c>
      <c r="F107">
        <v>3838.1</v>
      </c>
      <c r="G107">
        <v>64.703140159643596</v>
      </c>
      <c r="H107">
        <f>(Table2[[#This Row],[1Y Return vs Nifty]]-AVERAGE(Table2[1Y Return vs Nifty]))/_xlfn.STDEV.P(Table2[1Y Return vs Nifty])</f>
        <v>0.6912470710969969</v>
      </c>
      <c r="I107">
        <v>5.0942562165858796</v>
      </c>
      <c r="J107">
        <f>(Table2[[#This Row],[1M Return vs Nifty]]-AVERAGE(Table2[1M Return vs Nifty]))/_xlfn.STDEV.P(Table2[1M Return vs Nifty])</f>
        <v>0.31366011440848779</v>
      </c>
      <c r="K107">
        <v>24.5132016406573</v>
      </c>
      <c r="L107">
        <f>(Table2[[#This Row],[6M Return vs Nifty]]-AVERAGE(Table2[6M Return vs Nifty]))/_xlfn.STDEV.P(Table2[6M Return vs Nifty])</f>
        <v>0.50692533517661142</v>
      </c>
      <c r="M107">
        <v>8.0360233414632098</v>
      </c>
      <c r="N107">
        <f>(Table2[[#This Row],[1W Return vs Nifty]]-AVERAGE(Table2[1W Return vs Nifty]))/_xlfn.STDEV.P(Table2[1W Return vs Nifty])</f>
        <v>0.97140068270058133</v>
      </c>
      <c r="O107">
        <v>3693.7</v>
      </c>
      <c r="P107">
        <v>3532.8602519545898</v>
      </c>
      <c r="Q107">
        <v>2964.7978884013301</v>
      </c>
      <c r="R107">
        <v>82.6167443042077</v>
      </c>
      <c r="S107" s="1">
        <f>(Table2[[#This Row],[Close Price]]-Table2[[#This Row],[20D EMA]])/Table2[[#This Row],[20D EMA]]</f>
        <v>3.9093591791428677E-2</v>
      </c>
      <c r="T107" s="1">
        <f>(Table2[[#This Row],[Close Price]]-Table2[[#This Row],[50D EMA]])/Table2[[#This Row],[50D EMA]]</f>
        <v>8.6400176139583562E-2</v>
      </c>
      <c r="U107" s="1">
        <f>(Table2[[#This Row],[Close Price]]-Table2[[#This Row],[200D EMA]])/Table2[[#This Row],[200D EMA]]</f>
        <v>0.29455704721564319</v>
      </c>
      <c r="V107">
        <v>1.7433169462974101</v>
      </c>
      <c r="W107">
        <v>3762.2</v>
      </c>
      <c r="X107">
        <v>3873.25</v>
      </c>
      <c r="Y107">
        <v>3753.4</v>
      </c>
      <c r="Z107">
        <v>3890</v>
      </c>
      <c r="AA107">
        <v>3753.4</v>
      </c>
      <c r="AB107">
        <v>3873.25</v>
      </c>
      <c r="AC107" s="1">
        <f>(Table2[[#This Row],[Close Price]]/Table2[[#This Row],[Day Low]])-1</f>
        <v>2.0174366062410298E-2</v>
      </c>
      <c r="AD107" s="1">
        <f>(Table2[[#This Row],[Day High]]/Table2[[#This Row],[Close Price]])-1</f>
        <v>9.1581772231053016E-3</v>
      </c>
      <c r="AE107" s="1">
        <f>(Table2[[#This Row],[Close Price]]/Table2[[#This Row],[Current Week Low]])-1</f>
        <v>2.2566206639313746E-2</v>
      </c>
      <c r="AF107" s="1">
        <f>(Table2[[#This Row],[Current Week High]]/Table2[[#This Row],[Close Price]])-1</f>
        <v>1.3522315729136869E-2</v>
      </c>
      <c r="AG107" s="1">
        <f>(Table2[[#This Row],[Close Price]]/Table2[[#This Row],[Current Month Low]])-1</f>
        <v>2.2566206639313746E-2</v>
      </c>
      <c r="AH107" s="1">
        <f>(Table2[[#This Row],[Current Month High]]/Table2[[#This Row],[Close Price]])-1</f>
        <v>9.1581772231053016E-3</v>
      </c>
      <c r="AI107">
        <v>1.35223157291368</v>
      </c>
      <c r="AJ107">
        <v>94.911510042404004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0.15</v>
      </c>
      <c r="AM107" t="s">
        <v>3215</v>
      </c>
      <c r="AN107">
        <v>4.75</v>
      </c>
      <c r="AO107" t="s">
        <v>3215</v>
      </c>
      <c r="AP107">
        <v>0.116879452262767</v>
      </c>
      <c r="AQ107">
        <f>(Table2[[#This Row],[Sharpe Ratio]]-AVERAGE(Table2[Sharpe Ratio]))/_xlfn.STDEV.P(Table2[Sharpe Ratio])</f>
        <v>0.65018260974378939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3.1334158131264669</v>
      </c>
      <c r="AS107">
        <f>_xlfn.RANK.AVG(Table2[[#This Row],[1Y Return vs Nifty Z-Score]],Table2[1Y Return vs Nifty Z-Score])</f>
        <v>138</v>
      </c>
      <c r="AT107">
        <f>_xlfn.RANK.AVG(Table2[[#This Row],[6M Return vs Nifty Z-Score]],Table2[6M Return vs Nifty Z-Score])</f>
        <v>177</v>
      </c>
      <c r="AU107">
        <f>_xlfn.RANK.AVG(Table2[[#This Row],[Sharpe Ratio Z-Score]],Table2[Sharpe Ratio Z-Score])</f>
        <v>186</v>
      </c>
      <c r="AV107">
        <f>(Table2[[#This Row],[Rank 1Y]]+Table2[[#This Row],[Rank 6M]]+Table2[[#This Row],[Rank Sharpe]])/3</f>
        <v>167</v>
      </c>
    </row>
    <row r="108" spans="1:48" x14ac:dyDescent="0.3">
      <c r="A108" t="s">
        <v>392</v>
      </c>
      <c r="B108" t="s">
        <v>393</v>
      </c>
      <c r="C108" t="s">
        <v>3175</v>
      </c>
      <c r="D108" t="s">
        <v>187</v>
      </c>
      <c r="E108">
        <v>62150.365402025003</v>
      </c>
      <c r="F108">
        <v>1043.7</v>
      </c>
      <c r="G108">
        <v>43.300920446707501</v>
      </c>
      <c r="H108">
        <f>(Table2[[#This Row],[1Y Return vs Nifty]]-AVERAGE(Table2[1Y Return vs Nifty]))/_xlfn.STDEV.P(Table2[1Y Return vs Nifty])</f>
        <v>0.32526625369933404</v>
      </c>
      <c r="I108">
        <v>-7.8333356653084802</v>
      </c>
      <c r="J108">
        <f>(Table2[[#This Row],[1M Return vs Nifty]]-AVERAGE(Table2[1M Return vs Nifty]))/_xlfn.STDEV.P(Table2[1M Return vs Nifty])</f>
        <v>-0.86198256528007933</v>
      </c>
      <c r="K108">
        <v>37.138499623930997</v>
      </c>
      <c r="L108">
        <f>(Table2[[#This Row],[6M Return vs Nifty]]-AVERAGE(Table2[6M Return vs Nifty]))/_xlfn.STDEV.P(Table2[6M Return vs Nifty])</f>
        <v>0.92281701803861438</v>
      </c>
      <c r="M108">
        <v>-4.34856018185347</v>
      </c>
      <c r="N108">
        <f>(Table2[[#This Row],[1W Return vs Nifty]]-AVERAGE(Table2[1W Return vs Nifty]))/_xlfn.STDEV.P(Table2[1W Return vs Nifty])</f>
        <v>-1.8824752598780972</v>
      </c>
      <c r="O108">
        <v>1096.8900000000001</v>
      </c>
      <c r="P108">
        <v>1076.0709214767601</v>
      </c>
      <c r="Q108">
        <v>896.33697287534801</v>
      </c>
      <c r="R108">
        <v>40.9326192324516</v>
      </c>
      <c r="S108" s="1">
        <f>(Table2[[#This Row],[Close Price]]-Table2[[#This Row],[20D EMA]])/Table2[[#This Row],[20D EMA]]</f>
        <v>-4.8491644558706935E-2</v>
      </c>
      <c r="T108" s="1">
        <f>(Table2[[#This Row],[Close Price]]-Table2[[#This Row],[50D EMA]])/Table2[[#This Row],[50D EMA]]</f>
        <v>-3.0082516710269777E-2</v>
      </c>
      <c r="U108" s="1">
        <f>(Table2[[#This Row],[Close Price]]-Table2[[#This Row],[200D EMA]])/Table2[[#This Row],[200D EMA]]</f>
        <v>0.16440583350246957</v>
      </c>
      <c r="V108">
        <v>0.861610635919979</v>
      </c>
      <c r="W108">
        <v>1041.0999999999999</v>
      </c>
      <c r="X108">
        <v>1077.9000000000001</v>
      </c>
      <c r="Y108">
        <v>1041.0999999999999</v>
      </c>
      <c r="Z108">
        <v>1128.5999999999999</v>
      </c>
      <c r="AA108">
        <v>1041.0999999999999</v>
      </c>
      <c r="AB108">
        <v>1117.75</v>
      </c>
      <c r="AC108" s="1">
        <f>(Table2[[#This Row],[Close Price]]/Table2[[#This Row],[Day Low]])-1</f>
        <v>2.4973585630583273E-3</v>
      </c>
      <c r="AD108" s="1">
        <f>(Table2[[#This Row],[Day High]]/Table2[[#This Row],[Close Price]])-1</f>
        <v>3.2768036792181654E-2</v>
      </c>
      <c r="AE108" s="1">
        <f>(Table2[[#This Row],[Close Price]]/Table2[[#This Row],[Current Week Low]])-1</f>
        <v>2.4973585630583273E-3</v>
      </c>
      <c r="AF108" s="1">
        <f>(Table2[[#This Row],[Current Week High]]/Table2[[#This Row],[Close Price]])-1</f>
        <v>8.1345214141994582E-2</v>
      </c>
      <c r="AG108" s="1">
        <f>(Table2[[#This Row],[Close Price]]/Table2[[#This Row],[Current Month Low]])-1</f>
        <v>2.4973585630583273E-3</v>
      </c>
      <c r="AH108" s="1">
        <f>(Table2[[#This Row],[Current Month High]]/Table2[[#This Row],[Close Price]])-1</f>
        <v>7.0949506563188658E-2</v>
      </c>
      <c r="AI108">
        <v>20.245281211075898</v>
      </c>
      <c r="AJ108">
        <v>90.2479037550127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-0.02</v>
      </c>
      <c r="AM108" t="s">
        <v>3214</v>
      </c>
      <c r="AN108">
        <v>-1.94</v>
      </c>
      <c r="AO108" t="s">
        <v>3214</v>
      </c>
      <c r="AP108">
        <v>0.114970151729027</v>
      </c>
      <c r="AQ108">
        <f>(Table2[[#This Row],[Sharpe Ratio]]-AVERAGE(Table2[Sharpe Ratio]))/_xlfn.STDEV.P(Table2[Sharpe Ratio])</f>
        <v>0.627888237374439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-0.86848631604578896</v>
      </c>
      <c r="AS108">
        <f>_xlfn.RANK.AVG(Table2[[#This Row],[1Y Return vs Nifty Z-Score]],Table2[1Y Return vs Nifty Z-Score])</f>
        <v>217</v>
      </c>
      <c r="AT108">
        <f>_xlfn.RANK.AVG(Table2[[#This Row],[6M Return vs Nifty Z-Score]],Table2[6M Return vs Nifty Z-Score])</f>
        <v>102</v>
      </c>
      <c r="AU108">
        <f>_xlfn.RANK.AVG(Table2[[#This Row],[Sharpe Ratio Z-Score]],Table2[Sharpe Ratio Z-Score])</f>
        <v>188</v>
      </c>
      <c r="AV108">
        <f>(Table2[[#This Row],[Rank 1Y]]+Table2[[#This Row],[Rank 6M]]+Table2[[#This Row],[Rank Sharpe]])/3</f>
        <v>169</v>
      </c>
    </row>
    <row r="109" spans="1:48" x14ac:dyDescent="0.3">
      <c r="A109" t="s">
        <v>544</v>
      </c>
      <c r="B109" t="s">
        <v>545</v>
      </c>
      <c r="C109" t="s">
        <v>3174</v>
      </c>
      <c r="D109" t="s">
        <v>146</v>
      </c>
      <c r="E109">
        <v>40087.664366190002</v>
      </c>
      <c r="F109">
        <v>282.95</v>
      </c>
      <c r="G109">
        <v>85.140224827140898</v>
      </c>
      <c r="H109">
        <f>(Table2[[#This Row],[1Y Return vs Nifty]]-AVERAGE(Table2[1Y Return vs Nifty]))/_xlfn.STDEV.P(Table2[1Y Return vs Nifty])</f>
        <v>1.0407239502318766</v>
      </c>
      <c r="I109">
        <v>4.8071630151802003</v>
      </c>
      <c r="J109">
        <f>(Table2[[#This Row],[1M Return vs Nifty]]-AVERAGE(Table2[1M Return vs Nifty]))/_xlfn.STDEV.P(Table2[1M Return vs Nifty])</f>
        <v>0.28755169269278902</v>
      </c>
      <c r="K109">
        <v>9.6750614175246596</v>
      </c>
      <c r="L109">
        <f>(Table2[[#This Row],[6M Return vs Nifty]]-AVERAGE(Table2[6M Return vs Nifty]))/_xlfn.STDEV.P(Table2[6M Return vs Nifty])</f>
        <v>1.8140110771090109E-2</v>
      </c>
      <c r="M109">
        <v>4.7684909912724596</v>
      </c>
      <c r="N109">
        <f>(Table2[[#This Row],[1W Return vs Nifty]]-AVERAGE(Table2[1W Return vs Nifty]))/_xlfn.STDEV.P(Table2[1W Return vs Nifty])</f>
        <v>0.21843777940630765</v>
      </c>
      <c r="O109">
        <v>277.29000000000002</v>
      </c>
      <c r="P109">
        <v>271.441852722325</v>
      </c>
      <c r="Q109">
        <v>237.35508704015601</v>
      </c>
      <c r="R109">
        <v>62.226094978304999</v>
      </c>
      <c r="S109" s="1">
        <f>(Table2[[#This Row],[Close Price]]-Table2[[#This Row],[20D EMA]])/Table2[[#This Row],[20D EMA]]</f>
        <v>2.0411843196653207E-2</v>
      </c>
      <c r="T109" s="1">
        <f>(Table2[[#This Row],[Close Price]]-Table2[[#This Row],[50D EMA]])/Table2[[#This Row],[50D EMA]]</f>
        <v>4.239636283888544E-2</v>
      </c>
      <c r="U109" s="1">
        <f>(Table2[[#This Row],[Close Price]]-Table2[[#This Row],[200D EMA]])/Table2[[#This Row],[200D EMA]]</f>
        <v>0.19209579001831201</v>
      </c>
      <c r="V109">
        <v>0.80449104972448104</v>
      </c>
      <c r="W109">
        <v>279.05</v>
      </c>
      <c r="X109">
        <v>296.8</v>
      </c>
      <c r="Y109">
        <v>279.05</v>
      </c>
      <c r="Z109">
        <v>296.8</v>
      </c>
      <c r="AA109">
        <v>279.05</v>
      </c>
      <c r="AB109">
        <v>296.8</v>
      </c>
      <c r="AC109" s="1">
        <f>(Table2[[#This Row],[Close Price]]/Table2[[#This Row],[Day Low]])-1</f>
        <v>1.3975989965955948E-2</v>
      </c>
      <c r="AD109" s="1">
        <f>(Table2[[#This Row],[Day High]]/Table2[[#This Row],[Close Price]])-1</f>
        <v>4.8948577487188727E-2</v>
      </c>
      <c r="AE109" s="1">
        <f>(Table2[[#This Row],[Close Price]]/Table2[[#This Row],[Current Week Low]])-1</f>
        <v>1.3975989965955948E-2</v>
      </c>
      <c r="AF109" s="1">
        <f>(Table2[[#This Row],[Current Week High]]/Table2[[#This Row],[Close Price]])-1</f>
        <v>4.8948577487188727E-2</v>
      </c>
      <c r="AG109" s="1">
        <f>(Table2[[#This Row],[Close Price]]/Table2[[#This Row],[Current Month Low]])-1</f>
        <v>1.3975989965955948E-2</v>
      </c>
      <c r="AH109" s="1">
        <f>(Table2[[#This Row],[Current Month High]]/Table2[[#This Row],[Close Price]])-1</f>
        <v>4.8948577487188727E-2</v>
      </c>
      <c r="AI109">
        <v>10.1961477292807</v>
      </c>
      <c r="AJ109">
        <v>142.25171232876701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-0.03</v>
      </c>
      <c r="AM109" t="s">
        <v>3214</v>
      </c>
      <c r="AN109">
        <v>5.24</v>
      </c>
      <c r="AO109" t="s">
        <v>3215</v>
      </c>
      <c r="AP109">
        <v>0.15264747363338699</v>
      </c>
      <c r="AQ109">
        <f>(Table2[[#This Row],[Sharpe Ratio]]-AVERAGE(Table2[Sharpe Ratio]))/_xlfn.STDEV.P(Table2[Sharpe Ratio])</f>
        <v>1.0678358671853818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2.632689400287445</v>
      </c>
      <c r="AS109">
        <f>_xlfn.RANK.AVG(Table2[[#This Row],[1Y Return vs Nifty Z-Score]],Table2[1Y Return vs Nifty Z-Score])</f>
        <v>95</v>
      </c>
      <c r="AT109">
        <f>_xlfn.RANK.AVG(Table2[[#This Row],[6M Return vs Nifty Z-Score]],Table2[6M Return vs Nifty Z-Score])</f>
        <v>316</v>
      </c>
      <c r="AU109">
        <f>_xlfn.RANK.AVG(Table2[[#This Row],[Sharpe Ratio Z-Score]],Table2[Sharpe Ratio Z-Score])</f>
        <v>101</v>
      </c>
      <c r="AV109">
        <f>(Table2[[#This Row],[Rank 1Y]]+Table2[[#This Row],[Rank 6M]]+Table2[[#This Row],[Rank Sharpe]])/3</f>
        <v>170.66666666666666</v>
      </c>
    </row>
    <row r="110" spans="1:48" x14ac:dyDescent="0.3">
      <c r="A110" t="s">
        <v>150</v>
      </c>
      <c r="B110" t="s">
        <v>151</v>
      </c>
      <c r="C110" t="s">
        <v>3180</v>
      </c>
      <c r="D110" t="s">
        <v>152</v>
      </c>
      <c r="E110">
        <v>189476.17531972501</v>
      </c>
      <c r="F110">
        <v>4716.8500000000004</v>
      </c>
      <c r="G110">
        <v>65.634232531283601</v>
      </c>
      <c r="H110">
        <f>(Table2[[#This Row],[1Y Return vs Nifty]]-AVERAGE(Table2[1Y Return vs Nifty]))/_xlfn.STDEV.P(Table2[1Y Return vs Nifty])</f>
        <v>0.70716887508817694</v>
      </c>
      <c r="I110">
        <v>2.5654432308877801</v>
      </c>
      <c r="J110">
        <f>(Table2[[#This Row],[1M Return vs Nifty]]-AVERAGE(Table2[1M Return vs Nifty]))/_xlfn.STDEV.P(Table2[1M Return vs Nifty])</f>
        <v>8.3688399482899453E-2</v>
      </c>
      <c r="K110">
        <v>22.570825539656798</v>
      </c>
      <c r="L110">
        <f>(Table2[[#This Row],[6M Return vs Nifty]]-AVERAGE(Table2[6M Return vs Nifty]))/_xlfn.STDEV.P(Table2[6M Return vs Nifty])</f>
        <v>0.44294125603121215</v>
      </c>
      <c r="M110">
        <v>6.1130822001867404</v>
      </c>
      <c r="N110">
        <f>(Table2[[#This Row],[1W Return vs Nifty]]-AVERAGE(Table2[1W Return vs Nifty]))/_xlfn.STDEV.P(Table2[1W Return vs Nifty])</f>
        <v>0.52828239359932438</v>
      </c>
      <c r="O110">
        <v>4825.34</v>
      </c>
      <c r="P110">
        <v>4670.37435337646</v>
      </c>
      <c r="Q110">
        <v>3965.4678055780801</v>
      </c>
      <c r="R110">
        <v>54.364099073793298</v>
      </c>
      <c r="S110" s="1">
        <f>(Table2[[#This Row],[Close Price]]-Table2[[#This Row],[20D EMA]])/Table2[[#This Row],[20D EMA]]</f>
        <v>-2.2483389771497921E-2</v>
      </c>
      <c r="T110" s="1">
        <f>(Table2[[#This Row],[Close Price]]-Table2[[#This Row],[50D EMA]])/Table2[[#This Row],[50D EMA]]</f>
        <v>9.9511608935460693E-3</v>
      </c>
      <c r="U110" s="1">
        <f>(Table2[[#This Row],[Close Price]]-Table2[[#This Row],[200D EMA]])/Table2[[#This Row],[200D EMA]]</f>
        <v>0.18948135031256039</v>
      </c>
      <c r="V110">
        <v>0.91558777407735004</v>
      </c>
      <c r="W110">
        <v>4655.05</v>
      </c>
      <c r="X110">
        <v>4865</v>
      </c>
      <c r="Y110">
        <v>4655.05</v>
      </c>
      <c r="Z110">
        <v>4960</v>
      </c>
      <c r="AA110">
        <v>4655.05</v>
      </c>
      <c r="AB110">
        <v>4915</v>
      </c>
      <c r="AC110" s="1">
        <f>(Table2[[#This Row],[Close Price]]/Table2[[#This Row],[Day Low]])-1</f>
        <v>1.3275904662678251E-2</v>
      </c>
      <c r="AD110" s="1">
        <f>(Table2[[#This Row],[Day High]]/Table2[[#This Row],[Close Price]])-1</f>
        <v>3.1408673161113843E-2</v>
      </c>
      <c r="AE110" s="1">
        <f>(Table2[[#This Row],[Close Price]]/Table2[[#This Row],[Current Week Low]])-1</f>
        <v>1.3275904662678251E-2</v>
      </c>
      <c r="AF110" s="1">
        <f>(Table2[[#This Row],[Current Week High]]/Table2[[#This Row],[Close Price]])-1</f>
        <v>5.1549233068679312E-2</v>
      </c>
      <c r="AG110" s="1">
        <f>(Table2[[#This Row],[Close Price]]/Table2[[#This Row],[Current Month Low]])-1</f>
        <v>1.3275904662678251E-2</v>
      </c>
      <c r="AH110" s="1">
        <f>(Table2[[#This Row],[Current Month High]]/Table2[[#This Row],[Close Price]])-1</f>
        <v>4.2008967849306078E-2</v>
      </c>
      <c r="AI110">
        <v>6.7449675100967603</v>
      </c>
      <c r="AJ110">
        <v>99.271244798377694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0.08</v>
      </c>
      <c r="AM110" t="s">
        <v>3215</v>
      </c>
      <c r="AN110">
        <v>-4.6500000000000004</v>
      </c>
      <c r="AO110" t="s">
        <v>3214</v>
      </c>
      <c r="AP110">
        <v>0.116980204479814</v>
      </c>
      <c r="AQ110">
        <f>(Table2[[#This Row],[Sharpe Ratio]]-AVERAGE(Table2[Sharpe Ratio]))/_xlfn.STDEV.P(Table2[Sharpe Ratio])</f>
        <v>0.6513590654165291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2.4134399896181424</v>
      </c>
      <c r="AS110">
        <f>_xlfn.RANK.AVG(Table2[[#This Row],[1Y Return vs Nifty Z-Score]],Table2[1Y Return vs Nifty Z-Score])</f>
        <v>134</v>
      </c>
      <c r="AT110">
        <f>_xlfn.RANK.AVG(Table2[[#This Row],[6M Return vs Nifty Z-Score]],Table2[6M Return vs Nifty Z-Score])</f>
        <v>195</v>
      </c>
      <c r="AU110">
        <f>_xlfn.RANK.AVG(Table2[[#This Row],[Sharpe Ratio Z-Score]],Table2[Sharpe Ratio Z-Score])</f>
        <v>185</v>
      </c>
      <c r="AV110">
        <f>(Table2[[#This Row],[Rank 1Y]]+Table2[[#This Row],[Rank 6M]]+Table2[[#This Row],[Rank Sharpe]])/3</f>
        <v>171.33333333333334</v>
      </c>
    </row>
    <row r="111" spans="1:48" x14ac:dyDescent="0.3">
      <c r="A111" t="s">
        <v>568</v>
      </c>
      <c r="B111" t="s">
        <v>569</v>
      </c>
      <c r="C111" t="s">
        <v>3169</v>
      </c>
      <c r="D111" t="s">
        <v>570</v>
      </c>
      <c r="E111">
        <v>36983.101977639999</v>
      </c>
      <c r="F111">
        <v>955.45</v>
      </c>
      <c r="G111">
        <v>61.2593799385659</v>
      </c>
      <c r="H111">
        <f>(Table2[[#This Row],[1Y Return vs Nifty]]-AVERAGE(Table2[1Y Return vs Nifty]))/_xlfn.STDEV.P(Table2[1Y Return vs Nifty])</f>
        <v>0.63235831107413909</v>
      </c>
      <c r="I111">
        <v>-7.9466872399713901</v>
      </c>
      <c r="J111">
        <f>(Table2[[#This Row],[1M Return vs Nifty]]-AVERAGE(Table2[1M Return vs Nifty]))/_xlfn.STDEV.P(Table2[1M Return vs Nifty])</f>
        <v>-0.87229082301292582</v>
      </c>
      <c r="K111">
        <v>19.903478827225999</v>
      </c>
      <c r="L111">
        <f>(Table2[[#This Row],[6M Return vs Nifty]]-AVERAGE(Table2[6M Return vs Nifty]))/_xlfn.STDEV.P(Table2[6M Return vs Nifty])</f>
        <v>0.35507581994574788</v>
      </c>
      <c r="M111">
        <v>0.43583909970443602</v>
      </c>
      <c r="N111">
        <f>(Table2[[#This Row],[1W Return vs Nifty]]-AVERAGE(Table2[1W Return vs Nifty]))/_xlfn.STDEV.P(Table2[1W Return vs Nifty])</f>
        <v>-0.77996890723232326</v>
      </c>
      <c r="O111">
        <v>1056.97</v>
      </c>
      <c r="P111">
        <v>1041.7435863364601</v>
      </c>
      <c r="Q111">
        <v>860.83021691292595</v>
      </c>
      <c r="R111">
        <v>32.6717310469691</v>
      </c>
      <c r="S111" s="1">
        <f>(Table2[[#This Row],[Close Price]]-Table2[[#This Row],[20D EMA]])/Table2[[#This Row],[20D EMA]]</f>
        <v>-9.6048137600877964E-2</v>
      </c>
      <c r="T111" s="1">
        <f>(Table2[[#This Row],[Close Price]]-Table2[[#This Row],[50D EMA]])/Table2[[#This Row],[50D EMA]]</f>
        <v>-8.2835726054174288E-2</v>
      </c>
      <c r="U111" s="1">
        <f>(Table2[[#This Row],[Close Price]]-Table2[[#This Row],[200D EMA]])/Table2[[#This Row],[200D EMA]]</f>
        <v>0.10991689328285395</v>
      </c>
      <c r="V111">
        <v>1.11682476838901</v>
      </c>
      <c r="W111">
        <v>940</v>
      </c>
      <c r="X111">
        <v>998.45</v>
      </c>
      <c r="Y111">
        <v>940</v>
      </c>
      <c r="Z111">
        <v>1083.95</v>
      </c>
      <c r="AA111">
        <v>940</v>
      </c>
      <c r="AB111">
        <v>1044.6500000000001</v>
      </c>
      <c r="AC111" s="1">
        <f>(Table2[[#This Row],[Close Price]]/Table2[[#This Row],[Day Low]])-1</f>
        <v>1.6436170212765999E-2</v>
      </c>
      <c r="AD111" s="1">
        <f>(Table2[[#This Row],[Day High]]/Table2[[#This Row],[Close Price]])-1</f>
        <v>4.5004971479407629E-2</v>
      </c>
      <c r="AE111" s="1">
        <f>(Table2[[#This Row],[Close Price]]/Table2[[#This Row],[Current Week Low]])-1</f>
        <v>1.6436170212765999E-2</v>
      </c>
      <c r="AF111" s="1">
        <f>(Table2[[#This Row],[Current Week High]]/Table2[[#This Row],[Close Price]])-1</f>
        <v>0.13449160081636924</v>
      </c>
      <c r="AG111" s="1">
        <f>(Table2[[#This Row],[Close Price]]/Table2[[#This Row],[Current Month Low]])-1</f>
        <v>1.6436170212765999E-2</v>
      </c>
      <c r="AH111" s="1">
        <f>(Table2[[#This Row],[Current Month High]]/Table2[[#This Row],[Close Price]])-1</f>
        <v>9.3359150138678126E-2</v>
      </c>
      <c r="AI111">
        <v>27.1652101104191</v>
      </c>
      <c r="AJ111">
        <v>95.969644139062595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-0.04</v>
      </c>
      <c r="AM111" t="s">
        <v>3214</v>
      </c>
      <c r="AN111">
        <v>-13.48</v>
      </c>
      <c r="AO111" t="s">
        <v>3214</v>
      </c>
      <c r="AP111">
        <v>0.123742878674515</v>
      </c>
      <c r="AQ111">
        <f>(Table2[[#This Row],[Sharpe Ratio]]-AVERAGE(Table2[Sharpe Ratio]))/_xlfn.STDEV.P(Table2[Sharpe Ratio])</f>
        <v>0.7303249348775972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6.5499335652235202E-2</v>
      </c>
      <c r="AS111">
        <f>_xlfn.RANK.AVG(Table2[[#This Row],[1Y Return vs Nifty Z-Score]],Table2[1Y Return vs Nifty Z-Score])</f>
        <v>148</v>
      </c>
      <c r="AT111">
        <f>_xlfn.RANK.AVG(Table2[[#This Row],[6M Return vs Nifty Z-Score]],Table2[6M Return vs Nifty Z-Score])</f>
        <v>203</v>
      </c>
      <c r="AU111">
        <f>_xlfn.RANK.AVG(Table2[[#This Row],[Sharpe Ratio Z-Score]],Table2[Sharpe Ratio Z-Score])</f>
        <v>165</v>
      </c>
      <c r="AV111">
        <f>(Table2[[#This Row],[Rank 1Y]]+Table2[[#This Row],[Rank 6M]]+Table2[[#This Row],[Rank Sharpe]])/3</f>
        <v>172</v>
      </c>
    </row>
    <row r="112" spans="1:48" x14ac:dyDescent="0.3">
      <c r="A112" t="s">
        <v>951</v>
      </c>
      <c r="B112" t="s">
        <v>952</v>
      </c>
      <c r="C112" t="s">
        <v>3169</v>
      </c>
      <c r="D112" t="s">
        <v>228</v>
      </c>
      <c r="E112">
        <v>16148.232203989301</v>
      </c>
      <c r="F112">
        <v>3883.45</v>
      </c>
      <c r="G112">
        <v>94.410418030209897</v>
      </c>
      <c r="H112">
        <f>(Table2[[#This Row],[1Y Return vs Nifty]]-AVERAGE(Table2[1Y Return vs Nifty]))/_xlfn.STDEV.P(Table2[1Y Return vs Nifty])</f>
        <v>1.1992454929222733</v>
      </c>
      <c r="I112">
        <v>1.1189960713982601</v>
      </c>
      <c r="J112">
        <f>(Table2[[#This Row],[1M Return vs Nifty]]-AVERAGE(Table2[1M Return vs Nifty]))/_xlfn.STDEV.P(Table2[1M Return vs Nifty])</f>
        <v>-4.7852341449045106E-2</v>
      </c>
      <c r="K112">
        <v>-1.8358348989159301</v>
      </c>
      <c r="L112">
        <f>(Table2[[#This Row],[6M Return vs Nifty]]-AVERAGE(Table2[6M Return vs Nifty]))/_xlfn.STDEV.P(Table2[6M Return vs Nifty])</f>
        <v>-0.36104191302247274</v>
      </c>
      <c r="M112">
        <v>1.50940235458292</v>
      </c>
      <c r="N112">
        <f>(Table2[[#This Row],[1W Return vs Nifty]]-AVERAGE(Table2[1W Return vs Nifty]))/_xlfn.STDEV.P(Table2[1W Return vs Nifty])</f>
        <v>-0.5325793732874905</v>
      </c>
      <c r="O112">
        <v>3881.91</v>
      </c>
      <c r="P112">
        <v>3842.5477988048001</v>
      </c>
      <c r="Q112">
        <v>3458.7530636105498</v>
      </c>
      <c r="R112">
        <v>48.323480207956898</v>
      </c>
      <c r="S112" s="1">
        <f>(Table2[[#This Row],[Close Price]]-Table2[[#This Row],[20D EMA]])/Table2[[#This Row],[20D EMA]]</f>
        <v>3.9671192789115763E-4</v>
      </c>
      <c r="T112" s="1">
        <f>(Table2[[#This Row],[Close Price]]-Table2[[#This Row],[50D EMA]])/Table2[[#This Row],[50D EMA]]</f>
        <v>1.0644552348294038E-2</v>
      </c>
      <c r="U112" s="1">
        <f>(Table2[[#This Row],[Close Price]]-Table2[[#This Row],[200D EMA]])/Table2[[#This Row],[200D EMA]]</f>
        <v>0.12278903078039173</v>
      </c>
      <c r="V112">
        <v>0.97623747747003797</v>
      </c>
      <c r="W112">
        <v>3808.95</v>
      </c>
      <c r="X112">
        <v>3937.55</v>
      </c>
      <c r="Y112">
        <v>3756</v>
      </c>
      <c r="Z112">
        <v>3998</v>
      </c>
      <c r="AA112">
        <v>3808.95</v>
      </c>
      <c r="AB112">
        <v>3937.55</v>
      </c>
      <c r="AC112" s="1">
        <f>(Table2[[#This Row],[Close Price]]/Table2[[#This Row],[Day Low]])-1</f>
        <v>1.9559196103913212E-2</v>
      </c>
      <c r="AD112" s="1">
        <f>(Table2[[#This Row],[Day High]]/Table2[[#This Row],[Close Price]])-1</f>
        <v>1.3930911946851587E-2</v>
      </c>
      <c r="AE112" s="1">
        <f>(Table2[[#This Row],[Close Price]]/Table2[[#This Row],[Current Week Low]])-1</f>
        <v>3.3932374866879611E-2</v>
      </c>
      <c r="AF112" s="1">
        <f>(Table2[[#This Row],[Current Week High]]/Table2[[#This Row],[Close Price]])-1</f>
        <v>2.9496967902251869E-2</v>
      </c>
      <c r="AG112" s="1">
        <f>(Table2[[#This Row],[Close Price]]/Table2[[#This Row],[Current Month Low]])-1</f>
        <v>1.9559196103913212E-2</v>
      </c>
      <c r="AH112" s="1">
        <f>(Table2[[#This Row],[Current Month High]]/Table2[[#This Row],[Close Price]])-1</f>
        <v>1.3930911946851587E-2</v>
      </c>
      <c r="AI112">
        <v>10.7249996781212</v>
      </c>
      <c r="AJ112">
        <v>135.075665859564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-0.01</v>
      </c>
      <c r="AM112" t="s">
        <v>3214</v>
      </c>
      <c r="AN112">
        <v>-1.1000000000000001</v>
      </c>
      <c r="AO112" t="s">
        <v>3214</v>
      </c>
      <c r="AP112">
        <v>0.25975564832266701</v>
      </c>
      <c r="AQ112">
        <f>(Table2[[#This Row],[Sharpe Ratio]]-AVERAGE(Table2[Sharpe Ratio]))/_xlfn.STDEV.P(Table2[Sharpe Ratio])</f>
        <v>2.3185082930955745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2.5762801582588395</v>
      </c>
      <c r="AS112">
        <f>_xlfn.RANK.AVG(Table2[[#This Row],[1Y Return vs Nifty Z-Score]],Table2[1Y Return vs Nifty Z-Score])</f>
        <v>79</v>
      </c>
      <c r="AT112">
        <f>_xlfn.RANK.AVG(Table2[[#This Row],[6M Return vs Nifty Z-Score]],Table2[6M Return vs Nifty Z-Score])</f>
        <v>445</v>
      </c>
      <c r="AU112">
        <f>_xlfn.RANK.AVG(Table2[[#This Row],[Sharpe Ratio Z-Score]],Table2[Sharpe Ratio Z-Score])</f>
        <v>7</v>
      </c>
      <c r="AV112">
        <f>(Table2[[#This Row],[Rank 1Y]]+Table2[[#This Row],[Rank 6M]]+Table2[[#This Row],[Rank Sharpe]])/3</f>
        <v>177</v>
      </c>
    </row>
    <row r="113" spans="1:48" x14ac:dyDescent="0.3">
      <c r="A113" t="s">
        <v>55</v>
      </c>
      <c r="B113" t="s">
        <v>56</v>
      </c>
      <c r="C113" t="s">
        <v>3174</v>
      </c>
      <c r="D113" t="s">
        <v>57</v>
      </c>
      <c r="E113">
        <v>427489.08367453702</v>
      </c>
      <c r="F113">
        <v>435.35</v>
      </c>
      <c r="G113">
        <v>51.196304476890099</v>
      </c>
      <c r="H113">
        <f>(Table2[[#This Row],[1Y Return vs Nifty]]-AVERAGE(Table2[1Y Return vs Nifty]))/_xlfn.STDEV.P(Table2[1Y Return vs Nifty])</f>
        <v>0.4602783757965645</v>
      </c>
      <c r="I113">
        <v>7.3545247655637596</v>
      </c>
      <c r="J113">
        <f>(Table2[[#This Row],[1M Return vs Nifty]]-AVERAGE(Table2[1M Return vs Nifty]))/_xlfn.STDEV.P(Table2[1M Return vs Nifty])</f>
        <v>0.51921024300264307</v>
      </c>
      <c r="K113">
        <v>11.393499885507699</v>
      </c>
      <c r="L113">
        <f>(Table2[[#This Row],[6M Return vs Nifty]]-AVERAGE(Table2[6M Return vs Nifty]))/_xlfn.STDEV.P(Table2[6M Return vs Nifty])</f>
        <v>7.4747429449120509E-2</v>
      </c>
      <c r="M113">
        <v>4.44006941285088</v>
      </c>
      <c r="N113">
        <f>(Table2[[#This Row],[1W Return vs Nifty]]-AVERAGE(Table2[1W Return vs Nifty]))/_xlfn.STDEV.P(Table2[1W Return vs Nifty])</f>
        <v>0.14275703972568463</v>
      </c>
      <c r="O113">
        <v>423.64</v>
      </c>
      <c r="P113">
        <v>409.63221974168101</v>
      </c>
      <c r="Q113">
        <v>357.745490376715</v>
      </c>
      <c r="R113">
        <v>73.178242837345394</v>
      </c>
      <c r="S113" s="1">
        <f>(Table2[[#This Row],[Close Price]]-Table2[[#This Row],[20D EMA]])/Table2[[#This Row],[20D EMA]]</f>
        <v>2.7641393636106213E-2</v>
      </c>
      <c r="T113" s="1">
        <f>(Table2[[#This Row],[Close Price]]-Table2[[#This Row],[50D EMA]])/Table2[[#This Row],[50D EMA]]</f>
        <v>6.2782610885776885E-2</v>
      </c>
      <c r="U113" s="1">
        <f>(Table2[[#This Row],[Close Price]]-Table2[[#This Row],[200D EMA]])/Table2[[#This Row],[200D EMA]]</f>
        <v>0.21692659086090932</v>
      </c>
      <c r="V113">
        <v>1.4090835760336999</v>
      </c>
      <c r="W113">
        <v>432</v>
      </c>
      <c r="X113">
        <v>442.5</v>
      </c>
      <c r="Y113">
        <v>432</v>
      </c>
      <c r="Z113">
        <v>448.45</v>
      </c>
      <c r="AA113">
        <v>432</v>
      </c>
      <c r="AB113">
        <v>447.75</v>
      </c>
      <c r="AC113" s="1">
        <f>(Table2[[#This Row],[Close Price]]/Table2[[#This Row],[Day Low]])-1</f>
        <v>7.7546296296295836E-3</v>
      </c>
      <c r="AD113" s="1">
        <f>(Table2[[#This Row],[Day High]]/Table2[[#This Row],[Close Price]])-1</f>
        <v>1.6423567244745474E-2</v>
      </c>
      <c r="AE113" s="1">
        <f>(Table2[[#This Row],[Close Price]]/Table2[[#This Row],[Current Week Low]])-1</f>
        <v>7.7546296296295836E-3</v>
      </c>
      <c r="AF113" s="1">
        <f>(Table2[[#This Row],[Current Week High]]/Table2[[#This Row],[Close Price]])-1</f>
        <v>3.0090731595268094E-2</v>
      </c>
      <c r="AG113" s="1">
        <f>(Table2[[#This Row],[Close Price]]/Table2[[#This Row],[Current Month Low]])-1</f>
        <v>7.7546296296295836E-3</v>
      </c>
      <c r="AH113" s="1">
        <f>(Table2[[#This Row],[Current Month High]]/Table2[[#This Row],[Close Price]])-1</f>
        <v>2.8482829906971263E-2</v>
      </c>
      <c r="AI113">
        <v>3.0090731595268001</v>
      </c>
      <c r="AJ113">
        <v>91.152579582875902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0.15</v>
      </c>
      <c r="AM113" t="s">
        <v>3215</v>
      </c>
      <c r="AN113">
        <v>5.9</v>
      </c>
      <c r="AO113" t="s">
        <v>3215</v>
      </c>
      <c r="AP113">
        <v>0.18497131053402399</v>
      </c>
      <c r="AQ113">
        <f>(Table2[[#This Row],[Sharpe Ratio]]-AVERAGE(Table2[Sharpe Ratio]))/_xlfn.STDEV.P(Table2[Sharpe Ratio])</f>
        <v>1.4452723385707091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2.6422654265447219</v>
      </c>
      <c r="AS113">
        <f>_xlfn.RANK.AVG(Table2[[#This Row],[1Y Return vs Nifty Z-Score]],Table2[1Y Return vs Nifty Z-Score])</f>
        <v>188</v>
      </c>
      <c r="AT113">
        <f>_xlfn.RANK.AVG(Table2[[#This Row],[6M Return vs Nifty Z-Score]],Table2[6M Return vs Nifty Z-Score])</f>
        <v>297</v>
      </c>
      <c r="AU113">
        <f>_xlfn.RANK.AVG(Table2[[#This Row],[Sharpe Ratio Z-Score]],Table2[Sharpe Ratio Z-Score])</f>
        <v>51</v>
      </c>
      <c r="AV113">
        <f>(Table2[[#This Row],[Rank 1Y]]+Table2[[#This Row],[Rank 6M]]+Table2[[#This Row],[Rank Sharpe]])/3</f>
        <v>178.66666666666666</v>
      </c>
    </row>
    <row r="114" spans="1:48" x14ac:dyDescent="0.3">
      <c r="A114" t="s">
        <v>1247</v>
      </c>
      <c r="B114" t="s">
        <v>1248</v>
      </c>
      <c r="C114" t="s">
        <v>3180</v>
      </c>
      <c r="D114" t="s">
        <v>289</v>
      </c>
      <c r="E114">
        <v>9650.6506630399999</v>
      </c>
      <c r="F114">
        <v>585.85</v>
      </c>
      <c r="G114">
        <v>38.232248813921899</v>
      </c>
      <c r="H114">
        <f>(Table2[[#This Row],[1Y Return vs Nifty]]-AVERAGE(Table2[1Y Return vs Nifty]))/_xlfn.STDEV.P(Table2[1Y Return vs Nifty])</f>
        <v>0.23859129137446891</v>
      </c>
      <c r="I114">
        <v>10.1148927412082</v>
      </c>
      <c r="J114">
        <f>(Table2[[#This Row],[1M Return vs Nifty]]-AVERAGE(Table2[1M Return vs Nifty]))/_xlfn.STDEV.P(Table2[1M Return vs Nifty])</f>
        <v>0.77023970258499452</v>
      </c>
      <c r="K114">
        <v>29.405854943381101</v>
      </c>
      <c r="L114">
        <f>(Table2[[#This Row],[6M Return vs Nifty]]-AVERAGE(Table2[6M Return vs Nifty]))/_xlfn.STDEV.P(Table2[6M Return vs Nifty])</f>
        <v>0.6680949026930304</v>
      </c>
      <c r="M114">
        <v>5.7556829501592697</v>
      </c>
      <c r="N114">
        <f>(Table2[[#This Row],[1W Return vs Nifty]]-AVERAGE(Table2[1W Return vs Nifty]))/_xlfn.STDEV.P(Table2[1W Return vs Nifty])</f>
        <v>0.44592410358264845</v>
      </c>
      <c r="O114">
        <v>572.12</v>
      </c>
      <c r="P114">
        <v>553.01999089798596</v>
      </c>
      <c r="Q114">
        <v>472.80669618048199</v>
      </c>
      <c r="R114">
        <v>65.067635597066996</v>
      </c>
      <c r="S114" s="1">
        <f>(Table2[[#This Row],[Close Price]]-Table2[[#This Row],[20D EMA]])/Table2[[#This Row],[20D EMA]]</f>
        <v>2.3998461861148044E-2</v>
      </c>
      <c r="T114" s="1">
        <f>(Table2[[#This Row],[Close Price]]-Table2[[#This Row],[50D EMA]])/Table2[[#This Row],[50D EMA]]</f>
        <v>5.9364959029248036E-2</v>
      </c>
      <c r="U114" s="1">
        <f>(Table2[[#This Row],[Close Price]]-Table2[[#This Row],[200D EMA]])/Table2[[#This Row],[200D EMA]]</f>
        <v>0.23908989600343267</v>
      </c>
      <c r="V114">
        <v>0.82960595939138004</v>
      </c>
      <c r="W114">
        <v>576.15</v>
      </c>
      <c r="X114">
        <v>590</v>
      </c>
      <c r="Y114">
        <v>576.15</v>
      </c>
      <c r="Z114">
        <v>605.04999999999995</v>
      </c>
      <c r="AA114">
        <v>576.15</v>
      </c>
      <c r="AB114">
        <v>605.04999999999995</v>
      </c>
      <c r="AC114" s="1">
        <f>(Table2[[#This Row],[Close Price]]/Table2[[#This Row],[Day Low]])-1</f>
        <v>1.683589343053038E-2</v>
      </c>
      <c r="AD114" s="1">
        <f>(Table2[[#This Row],[Day High]]/Table2[[#This Row],[Close Price]])-1</f>
        <v>7.0837245028589901E-3</v>
      </c>
      <c r="AE114" s="1">
        <f>(Table2[[#This Row],[Close Price]]/Table2[[#This Row],[Current Week Low]])-1</f>
        <v>1.683589343053038E-2</v>
      </c>
      <c r="AF114" s="1">
        <f>(Table2[[#This Row],[Current Week High]]/Table2[[#This Row],[Close Price]])-1</f>
        <v>3.2772894085516757E-2</v>
      </c>
      <c r="AG114" s="1">
        <f>(Table2[[#This Row],[Close Price]]/Table2[[#This Row],[Current Month Low]])-1</f>
        <v>1.683589343053038E-2</v>
      </c>
      <c r="AH114" s="1">
        <f>(Table2[[#This Row],[Current Month High]]/Table2[[#This Row],[Close Price]])-1</f>
        <v>3.2772894085516757E-2</v>
      </c>
      <c r="AI114">
        <v>3.2772894085516699</v>
      </c>
      <c r="AJ114">
        <v>70.255739610578303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0.03</v>
      </c>
      <c r="AM114" t="s">
        <v>3215</v>
      </c>
      <c r="AN114">
        <v>3.28</v>
      </c>
      <c r="AO114" t="s">
        <v>3215</v>
      </c>
      <c r="AP114">
        <v>0.12543366014725499</v>
      </c>
      <c r="AQ114">
        <f>(Table2[[#This Row],[Sharpe Ratio]]-AVERAGE(Table2[Sharpe Ratio]))/_xlfn.STDEV.P(Table2[Sharpe Ratio])</f>
        <v>0.75006772082582385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2.8729177210609662</v>
      </c>
      <c r="AS114">
        <f>_xlfn.RANK.AVG(Table2[[#This Row],[1Y Return vs Nifty Z-Score]],Table2[1Y Return vs Nifty Z-Score])</f>
        <v>238</v>
      </c>
      <c r="AT114">
        <f>_xlfn.RANK.AVG(Table2[[#This Row],[6M Return vs Nifty Z-Score]],Table2[6M Return vs Nifty Z-Score])</f>
        <v>139</v>
      </c>
      <c r="AU114">
        <f>_xlfn.RANK.AVG(Table2[[#This Row],[Sharpe Ratio Z-Score]],Table2[Sharpe Ratio Z-Score])</f>
        <v>162</v>
      </c>
      <c r="AV114">
        <f>(Table2[[#This Row],[Rank 1Y]]+Table2[[#This Row],[Rank 6M]]+Table2[[#This Row],[Rank Sharpe]])/3</f>
        <v>179.66666666666666</v>
      </c>
    </row>
    <row r="115" spans="1:48" x14ac:dyDescent="0.3">
      <c r="A115" t="s">
        <v>855</v>
      </c>
      <c r="B115" t="s">
        <v>856</v>
      </c>
      <c r="C115" t="s">
        <v>3173</v>
      </c>
      <c r="D115" t="s">
        <v>54</v>
      </c>
      <c r="E115">
        <v>19336.25</v>
      </c>
      <c r="F115">
        <v>7636.75</v>
      </c>
      <c r="G115">
        <v>39.223234115436199</v>
      </c>
      <c r="H115">
        <f>(Table2[[#This Row],[1Y Return vs Nifty]]-AVERAGE(Table2[1Y Return vs Nifty]))/_xlfn.STDEV.P(Table2[1Y Return vs Nifty])</f>
        <v>0.25553727247090902</v>
      </c>
      <c r="I115">
        <v>14.759764285996299</v>
      </c>
      <c r="J115">
        <f>(Table2[[#This Row],[1M Return vs Nifty]]-AVERAGE(Table2[1M Return vs Nifty]))/_xlfn.STDEV.P(Table2[1M Return vs Nifty])</f>
        <v>1.1926470062508698</v>
      </c>
      <c r="K115">
        <v>37.484820526776197</v>
      </c>
      <c r="L115">
        <f>(Table2[[#This Row],[6M Return vs Nifty]]-AVERAGE(Table2[6M Return vs Nifty]))/_xlfn.STDEV.P(Table2[6M Return vs Nifty])</f>
        <v>0.93422522268339947</v>
      </c>
      <c r="M115">
        <v>6.6067694808037896</v>
      </c>
      <c r="N115">
        <f>(Table2[[#This Row],[1W Return vs Nifty]]-AVERAGE(Table2[1W Return vs Nifty]))/_xlfn.STDEV.P(Table2[1W Return vs Nifty])</f>
        <v>0.64204659492732885</v>
      </c>
      <c r="O115">
        <v>7200.25</v>
      </c>
      <c r="P115">
        <v>6923.8645993998598</v>
      </c>
      <c r="Q115">
        <v>6074.2530577860798</v>
      </c>
      <c r="R115">
        <v>62.718540690549801</v>
      </c>
      <c r="S115" s="1">
        <f>(Table2[[#This Row],[Close Price]]-Table2[[#This Row],[20D EMA]])/Table2[[#This Row],[20D EMA]]</f>
        <v>6.0622895038366723E-2</v>
      </c>
      <c r="T115" s="1">
        <f>(Table2[[#This Row],[Close Price]]-Table2[[#This Row],[50D EMA]])/Table2[[#This Row],[50D EMA]]</f>
        <v>0.10296062124928483</v>
      </c>
      <c r="U115" s="1">
        <f>(Table2[[#This Row],[Close Price]]-Table2[[#This Row],[200D EMA]])/Table2[[#This Row],[200D EMA]]</f>
        <v>0.25723277040805625</v>
      </c>
      <c r="V115">
        <v>4.2222675374236402</v>
      </c>
      <c r="W115">
        <v>7514.95</v>
      </c>
      <c r="X115">
        <v>7880</v>
      </c>
      <c r="Y115">
        <v>7125.05</v>
      </c>
      <c r="Z115">
        <v>8137.5</v>
      </c>
      <c r="AA115">
        <v>7514.95</v>
      </c>
      <c r="AB115">
        <v>7925</v>
      </c>
      <c r="AC115" s="1">
        <f>(Table2[[#This Row],[Close Price]]/Table2[[#This Row],[Day Low]])-1</f>
        <v>1.6207692665952456E-2</v>
      </c>
      <c r="AD115" s="1">
        <f>(Table2[[#This Row],[Day High]]/Table2[[#This Row],[Close Price]])-1</f>
        <v>3.1852555079058487E-2</v>
      </c>
      <c r="AE115" s="1">
        <f>(Table2[[#This Row],[Close Price]]/Table2[[#This Row],[Current Week Low]])-1</f>
        <v>7.1817039880421873E-2</v>
      </c>
      <c r="AF115" s="1">
        <f>(Table2[[#This Row],[Current Week High]]/Table2[[#This Row],[Close Price]])-1</f>
        <v>6.5571087177136889E-2</v>
      </c>
      <c r="AG115" s="1">
        <f>(Table2[[#This Row],[Close Price]]/Table2[[#This Row],[Current Month Low]])-1</f>
        <v>1.6207692665952456E-2</v>
      </c>
      <c r="AH115" s="1">
        <f>(Table2[[#This Row],[Current Month High]]/Table2[[#This Row],[Close Price]])-1</f>
        <v>3.7745114086489728E-2</v>
      </c>
      <c r="AI115">
        <v>6.55710871771368</v>
      </c>
      <c r="AJ115">
        <v>71.573803639631507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0.04</v>
      </c>
      <c r="AM115" t="s">
        <v>3215</v>
      </c>
      <c r="AN115">
        <v>13.18</v>
      </c>
      <c r="AO115" t="s">
        <v>3215</v>
      </c>
      <c r="AP115">
        <v>0.108051238043128</v>
      </c>
      <c r="AQ115">
        <f>(Table2[[#This Row],[Sharpe Ratio]]-AVERAGE(Table2[Sharpe Ratio]))/_xlfn.STDEV.P(Table2[Sharpe Ratio])</f>
        <v>0.54709800274193143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3.5715540990744388</v>
      </c>
      <c r="AS115">
        <f>_xlfn.RANK.AVG(Table2[[#This Row],[1Y Return vs Nifty Z-Score]],Table2[1Y Return vs Nifty Z-Score])</f>
        <v>234</v>
      </c>
      <c r="AT115">
        <f>_xlfn.RANK.AVG(Table2[[#This Row],[6M Return vs Nifty Z-Score]],Table2[6M Return vs Nifty Z-Score])</f>
        <v>100</v>
      </c>
      <c r="AU115">
        <f>_xlfn.RANK.AVG(Table2[[#This Row],[Sharpe Ratio Z-Score]],Table2[Sharpe Ratio Z-Score])</f>
        <v>208</v>
      </c>
      <c r="AV115">
        <f>(Table2[[#This Row],[Rank 1Y]]+Table2[[#This Row],[Rank 6M]]+Table2[[#This Row],[Rank Sharpe]])/3</f>
        <v>180.66666666666666</v>
      </c>
    </row>
    <row r="116" spans="1:48" x14ac:dyDescent="0.3">
      <c r="A116" t="s">
        <v>536</v>
      </c>
      <c r="B116" t="s">
        <v>537</v>
      </c>
      <c r="C116" t="s">
        <v>3173</v>
      </c>
      <c r="D116" t="s">
        <v>54</v>
      </c>
      <c r="E116">
        <v>40641.400530639999</v>
      </c>
      <c r="F116">
        <v>3350.95</v>
      </c>
      <c r="G116">
        <v>57.718787959317901</v>
      </c>
      <c r="H116">
        <f>(Table2[[#This Row],[1Y Return vs Nifty]]-AVERAGE(Table2[1Y Return vs Nifty]))/_xlfn.STDEV.P(Table2[1Y Return vs Nifty])</f>
        <v>0.57181371504545797</v>
      </c>
      <c r="I116">
        <v>2.0874389871829799</v>
      </c>
      <c r="J116">
        <f>(Table2[[#This Row],[1M Return vs Nifty]]-AVERAGE(Table2[1M Return vs Nifty]))/_xlfn.STDEV.P(Table2[1M Return vs Nifty])</f>
        <v>4.021841720733968E-2</v>
      </c>
      <c r="K116">
        <v>36.021677942785999</v>
      </c>
      <c r="L116">
        <f>(Table2[[#This Row],[6M Return vs Nifty]]-AVERAGE(Table2[6M Return vs Nifty]))/_xlfn.STDEV.P(Table2[6M Return vs Nifty])</f>
        <v>0.886027640944821</v>
      </c>
      <c r="M116">
        <v>3.6968704932410401</v>
      </c>
      <c r="N116">
        <f>(Table2[[#This Row],[1W Return vs Nifty]]-AVERAGE(Table2[1W Return vs Nifty]))/_xlfn.STDEV.P(Table2[1W Return vs Nifty])</f>
        <v>-2.8504069962158058E-2</v>
      </c>
      <c r="O116">
        <v>3217.21</v>
      </c>
      <c r="P116">
        <v>3039.2604356213201</v>
      </c>
      <c r="Q116">
        <v>2491.6523674865198</v>
      </c>
      <c r="R116">
        <v>53.369798104604399</v>
      </c>
      <c r="S116" s="1">
        <f>(Table2[[#This Row],[Close Price]]-Table2[[#This Row],[20D EMA]])/Table2[[#This Row],[20D EMA]]</f>
        <v>4.1570180373677747E-2</v>
      </c>
      <c r="T116" s="1">
        <f>(Table2[[#This Row],[Close Price]]-Table2[[#This Row],[50D EMA]])/Table2[[#This Row],[50D EMA]]</f>
        <v>0.10255441117370405</v>
      </c>
      <c r="U116" s="1">
        <f>(Table2[[#This Row],[Close Price]]-Table2[[#This Row],[200D EMA]])/Table2[[#This Row],[200D EMA]]</f>
        <v>0.34487059419942495</v>
      </c>
      <c r="V116">
        <v>0.66892394494664198</v>
      </c>
      <c r="W116">
        <v>3175.65</v>
      </c>
      <c r="X116">
        <v>3376.4</v>
      </c>
      <c r="Y116">
        <v>3160.3</v>
      </c>
      <c r="Z116">
        <v>3376.4</v>
      </c>
      <c r="AA116">
        <v>3160.3</v>
      </c>
      <c r="AB116">
        <v>3376.4</v>
      </c>
      <c r="AC116" s="1">
        <f>(Table2[[#This Row],[Close Price]]/Table2[[#This Row],[Day Low]])-1</f>
        <v>5.5201297372191371E-2</v>
      </c>
      <c r="AD116" s="1">
        <f>(Table2[[#This Row],[Day High]]/Table2[[#This Row],[Close Price]])-1</f>
        <v>7.5948611587759451E-3</v>
      </c>
      <c r="AE116" s="1">
        <f>(Table2[[#This Row],[Close Price]]/Table2[[#This Row],[Current Week Low]])-1</f>
        <v>6.032655127677744E-2</v>
      </c>
      <c r="AF116" s="1">
        <f>(Table2[[#This Row],[Current Week High]]/Table2[[#This Row],[Close Price]])-1</f>
        <v>7.5948611587759451E-3</v>
      </c>
      <c r="AG116" s="1">
        <f>(Table2[[#This Row],[Close Price]]/Table2[[#This Row],[Current Month Low]])-1</f>
        <v>6.032655127677744E-2</v>
      </c>
      <c r="AH116" s="1">
        <f>(Table2[[#This Row],[Current Month High]]/Table2[[#This Row],[Close Price]])-1</f>
        <v>7.5948611587759451E-3</v>
      </c>
      <c r="AI116">
        <v>4.0003581074023797</v>
      </c>
      <c r="AJ116">
        <v>103.081724796218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0.33</v>
      </c>
      <c r="AM116" t="s">
        <v>3215</v>
      </c>
      <c r="AN116">
        <v>5.85</v>
      </c>
      <c r="AO116" t="s">
        <v>3215</v>
      </c>
      <c r="AP116">
        <v>8.1653248604876993E-2</v>
      </c>
      <c r="AQ116">
        <f>(Table2[[#This Row],[Sharpe Ratio]]-AVERAGE(Table2[Sharpe Ratio]))/_xlfn.STDEV.P(Table2[Sharpe Ratio])</f>
        <v>0.23885600734180468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1.7084117105772652</v>
      </c>
      <c r="AS116">
        <f>_xlfn.RANK.AVG(Table2[[#This Row],[1Y Return vs Nifty Z-Score]],Table2[1Y Return vs Nifty Z-Score])</f>
        <v>160</v>
      </c>
      <c r="AT116">
        <f>_xlfn.RANK.AVG(Table2[[#This Row],[6M Return vs Nifty Z-Score]],Table2[6M Return vs Nifty Z-Score])</f>
        <v>104</v>
      </c>
      <c r="AU116">
        <f>_xlfn.RANK.AVG(Table2[[#This Row],[Sharpe Ratio Z-Score]],Table2[Sharpe Ratio Z-Score])</f>
        <v>282</v>
      </c>
      <c r="AV116">
        <f>(Table2[[#This Row],[Rank 1Y]]+Table2[[#This Row],[Rank 6M]]+Table2[[#This Row],[Rank Sharpe]])/3</f>
        <v>182</v>
      </c>
    </row>
    <row r="117" spans="1:48" x14ac:dyDescent="0.3">
      <c r="A117" t="s">
        <v>1469</v>
      </c>
      <c r="B117" t="s">
        <v>1470</v>
      </c>
      <c r="C117" t="s">
        <v>3175</v>
      </c>
      <c r="D117" t="s">
        <v>187</v>
      </c>
      <c r="E117">
        <v>7449.3747284000001</v>
      </c>
      <c r="F117">
        <v>518.6</v>
      </c>
      <c r="G117">
        <v>27.640447432862199</v>
      </c>
      <c r="H117">
        <f>(Table2[[#This Row],[1Y Return vs Nifty]]-AVERAGE(Table2[1Y Return vs Nifty]))/_xlfn.STDEV.P(Table2[1Y Return vs Nifty])</f>
        <v>5.7470072213686135E-2</v>
      </c>
      <c r="I117">
        <v>-3.80969785099987</v>
      </c>
      <c r="J117">
        <f>(Table2[[#This Row],[1M Return vs Nifty]]-AVERAGE(Table2[1M Return vs Nifty]))/_xlfn.STDEV.P(Table2[1M Return vs Nifty])</f>
        <v>-0.49607061622365112</v>
      </c>
      <c r="K117">
        <v>29.552097148624199</v>
      </c>
      <c r="L117">
        <f>(Table2[[#This Row],[6M Return vs Nifty]]-AVERAGE(Table2[6M Return vs Nifty]))/_xlfn.STDEV.P(Table2[6M Return vs Nifty])</f>
        <v>0.67291228735393738</v>
      </c>
      <c r="M117">
        <v>1.4967212672205701</v>
      </c>
      <c r="N117">
        <f>(Table2[[#This Row],[1W Return vs Nifty]]-AVERAGE(Table2[1W Return vs Nifty]))/_xlfn.STDEV.P(Table2[1W Return vs Nifty])</f>
        <v>-0.53550157491671868</v>
      </c>
      <c r="O117">
        <v>520.09</v>
      </c>
      <c r="P117">
        <v>508.70190380709403</v>
      </c>
      <c r="Q117">
        <v>427.61618183921701</v>
      </c>
      <c r="R117">
        <v>45.850692637705698</v>
      </c>
      <c r="S117" s="1">
        <f>(Table2[[#This Row],[Close Price]]-Table2[[#This Row],[20D EMA]])/Table2[[#This Row],[20D EMA]]</f>
        <v>-2.8648887692514931E-3</v>
      </c>
      <c r="T117" s="1">
        <f>(Table2[[#This Row],[Close Price]]-Table2[[#This Row],[50D EMA]])/Table2[[#This Row],[50D EMA]]</f>
        <v>1.9457556810440944E-2</v>
      </c>
      <c r="U117" s="1">
        <f>(Table2[[#This Row],[Close Price]]-Table2[[#This Row],[200D EMA]])/Table2[[#This Row],[200D EMA]]</f>
        <v>0.2127698202847543</v>
      </c>
      <c r="V117">
        <v>0.52995193261957696</v>
      </c>
      <c r="W117">
        <v>499.25</v>
      </c>
      <c r="X117">
        <v>519</v>
      </c>
      <c r="Y117">
        <v>499.25</v>
      </c>
      <c r="Z117">
        <v>528.70000000000005</v>
      </c>
      <c r="AA117">
        <v>499.25</v>
      </c>
      <c r="AB117">
        <v>528.70000000000005</v>
      </c>
      <c r="AC117" s="1">
        <f>(Table2[[#This Row],[Close Price]]/Table2[[#This Row],[Day Low]])-1</f>
        <v>3.8758137205808785E-2</v>
      </c>
      <c r="AD117" s="1">
        <f>(Table2[[#This Row],[Day High]]/Table2[[#This Row],[Close Price]])-1</f>
        <v>7.713073659854075E-4</v>
      </c>
      <c r="AE117" s="1">
        <f>(Table2[[#This Row],[Close Price]]/Table2[[#This Row],[Current Week Low]])-1</f>
        <v>3.8758137205808785E-2</v>
      </c>
      <c r="AF117" s="1">
        <f>(Table2[[#This Row],[Current Week High]]/Table2[[#This Row],[Close Price]])-1</f>
        <v>1.9475510991129985E-2</v>
      </c>
      <c r="AG117" s="1">
        <f>(Table2[[#This Row],[Close Price]]/Table2[[#This Row],[Current Month Low]])-1</f>
        <v>3.8758137205808785E-2</v>
      </c>
      <c r="AH117" s="1">
        <f>(Table2[[#This Row],[Current Month High]]/Table2[[#This Row],[Close Price]])-1</f>
        <v>1.9475510991129985E-2</v>
      </c>
      <c r="AI117">
        <v>7.89625915927496</v>
      </c>
      <c r="AJ117">
        <v>90.977720493463394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 t="s">
        <v>3216</v>
      </c>
      <c r="AN117">
        <v>-5.61</v>
      </c>
      <c r="AO117" t="s">
        <v>3214</v>
      </c>
      <c r="AP117">
        <v>0.14026492966700899</v>
      </c>
      <c r="AQ117">
        <f>(Table2[[#This Row],[Sharpe Ratio]]-AVERAGE(Table2[Sharpe Ratio]))/_xlfn.STDEV.P(Table2[Sharpe Ratio])</f>
        <v>0.92324833830352171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0.62205850673077556</v>
      </c>
      <c r="AS117">
        <f>_xlfn.RANK.AVG(Table2[[#This Row],[1Y Return vs Nifty Z-Score]],Table2[1Y Return vs Nifty Z-Score])</f>
        <v>288</v>
      </c>
      <c r="AT117">
        <f>_xlfn.RANK.AVG(Table2[[#This Row],[6M Return vs Nifty Z-Score]],Table2[6M Return vs Nifty Z-Score])</f>
        <v>135</v>
      </c>
      <c r="AU117">
        <f>_xlfn.RANK.AVG(Table2[[#This Row],[Sharpe Ratio Z-Score]],Table2[Sharpe Ratio Z-Score])</f>
        <v>123</v>
      </c>
      <c r="AV117">
        <f>(Table2[[#This Row],[Rank 1Y]]+Table2[[#This Row],[Rank 6M]]+Table2[[#This Row],[Rank Sharpe]])/3</f>
        <v>182</v>
      </c>
    </row>
    <row r="118" spans="1:48" x14ac:dyDescent="0.3">
      <c r="A118" t="s">
        <v>185</v>
      </c>
      <c r="B118" t="s">
        <v>186</v>
      </c>
      <c r="C118" t="s">
        <v>3175</v>
      </c>
      <c r="D118" t="s">
        <v>187</v>
      </c>
      <c r="E118">
        <v>148289.91853702499</v>
      </c>
      <c r="F118">
        <v>203.92</v>
      </c>
      <c r="G118">
        <v>83.674217349429</v>
      </c>
      <c r="H118">
        <f>(Table2[[#This Row],[1Y Return vs Nifty]]-AVERAGE(Table2[1Y Return vs Nifty]))/_xlfn.STDEV.P(Table2[1Y Return vs Nifty])</f>
        <v>1.0156550264379678</v>
      </c>
      <c r="I118">
        <v>9.9805821025150401</v>
      </c>
      <c r="J118">
        <f>(Table2[[#This Row],[1M Return vs Nifty]]-AVERAGE(Table2[1M Return vs Nifty]))/_xlfn.STDEV.P(Table2[1M Return vs Nifty])</f>
        <v>0.7580254154519781</v>
      </c>
      <c r="K118">
        <v>56.819210151406601</v>
      </c>
      <c r="L118">
        <f>(Table2[[#This Row],[6M Return vs Nifty]]-AVERAGE(Table2[6M Return vs Nifty]))/_xlfn.STDEV.P(Table2[6M Return vs Nifty])</f>
        <v>1.5711220190006125</v>
      </c>
      <c r="M118">
        <v>6.8922144764063296</v>
      </c>
      <c r="N118">
        <f>(Table2[[#This Row],[1W Return vs Nifty]]-AVERAGE(Table2[1W Return vs Nifty]))/_xlfn.STDEV.P(Table2[1W Return vs Nifty])</f>
        <v>0.70782390623907843</v>
      </c>
      <c r="O118">
        <v>202.63</v>
      </c>
      <c r="P118">
        <v>194.90690912076801</v>
      </c>
      <c r="Q118">
        <v>157.72773760593901</v>
      </c>
      <c r="R118">
        <v>65.348304747599798</v>
      </c>
      <c r="S118" s="1">
        <f>(Table2[[#This Row],[Close Price]]-Table2[[#This Row],[20D EMA]])/Table2[[#This Row],[20D EMA]]</f>
        <v>6.3662833736366385E-3</v>
      </c>
      <c r="T118" s="1">
        <f>(Table2[[#This Row],[Close Price]]-Table2[[#This Row],[50D EMA]])/Table2[[#This Row],[50D EMA]]</f>
        <v>4.6243054799290362E-2</v>
      </c>
      <c r="U118" s="1">
        <f>(Table2[[#This Row],[Close Price]]-Table2[[#This Row],[200D EMA]])/Table2[[#This Row],[200D EMA]]</f>
        <v>0.29286074279126456</v>
      </c>
      <c r="V118">
        <v>1.23872150252945</v>
      </c>
      <c r="W118">
        <v>201.5</v>
      </c>
      <c r="X118">
        <v>208.35</v>
      </c>
      <c r="Y118">
        <v>201.5</v>
      </c>
      <c r="Z118">
        <v>214.45</v>
      </c>
      <c r="AA118">
        <v>201.5</v>
      </c>
      <c r="AB118">
        <v>214.45</v>
      </c>
      <c r="AC118" s="1">
        <f>(Table2[[#This Row],[Close Price]]/Table2[[#This Row],[Day Low]])-1</f>
        <v>1.2009925558312595E-2</v>
      </c>
      <c r="AD118" s="1">
        <f>(Table2[[#This Row],[Day High]]/Table2[[#This Row],[Close Price]])-1</f>
        <v>2.1724205570812227E-2</v>
      </c>
      <c r="AE118" s="1">
        <f>(Table2[[#This Row],[Close Price]]/Table2[[#This Row],[Current Week Low]])-1</f>
        <v>1.2009925558312595E-2</v>
      </c>
      <c r="AF118" s="1">
        <f>(Table2[[#This Row],[Current Week High]]/Table2[[#This Row],[Close Price]])-1</f>
        <v>5.1637897214593886E-2</v>
      </c>
      <c r="AG118" s="1">
        <f>(Table2[[#This Row],[Close Price]]/Table2[[#This Row],[Current Month Low]])-1</f>
        <v>1.2009925558312595E-2</v>
      </c>
      <c r="AH118" s="1">
        <f>(Table2[[#This Row],[Current Month High]]/Table2[[#This Row],[Close Price]])-1</f>
        <v>5.1637897214593886E-2</v>
      </c>
      <c r="AI118">
        <v>6.4093762259709699</v>
      </c>
      <c r="AJ118">
        <v>134.93087557603599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-0.02</v>
      </c>
      <c r="AM118" t="s">
        <v>3214</v>
      </c>
      <c r="AN118">
        <v>5.23</v>
      </c>
      <c r="AO118" t="s">
        <v>3215</v>
      </c>
      <c r="AP118">
        <v>4.4244421416849998E-2</v>
      </c>
      <c r="AQ118">
        <f>(Table2[[#This Row],[Sharpe Ratio]]-AVERAGE(Table2[Sharpe Ratio]))/_xlfn.STDEV.P(Table2[Sharpe Ratio])</f>
        <v>-0.19795648419239678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3.8546698829372401</v>
      </c>
      <c r="AS118">
        <f>_xlfn.RANK.AVG(Table2[[#This Row],[1Y Return vs Nifty Z-Score]],Table2[1Y Return vs Nifty Z-Score])</f>
        <v>96</v>
      </c>
      <c r="AT118">
        <f>_xlfn.RANK.AVG(Table2[[#This Row],[6M Return vs Nifty Z-Score]],Table2[6M Return vs Nifty Z-Score])</f>
        <v>58</v>
      </c>
      <c r="AU118">
        <f>_xlfn.RANK.AVG(Table2[[#This Row],[Sharpe Ratio Z-Score]],Table2[Sharpe Ratio Z-Score])</f>
        <v>394</v>
      </c>
      <c r="AV118">
        <f>(Table2[[#This Row],[Rank 1Y]]+Table2[[#This Row],[Rank 6M]]+Table2[[#This Row],[Rank Sharpe]])/3</f>
        <v>182.66666666666666</v>
      </c>
    </row>
    <row r="119" spans="1:48" x14ac:dyDescent="0.3">
      <c r="A119" t="s">
        <v>884</v>
      </c>
      <c r="B119" t="s">
        <v>885</v>
      </c>
      <c r="C119" t="s">
        <v>3175</v>
      </c>
      <c r="D119" t="s">
        <v>777</v>
      </c>
      <c r="E119">
        <v>18278.197511179998</v>
      </c>
      <c r="F119">
        <v>984.65</v>
      </c>
      <c r="G119">
        <v>24.314482437839398</v>
      </c>
      <c r="H119">
        <f>(Table2[[#This Row],[1Y Return vs Nifty]]-AVERAGE(Table2[1Y Return vs Nifty]))/_xlfn.STDEV.P(Table2[1Y Return vs Nifty])</f>
        <v>5.9562629914739873E-4</v>
      </c>
      <c r="I119">
        <v>5.8374904329708803</v>
      </c>
      <c r="J119">
        <f>(Table2[[#This Row],[1M Return vs Nifty]]-AVERAGE(Table2[1M Return vs Nifty]))/_xlfn.STDEV.P(Table2[1M Return vs Nifty])</f>
        <v>0.38125026373945931</v>
      </c>
      <c r="K119">
        <v>26.427150749319502</v>
      </c>
      <c r="L119">
        <f>(Table2[[#This Row],[6M Return vs Nifty]]-AVERAGE(Table2[6M Return vs Nifty]))/_xlfn.STDEV.P(Table2[6M Return vs Nifty])</f>
        <v>0.56997299684513669</v>
      </c>
      <c r="M119">
        <v>4.4764075766790796</v>
      </c>
      <c r="N119">
        <f>(Table2[[#This Row],[1W Return vs Nifty]]-AVERAGE(Table2[1W Return vs Nifty]))/_xlfn.STDEV.P(Table2[1W Return vs Nifty])</f>
        <v>0.15113072555464571</v>
      </c>
      <c r="O119">
        <v>993.54</v>
      </c>
      <c r="P119">
        <v>955.44200032242202</v>
      </c>
      <c r="Q119">
        <v>814.28794168515503</v>
      </c>
      <c r="R119">
        <v>57.372173895147199</v>
      </c>
      <c r="S119" s="1">
        <f>(Table2[[#This Row],[Close Price]]-Table2[[#This Row],[20D EMA]])/Table2[[#This Row],[20D EMA]]</f>
        <v>-8.9478028061275704E-3</v>
      </c>
      <c r="T119" s="1">
        <f>(Table2[[#This Row],[Close Price]]-Table2[[#This Row],[50D EMA]])/Table2[[#This Row],[50D EMA]]</f>
        <v>3.0570144150792483E-2</v>
      </c>
      <c r="U119" s="1">
        <f>(Table2[[#This Row],[Close Price]]-Table2[[#This Row],[200D EMA]])/Table2[[#This Row],[200D EMA]]</f>
        <v>0.20921599055278109</v>
      </c>
      <c r="V119">
        <v>0.52708341527520797</v>
      </c>
      <c r="W119">
        <v>976.55</v>
      </c>
      <c r="X119">
        <v>1013.7</v>
      </c>
      <c r="Y119">
        <v>976.55</v>
      </c>
      <c r="Z119">
        <v>1023.3</v>
      </c>
      <c r="AA119">
        <v>976.55</v>
      </c>
      <c r="AB119">
        <v>1018.95</v>
      </c>
      <c r="AC119" s="1">
        <f>(Table2[[#This Row],[Close Price]]/Table2[[#This Row],[Day Low]])-1</f>
        <v>8.2945061696790834E-3</v>
      </c>
      <c r="AD119" s="1">
        <f>(Table2[[#This Row],[Day High]]/Table2[[#This Row],[Close Price]])-1</f>
        <v>2.9502869039760293E-2</v>
      </c>
      <c r="AE119" s="1">
        <f>(Table2[[#This Row],[Close Price]]/Table2[[#This Row],[Current Week Low]])-1</f>
        <v>8.2945061696790834E-3</v>
      </c>
      <c r="AF119" s="1">
        <f>(Table2[[#This Row],[Current Week High]]/Table2[[#This Row],[Close Price]])-1</f>
        <v>3.9252526278372946E-2</v>
      </c>
      <c r="AG119" s="1">
        <f>(Table2[[#This Row],[Close Price]]/Table2[[#This Row],[Current Month Low]])-1</f>
        <v>8.2945061696790834E-3</v>
      </c>
      <c r="AH119" s="1">
        <f>(Table2[[#This Row],[Current Month High]]/Table2[[#This Row],[Close Price]])-1</f>
        <v>3.4834712842126692E-2</v>
      </c>
      <c r="AI119">
        <v>5.4892601431981003</v>
      </c>
      <c r="AJ119">
        <v>68.748928877463499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0.04</v>
      </c>
      <c r="AM119" t="s">
        <v>3215</v>
      </c>
      <c r="AN119">
        <v>-0.3</v>
      </c>
      <c r="AO119" t="s">
        <v>3214</v>
      </c>
      <c r="AP119">
        <v>0.16630517401660899</v>
      </c>
      <c r="AQ119">
        <f>(Table2[[#This Row],[Sharpe Ratio]]-AVERAGE(Table2[Sharpe Ratio]))/_xlfn.STDEV.P(Table2[Sharpe Ratio])</f>
        <v>1.2273130436025095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2.3302626560408988</v>
      </c>
      <c r="AS119">
        <f>_xlfn.RANK.AVG(Table2[[#This Row],[1Y Return vs Nifty Z-Score]],Table2[1Y Return vs Nifty Z-Score])</f>
        <v>302</v>
      </c>
      <c r="AT119">
        <f>_xlfn.RANK.AVG(Table2[[#This Row],[6M Return vs Nifty Z-Score]],Table2[6M Return vs Nifty Z-Score])</f>
        <v>165</v>
      </c>
      <c r="AU119">
        <f>_xlfn.RANK.AVG(Table2[[#This Row],[Sharpe Ratio Z-Score]],Table2[Sharpe Ratio Z-Score])</f>
        <v>81</v>
      </c>
      <c r="AV119">
        <f>(Table2[[#This Row],[Rank 1Y]]+Table2[[#This Row],[Rank 6M]]+Table2[[#This Row],[Rank Sharpe]])/3</f>
        <v>182.66666666666666</v>
      </c>
    </row>
    <row r="120" spans="1:48" x14ac:dyDescent="0.3">
      <c r="A120" t="s">
        <v>329</v>
      </c>
      <c r="B120" t="s">
        <v>330</v>
      </c>
      <c r="C120" t="s">
        <v>3168</v>
      </c>
      <c r="D120" t="s">
        <v>289</v>
      </c>
      <c r="E120">
        <v>83959.617651524997</v>
      </c>
      <c r="F120">
        <v>5250.25</v>
      </c>
      <c r="G120">
        <v>54.020122707339397</v>
      </c>
      <c r="H120">
        <f>(Table2[[#This Row],[1Y Return vs Nifty]]-AVERAGE(Table2[1Y Return vs Nifty]))/_xlfn.STDEV.P(Table2[1Y Return vs Nifty])</f>
        <v>0.50856604492733237</v>
      </c>
      <c r="I120">
        <v>5.4144188500275501</v>
      </c>
      <c r="J120">
        <f>(Table2[[#This Row],[1M Return vs Nifty]]-AVERAGE(Table2[1M Return vs Nifty]))/_xlfn.STDEV.P(Table2[1M Return vs Nifty])</f>
        <v>0.34277588939227838</v>
      </c>
      <c r="K120">
        <v>19.602016321013</v>
      </c>
      <c r="L120">
        <f>(Table2[[#This Row],[6M Return vs Nifty]]-AVERAGE(Table2[6M Return vs Nifty]))/_xlfn.STDEV.P(Table2[6M Return vs Nifty])</f>
        <v>0.34514530193383064</v>
      </c>
      <c r="M120">
        <v>5.8773123375239704</v>
      </c>
      <c r="N120">
        <f>(Table2[[#This Row],[1W Return vs Nifty]]-AVERAGE(Table2[1W Return vs Nifty]))/_xlfn.STDEV.P(Table2[1W Return vs Nifty])</f>
        <v>0.47395210968048634</v>
      </c>
      <c r="O120">
        <v>5300.16</v>
      </c>
      <c r="P120">
        <v>5048.5077434463601</v>
      </c>
      <c r="Q120">
        <v>4242.5619018611196</v>
      </c>
      <c r="R120">
        <v>68.739714181555698</v>
      </c>
      <c r="S120" s="1">
        <f>(Table2[[#This Row],[Close Price]]-Table2[[#This Row],[20D EMA]])/Table2[[#This Row],[20D EMA]]</f>
        <v>-9.4166968544345565E-3</v>
      </c>
      <c r="T120" s="1">
        <f>(Table2[[#This Row],[Close Price]]-Table2[[#This Row],[50D EMA]])/Table2[[#This Row],[50D EMA]]</f>
        <v>3.9960769955345393E-2</v>
      </c>
      <c r="U120" s="1">
        <f>(Table2[[#This Row],[Close Price]]-Table2[[#This Row],[200D EMA]])/Table2[[#This Row],[200D EMA]]</f>
        <v>0.23751877319617412</v>
      </c>
      <c r="V120">
        <v>0.86182470158578695</v>
      </c>
      <c r="W120">
        <v>5189</v>
      </c>
      <c r="X120">
        <v>5455.95</v>
      </c>
      <c r="Y120">
        <v>5189</v>
      </c>
      <c r="Z120">
        <v>5499</v>
      </c>
      <c r="AA120">
        <v>5189</v>
      </c>
      <c r="AB120">
        <v>5499</v>
      </c>
      <c r="AC120" s="1">
        <f>(Table2[[#This Row],[Close Price]]/Table2[[#This Row],[Day Low]])-1</f>
        <v>1.1803815764116488E-2</v>
      </c>
      <c r="AD120" s="1">
        <f>(Table2[[#This Row],[Day High]]/Table2[[#This Row],[Close Price]])-1</f>
        <v>3.9179086710156685E-2</v>
      </c>
      <c r="AE120" s="1">
        <f>(Table2[[#This Row],[Close Price]]/Table2[[#This Row],[Current Week Low]])-1</f>
        <v>1.1803815764116488E-2</v>
      </c>
      <c r="AF120" s="1">
        <f>(Table2[[#This Row],[Current Week High]]/Table2[[#This Row],[Close Price]])-1</f>
        <v>4.7378696252559305E-2</v>
      </c>
      <c r="AG120" s="1">
        <f>(Table2[[#This Row],[Close Price]]/Table2[[#This Row],[Current Month Low]])-1</f>
        <v>1.1803815764116488E-2</v>
      </c>
      <c r="AH120" s="1">
        <f>(Table2[[#This Row],[Current Month High]]/Table2[[#This Row],[Close Price]])-1</f>
        <v>4.7378696252559305E-2</v>
      </c>
      <c r="AI120">
        <v>6.3939812389886201</v>
      </c>
      <c r="AJ120">
        <v>88.288982929278404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0.02</v>
      </c>
      <c r="AM120" t="s">
        <v>3215</v>
      </c>
      <c r="AN120">
        <v>-0.96</v>
      </c>
      <c r="AO120" t="s">
        <v>3214</v>
      </c>
      <c r="AP120">
        <v>0.123302240466117</v>
      </c>
      <c r="AQ120">
        <f>(Table2[[#This Row],[Sharpe Ratio]]-AVERAGE(Table2[Sharpe Ratio]))/_xlfn.STDEV.P(Table2[Sharpe Ratio])</f>
        <v>0.7251797248257541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2.3956190707596816</v>
      </c>
      <c r="AS120">
        <f>_xlfn.RANK.AVG(Table2[[#This Row],[1Y Return vs Nifty Z-Score]],Table2[1Y Return vs Nifty Z-Score])</f>
        <v>173</v>
      </c>
      <c r="AT120">
        <f>_xlfn.RANK.AVG(Table2[[#This Row],[6M Return vs Nifty Z-Score]],Table2[6M Return vs Nifty Z-Score])</f>
        <v>208</v>
      </c>
      <c r="AU120">
        <f>_xlfn.RANK.AVG(Table2[[#This Row],[Sharpe Ratio Z-Score]],Table2[Sharpe Ratio Z-Score])</f>
        <v>168</v>
      </c>
      <c r="AV120">
        <f>(Table2[[#This Row],[Rank 1Y]]+Table2[[#This Row],[Rank 6M]]+Table2[[#This Row],[Rank Sharpe]])/3</f>
        <v>183</v>
      </c>
    </row>
    <row r="121" spans="1:48" x14ac:dyDescent="0.3">
      <c r="A121" t="s">
        <v>1461</v>
      </c>
      <c r="B121" t="s">
        <v>1462</v>
      </c>
      <c r="C121" t="s">
        <v>3181</v>
      </c>
      <c r="D121" t="s">
        <v>261</v>
      </c>
      <c r="E121">
        <v>7519.2067287199998</v>
      </c>
      <c r="F121">
        <v>3176.6</v>
      </c>
      <c r="G121">
        <v>27.312990481792198</v>
      </c>
      <c r="H121">
        <f>(Table2[[#This Row],[1Y Return vs Nifty]]-AVERAGE(Table2[1Y Return vs Nifty]))/_xlfn.STDEV.P(Table2[1Y Return vs Nifty])</f>
        <v>5.1870514587300812E-2</v>
      </c>
      <c r="I121">
        <v>-3.05312025940743</v>
      </c>
      <c r="J121">
        <f>(Table2[[#This Row],[1M Return vs Nifty]]-AVERAGE(Table2[1M Return vs Nifty]))/_xlfn.STDEV.P(Table2[1M Return vs Nifty])</f>
        <v>-0.42726701263698535</v>
      </c>
      <c r="K121">
        <v>29.694752480606098</v>
      </c>
      <c r="L121">
        <f>(Table2[[#This Row],[6M Return vs Nifty]]-AVERAGE(Table2[6M Return vs Nifty]))/_xlfn.STDEV.P(Table2[6M Return vs Nifty])</f>
        <v>0.67761151632784278</v>
      </c>
      <c r="M121">
        <v>7.1926897637858396</v>
      </c>
      <c r="N121">
        <f>(Table2[[#This Row],[1W Return vs Nifty]]-AVERAGE(Table2[1W Return vs Nifty]))/_xlfn.STDEV.P(Table2[1W Return vs Nifty])</f>
        <v>0.77706476463188034</v>
      </c>
      <c r="O121">
        <v>3293.77</v>
      </c>
      <c r="P121">
        <v>3266.7355381628499</v>
      </c>
      <c r="Q121">
        <v>2724.2034497928198</v>
      </c>
      <c r="R121">
        <v>53.517713365357203</v>
      </c>
      <c r="S121" s="1">
        <f>(Table2[[#This Row],[Close Price]]-Table2[[#This Row],[20D EMA]])/Table2[[#This Row],[20D EMA]]</f>
        <v>-3.5573218530741392E-2</v>
      </c>
      <c r="T121" s="1">
        <f>(Table2[[#This Row],[Close Price]]-Table2[[#This Row],[50D EMA]])/Table2[[#This Row],[50D EMA]]</f>
        <v>-2.7591929958780972E-2</v>
      </c>
      <c r="U121" s="1">
        <f>(Table2[[#This Row],[Close Price]]-Table2[[#This Row],[200D EMA]])/Table2[[#This Row],[200D EMA]]</f>
        <v>0.16606562562043067</v>
      </c>
      <c r="V121">
        <v>0.514620864687655</v>
      </c>
      <c r="W121">
        <v>3158</v>
      </c>
      <c r="X121">
        <v>3315</v>
      </c>
      <c r="Y121">
        <v>3158</v>
      </c>
      <c r="Z121">
        <v>3425.9</v>
      </c>
      <c r="AA121">
        <v>3158</v>
      </c>
      <c r="AB121">
        <v>3418.4</v>
      </c>
      <c r="AC121" s="1">
        <f>(Table2[[#This Row],[Close Price]]/Table2[[#This Row],[Day Low]])-1</f>
        <v>5.8898036732109027E-3</v>
      </c>
      <c r="AD121" s="1">
        <f>(Table2[[#This Row],[Day High]]/Table2[[#This Row],[Close Price]])-1</f>
        <v>4.3568595353522754E-2</v>
      </c>
      <c r="AE121" s="1">
        <f>(Table2[[#This Row],[Close Price]]/Table2[[#This Row],[Current Week Low]])-1</f>
        <v>5.8898036732109027E-3</v>
      </c>
      <c r="AF121" s="1">
        <f>(Table2[[#This Row],[Current Week High]]/Table2[[#This Row],[Close Price]])-1</f>
        <v>7.8480135994459577E-2</v>
      </c>
      <c r="AG121" s="1">
        <f>(Table2[[#This Row],[Close Price]]/Table2[[#This Row],[Current Month Low]])-1</f>
        <v>5.8898036732109027E-3</v>
      </c>
      <c r="AH121" s="1">
        <f>(Table2[[#This Row],[Current Month High]]/Table2[[#This Row],[Close Price]])-1</f>
        <v>7.6119121072845131E-2</v>
      </c>
      <c r="AI121">
        <v>23.811622489454098</v>
      </c>
      <c r="AJ121">
        <v>107.28221859706299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0.09</v>
      </c>
      <c r="AM121" t="s">
        <v>3215</v>
      </c>
      <c r="AN121">
        <v>-4.7300000000000004</v>
      </c>
      <c r="AO121" t="s">
        <v>3214</v>
      </c>
      <c r="AP121">
        <v>0.138017103911795</v>
      </c>
      <c r="AQ121">
        <f>(Table2[[#This Row],[Sharpe Ratio]]-AVERAGE(Table2[Sharpe Ratio]))/_xlfn.STDEV.P(Table2[Sharpe Ratio])</f>
        <v>0.89700110088721408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1.9762808837972528</v>
      </c>
      <c r="AS121">
        <f>_xlfn.RANK.AVG(Table2[[#This Row],[1Y Return vs Nifty Z-Score]],Table2[1Y Return vs Nifty Z-Score])</f>
        <v>289</v>
      </c>
      <c r="AT121">
        <f>_xlfn.RANK.AVG(Table2[[#This Row],[6M Return vs Nifty Z-Score]],Table2[6M Return vs Nifty Z-Score])</f>
        <v>134</v>
      </c>
      <c r="AU121">
        <f>_xlfn.RANK.AVG(Table2[[#This Row],[Sharpe Ratio Z-Score]],Table2[Sharpe Ratio Z-Score])</f>
        <v>128</v>
      </c>
      <c r="AV121">
        <f>(Table2[[#This Row],[Rank 1Y]]+Table2[[#This Row],[Rank 6M]]+Table2[[#This Row],[Rank Sharpe]])/3</f>
        <v>183.66666666666666</v>
      </c>
    </row>
    <row r="122" spans="1:48" x14ac:dyDescent="0.3">
      <c r="A122" t="s">
        <v>299</v>
      </c>
      <c r="B122" t="s">
        <v>300</v>
      </c>
      <c r="C122" t="s">
        <v>3167</v>
      </c>
      <c r="D122" t="s">
        <v>18</v>
      </c>
      <c r="E122">
        <v>94830.7147663254</v>
      </c>
      <c r="F122">
        <v>415.05</v>
      </c>
      <c r="G122">
        <v>115.425815334551</v>
      </c>
      <c r="H122">
        <f>(Table2[[#This Row],[1Y Return vs Nifty]]-AVERAGE(Table2[1Y Return vs Nifty]))/_xlfn.STDEV.P(Table2[1Y Return vs Nifty])</f>
        <v>1.5586115954359585</v>
      </c>
      <c r="I122">
        <v>3.87234683940506</v>
      </c>
      <c r="J122">
        <f>(Table2[[#This Row],[1M Return vs Nifty]]-AVERAGE(Table2[1M Return vs Nifty]))/_xlfn.STDEV.P(Table2[1M Return vs Nifty])</f>
        <v>0.2025389692138157</v>
      </c>
      <c r="K122">
        <v>18.6431482693859</v>
      </c>
      <c r="L122">
        <f>(Table2[[#This Row],[6M Return vs Nifty]]-AVERAGE(Table2[6M Return vs Nifty]))/_xlfn.STDEV.P(Table2[6M Return vs Nifty])</f>
        <v>0.31355909714388236</v>
      </c>
      <c r="M122">
        <v>10.0690799288771</v>
      </c>
      <c r="N122">
        <f>(Table2[[#This Row],[1W Return vs Nifty]]-AVERAGE(Table2[1W Return vs Nifty]))/_xlfn.STDEV.P(Table2[1W Return vs Nifty])</f>
        <v>1.4398937308356199</v>
      </c>
      <c r="O122">
        <v>418.83</v>
      </c>
      <c r="P122">
        <v>402.92134175732798</v>
      </c>
      <c r="Q122">
        <v>341.89060754618498</v>
      </c>
      <c r="R122">
        <v>79.5408686035248</v>
      </c>
      <c r="S122" s="1">
        <f>(Table2[[#This Row],[Close Price]]-Table2[[#This Row],[20D EMA]])/Table2[[#This Row],[20D EMA]]</f>
        <v>-9.0251414655110017E-3</v>
      </c>
      <c r="T122" s="1">
        <f>(Table2[[#This Row],[Close Price]]-Table2[[#This Row],[50D EMA]])/Table2[[#This Row],[50D EMA]]</f>
        <v>3.0101801482575467E-2</v>
      </c>
      <c r="U122" s="1">
        <f>(Table2[[#This Row],[Close Price]]-Table2[[#This Row],[200D EMA]])/Table2[[#This Row],[200D EMA]]</f>
        <v>0.21398479759035832</v>
      </c>
      <c r="V122">
        <v>0.75019704031326195</v>
      </c>
      <c r="W122">
        <v>413</v>
      </c>
      <c r="X122">
        <v>432.65</v>
      </c>
      <c r="Y122">
        <v>413</v>
      </c>
      <c r="Z122">
        <v>446.95</v>
      </c>
      <c r="AA122">
        <v>413</v>
      </c>
      <c r="AB122">
        <v>446.05</v>
      </c>
      <c r="AC122" s="1">
        <f>(Table2[[#This Row],[Close Price]]/Table2[[#This Row],[Day Low]])-1</f>
        <v>4.9636803874091306E-3</v>
      </c>
      <c r="AD122" s="1">
        <f>(Table2[[#This Row],[Day High]]/Table2[[#This Row],[Close Price]])-1</f>
        <v>4.2404529574749938E-2</v>
      </c>
      <c r="AE122" s="1">
        <f>(Table2[[#This Row],[Close Price]]/Table2[[#This Row],[Current Week Low]])-1</f>
        <v>4.9636803874091306E-3</v>
      </c>
      <c r="AF122" s="1">
        <f>(Table2[[#This Row],[Current Week High]]/Table2[[#This Row],[Close Price]])-1</f>
        <v>7.6858209854234305E-2</v>
      </c>
      <c r="AG122" s="1">
        <f>(Table2[[#This Row],[Close Price]]/Table2[[#This Row],[Current Month Low]])-1</f>
        <v>4.9636803874091306E-3</v>
      </c>
      <c r="AH122" s="1">
        <f>(Table2[[#This Row],[Current Month High]]/Table2[[#This Row],[Close Price]])-1</f>
        <v>7.4689796410071008E-2</v>
      </c>
      <c r="AI122">
        <v>10.1433562221419</v>
      </c>
      <c r="AJ122">
        <v>160.273829431438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0.21</v>
      </c>
      <c r="AM122" t="s">
        <v>3215</v>
      </c>
      <c r="AN122">
        <v>1.18</v>
      </c>
      <c r="AO122" t="s">
        <v>3215</v>
      </c>
      <c r="AP122">
        <v>7.7220343497422003E-2</v>
      </c>
      <c r="AQ122">
        <f>(Table2[[#This Row],[Sharpe Ratio]]-AVERAGE(Table2[Sharpe Ratio]))/_xlfn.STDEV.P(Table2[Sharpe Ratio])</f>
        <v>0.1870942048402324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3.7016975974695088</v>
      </c>
      <c r="AS122">
        <f>_xlfn.RANK.AVG(Table2[[#This Row],[1Y Return vs Nifty Z-Score]],Table2[1Y Return vs Nifty Z-Score])</f>
        <v>57</v>
      </c>
      <c r="AT122">
        <f>_xlfn.RANK.AVG(Table2[[#This Row],[6M Return vs Nifty Z-Score]],Table2[6M Return vs Nifty Z-Score])</f>
        <v>212</v>
      </c>
      <c r="AU122">
        <f>_xlfn.RANK.AVG(Table2[[#This Row],[Sharpe Ratio Z-Score]],Table2[Sharpe Ratio Z-Score])</f>
        <v>291</v>
      </c>
      <c r="AV122">
        <f>(Table2[[#This Row],[Rank 1Y]]+Table2[[#This Row],[Rank 6M]]+Table2[[#This Row],[Rank Sharpe]])/3</f>
        <v>186.66666666666666</v>
      </c>
    </row>
    <row r="123" spans="1:48" x14ac:dyDescent="0.3">
      <c r="A123" t="s">
        <v>469</v>
      </c>
      <c r="B123" t="s">
        <v>470</v>
      </c>
      <c r="C123" t="s">
        <v>3169</v>
      </c>
      <c r="D123" t="s">
        <v>143</v>
      </c>
      <c r="E123">
        <v>47314.599958689003</v>
      </c>
      <c r="F123">
        <v>228.48</v>
      </c>
      <c r="G123">
        <v>123.586169852098</v>
      </c>
      <c r="H123">
        <f>(Table2[[#This Row],[1Y Return vs Nifty]]-AVERAGE(Table2[1Y Return vs Nifty]))/_xlfn.STDEV.P(Table2[1Y Return vs Nifty])</f>
        <v>1.6981547482791848</v>
      </c>
      <c r="I123">
        <v>-13.9922554540059</v>
      </c>
      <c r="J123">
        <f>(Table2[[#This Row],[1M Return vs Nifty]]-AVERAGE(Table2[1M Return vs Nifty]))/_xlfn.STDEV.P(Table2[1M Return vs Nifty])</f>
        <v>-1.4220782915778802</v>
      </c>
      <c r="K123">
        <v>0.72758366096086302</v>
      </c>
      <c r="L123">
        <f>(Table2[[#This Row],[6M Return vs Nifty]]-AVERAGE(Table2[6M Return vs Nifty]))/_xlfn.STDEV.P(Table2[6M Return vs Nifty])</f>
        <v>-0.27659998854993723</v>
      </c>
      <c r="M123">
        <v>2.8398596310378199</v>
      </c>
      <c r="N123">
        <f>(Table2[[#This Row],[1W Return vs Nifty]]-AVERAGE(Table2[1W Return vs Nifty]))/_xlfn.STDEV.P(Table2[1W Return vs Nifty])</f>
        <v>-0.22599175112362982</v>
      </c>
      <c r="O123">
        <v>246.76</v>
      </c>
      <c r="P123">
        <v>262.91595589236903</v>
      </c>
      <c r="Q123">
        <v>226.636415822076</v>
      </c>
      <c r="R123">
        <v>38.556098894756197</v>
      </c>
      <c r="S123" s="1">
        <f>(Table2[[#This Row],[Close Price]]-Table2[[#This Row],[20D EMA]])/Table2[[#This Row],[20D EMA]]</f>
        <v>-7.408007780839683E-2</v>
      </c>
      <c r="T123" s="1">
        <f>(Table2[[#This Row],[Close Price]]-Table2[[#This Row],[50D EMA]])/Table2[[#This Row],[50D EMA]]</f>
        <v>-0.1309770484468665</v>
      </c>
      <c r="U123" s="1">
        <f>(Table2[[#This Row],[Close Price]]-Table2[[#This Row],[200D EMA]])/Table2[[#This Row],[200D EMA]]</f>
        <v>8.1345452417113644E-3</v>
      </c>
      <c r="V123">
        <v>0.55648419764673895</v>
      </c>
      <c r="W123">
        <v>227.3</v>
      </c>
      <c r="X123">
        <v>232.93</v>
      </c>
      <c r="Y123">
        <v>227.3</v>
      </c>
      <c r="Z123">
        <v>243.1</v>
      </c>
      <c r="AA123">
        <v>227.3</v>
      </c>
      <c r="AB123">
        <v>241.38</v>
      </c>
      <c r="AC123" s="1">
        <f>(Table2[[#This Row],[Close Price]]/Table2[[#This Row],[Day Low]])-1</f>
        <v>5.1913770347558064E-3</v>
      </c>
      <c r="AD123" s="1">
        <f>(Table2[[#This Row],[Day High]]/Table2[[#This Row],[Close Price]])-1</f>
        <v>1.9476540616246485E-2</v>
      </c>
      <c r="AE123" s="1">
        <f>(Table2[[#This Row],[Close Price]]/Table2[[#This Row],[Current Week Low]])-1</f>
        <v>5.1913770347558064E-3</v>
      </c>
      <c r="AF123" s="1">
        <f>(Table2[[#This Row],[Current Week High]]/Table2[[#This Row],[Close Price]])-1</f>
        <v>6.3988095238095344E-2</v>
      </c>
      <c r="AG123" s="1">
        <f>(Table2[[#This Row],[Close Price]]/Table2[[#This Row],[Current Month Low]])-1</f>
        <v>5.1913770347558064E-3</v>
      </c>
      <c r="AH123" s="1">
        <f>(Table2[[#This Row],[Current Month High]]/Table2[[#This Row],[Close Price]])-1</f>
        <v>5.6460084033613578E-2</v>
      </c>
      <c r="AI123">
        <v>54.8056722689075</v>
      </c>
      <c r="AJ123">
        <v>224.08510638297801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-0.32</v>
      </c>
      <c r="AM123" t="s">
        <v>3214</v>
      </c>
      <c r="AN123">
        <v>-7.59</v>
      </c>
      <c r="AO123" t="s">
        <v>3214</v>
      </c>
      <c r="AP123">
        <v>0.16019594774283999</v>
      </c>
      <c r="AQ123">
        <f>(Table2[[#This Row],[Sharpe Ratio]]-AVERAGE(Table2[Sharpe Ratio]))/_xlfn.STDEV.P(Table2[Sharpe Ratio])</f>
        <v>1.15597730413711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53</v>
      </c>
      <c r="AT123">
        <f>_xlfn.RANK.AVG(Table2[[#This Row],[6M Return vs Nifty Z-Score]],Table2[6M Return vs Nifty Z-Score])</f>
        <v>414</v>
      </c>
      <c r="AU123">
        <f>_xlfn.RANK.AVG(Table2[[#This Row],[Sharpe Ratio Z-Score]],Table2[Sharpe Ratio Z-Score])</f>
        <v>93</v>
      </c>
      <c r="AV123">
        <f>(Table2[[#This Row],[Rank 1Y]]+Table2[[#This Row],[Rank 6M]]+Table2[[#This Row],[Rank Sharpe]])/3</f>
        <v>186.66666666666666</v>
      </c>
    </row>
    <row r="124" spans="1:48" x14ac:dyDescent="0.3">
      <c r="A124" t="s">
        <v>1424</v>
      </c>
      <c r="B124" t="s">
        <v>1425</v>
      </c>
      <c r="C124" t="s">
        <v>3183</v>
      </c>
      <c r="D124" t="s">
        <v>167</v>
      </c>
      <c r="E124">
        <v>7802.6033475000004</v>
      </c>
      <c r="F124">
        <v>1056.05</v>
      </c>
      <c r="G124">
        <v>89.618775455331203</v>
      </c>
      <c r="H124">
        <f>(Table2[[#This Row],[1Y Return vs Nifty]]-AVERAGE(Table2[1Y Return vs Nifty]))/_xlfn.STDEV.P(Table2[1Y Return vs Nifty])</f>
        <v>1.1173077645112528</v>
      </c>
      <c r="I124">
        <v>10.617682660300501</v>
      </c>
      <c r="J124">
        <f>(Table2[[#This Row],[1M Return vs Nifty]]-AVERAGE(Table2[1M Return vs Nifty]))/_xlfn.STDEV.P(Table2[1M Return vs Nifty])</f>
        <v>0.81596370850986688</v>
      </c>
      <c r="K124">
        <v>41.945355633355398</v>
      </c>
      <c r="L124">
        <f>(Table2[[#This Row],[6M Return vs Nifty]]-AVERAGE(Table2[6M Return vs Nifty]))/_xlfn.STDEV.P(Table2[6M Return vs Nifty])</f>
        <v>1.0811603250784438</v>
      </c>
      <c r="M124">
        <v>9.2429921398546</v>
      </c>
      <c r="N124">
        <f>(Table2[[#This Row],[1W Return vs Nifty]]-AVERAGE(Table2[1W Return vs Nifty]))/_xlfn.STDEV.P(Table2[1W Return vs Nifty])</f>
        <v>1.2495318940317648</v>
      </c>
      <c r="O124">
        <v>1048.06</v>
      </c>
      <c r="P124">
        <v>998.92545344339703</v>
      </c>
      <c r="Q124">
        <v>802.44160790668298</v>
      </c>
      <c r="R124">
        <v>80.059504104720205</v>
      </c>
      <c r="S124" s="1">
        <f>(Table2[[#This Row],[Close Price]]-Table2[[#This Row],[20D EMA]])/Table2[[#This Row],[20D EMA]]</f>
        <v>7.6236093353434058E-3</v>
      </c>
      <c r="T124" s="1">
        <f>(Table2[[#This Row],[Close Price]]-Table2[[#This Row],[50D EMA]])/Table2[[#This Row],[50D EMA]]</f>
        <v>5.71859955712299E-2</v>
      </c>
      <c r="U124" s="1">
        <f>(Table2[[#This Row],[Close Price]]-Table2[[#This Row],[200D EMA]])/Table2[[#This Row],[200D EMA]]</f>
        <v>0.31604591486089717</v>
      </c>
      <c r="V124">
        <v>1.24944765364849</v>
      </c>
      <c r="W124">
        <v>1051</v>
      </c>
      <c r="X124">
        <v>1119</v>
      </c>
      <c r="Y124">
        <v>1051</v>
      </c>
      <c r="Z124">
        <v>1149</v>
      </c>
      <c r="AA124">
        <v>1051</v>
      </c>
      <c r="AB124">
        <v>1131.9000000000001</v>
      </c>
      <c r="AC124" s="1">
        <f>(Table2[[#This Row],[Close Price]]/Table2[[#This Row],[Day Low]])-1</f>
        <v>4.8049476688867276E-3</v>
      </c>
      <c r="AD124" s="1">
        <f>(Table2[[#This Row],[Day High]]/Table2[[#This Row],[Close Price]])-1</f>
        <v>5.9608920032195423E-2</v>
      </c>
      <c r="AE124" s="1">
        <f>(Table2[[#This Row],[Close Price]]/Table2[[#This Row],[Current Week Low]])-1</f>
        <v>4.8049476688867276E-3</v>
      </c>
      <c r="AF124" s="1">
        <f>(Table2[[#This Row],[Current Week High]]/Table2[[#This Row],[Close Price]])-1</f>
        <v>8.8016665877562739E-2</v>
      </c>
      <c r="AG124" s="1">
        <f>(Table2[[#This Row],[Close Price]]/Table2[[#This Row],[Current Month Low]])-1</f>
        <v>4.8049476688867276E-3</v>
      </c>
      <c r="AH124" s="1">
        <f>(Table2[[#This Row],[Current Month High]]/Table2[[#This Row],[Close Price]])-1</f>
        <v>7.1824250745703422E-2</v>
      </c>
      <c r="AI124">
        <v>8.8016665877562694</v>
      </c>
      <c r="AJ124">
        <v>141.60375200183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0.12</v>
      </c>
      <c r="AM124" t="s">
        <v>3215</v>
      </c>
      <c r="AN124">
        <v>6.84</v>
      </c>
      <c r="AO124" t="s">
        <v>3215</v>
      </c>
      <c r="AP124">
        <v>4.7033553536813003E-2</v>
      </c>
      <c r="AQ124">
        <f>(Table2[[#This Row],[Sharpe Ratio]]-AVERAGE(Table2[Sharpe Ratio]))/_xlfn.STDEV.P(Table2[Sharpe Ratio])</f>
        <v>-0.16538856260492063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4.0985751295264077</v>
      </c>
      <c r="AS124">
        <f>_xlfn.RANK.AVG(Table2[[#This Row],[1Y Return vs Nifty Z-Score]],Table2[1Y Return vs Nifty Z-Score])</f>
        <v>89</v>
      </c>
      <c r="AT124">
        <f>_xlfn.RANK.AVG(Table2[[#This Row],[6M Return vs Nifty Z-Score]],Table2[6M Return vs Nifty Z-Score])</f>
        <v>89</v>
      </c>
      <c r="AU124">
        <f>_xlfn.RANK.AVG(Table2[[#This Row],[Sharpe Ratio Z-Score]],Table2[Sharpe Ratio Z-Score])</f>
        <v>384</v>
      </c>
      <c r="AV124">
        <f>(Table2[[#This Row],[Rank 1Y]]+Table2[[#This Row],[Rank 6M]]+Table2[[#This Row],[Rank Sharpe]])/3</f>
        <v>187.33333333333334</v>
      </c>
    </row>
    <row r="125" spans="1:48" x14ac:dyDescent="0.3">
      <c r="A125" t="s">
        <v>287</v>
      </c>
      <c r="B125" t="s">
        <v>288</v>
      </c>
      <c r="C125" t="s">
        <v>3168</v>
      </c>
      <c r="D125" t="s">
        <v>289</v>
      </c>
      <c r="E125">
        <v>99258.448131259996</v>
      </c>
      <c r="F125">
        <v>11173.75</v>
      </c>
      <c r="G125">
        <v>144.09026166126901</v>
      </c>
      <c r="H125">
        <f>(Table2[[#This Row],[1Y Return vs Nifty]]-AVERAGE(Table2[1Y Return vs Nifty]))/_xlfn.STDEV.P(Table2[1Y Return vs Nifty])</f>
        <v>2.0487774584918759</v>
      </c>
      <c r="I125">
        <v>4.33457481988673</v>
      </c>
      <c r="J125">
        <f>(Table2[[#This Row],[1M Return vs Nifty]]-AVERAGE(Table2[1M Return vs Nifty]))/_xlfn.STDEV.P(Table2[1M Return vs Nifty])</f>
        <v>0.24457424899098607</v>
      </c>
      <c r="K125">
        <v>13.8746386111197</v>
      </c>
      <c r="L125">
        <f>(Table2[[#This Row],[6M Return vs Nifty]]-AVERAGE(Table2[6M Return vs Nifty]))/_xlfn.STDEV.P(Table2[6M Return vs Nifty])</f>
        <v>0.15647896254845223</v>
      </c>
      <c r="M125">
        <v>5.3807479641117402</v>
      </c>
      <c r="N125">
        <f>(Table2[[#This Row],[1W Return vs Nifty]]-AVERAGE(Table2[1W Return vs Nifty]))/_xlfn.STDEV.P(Table2[1W Return vs Nifty])</f>
        <v>0.35952491747375959</v>
      </c>
      <c r="O125">
        <v>11352.06</v>
      </c>
      <c r="P125">
        <v>10994.907452432701</v>
      </c>
      <c r="Q125">
        <v>8798.2943190627102</v>
      </c>
      <c r="R125">
        <v>51.218782623480998</v>
      </c>
      <c r="S125" s="1">
        <f>(Table2[[#This Row],[Close Price]]-Table2[[#This Row],[20D EMA]])/Table2[[#This Row],[20D EMA]]</f>
        <v>-1.5707281321627926E-2</v>
      </c>
      <c r="T125" s="1">
        <f>(Table2[[#This Row],[Close Price]]-Table2[[#This Row],[50D EMA]])/Table2[[#This Row],[50D EMA]]</f>
        <v>1.6265943878202373E-2</v>
      </c>
      <c r="U125" s="1">
        <f>(Table2[[#This Row],[Close Price]]-Table2[[#This Row],[200D EMA]])/Table2[[#This Row],[200D EMA]]</f>
        <v>0.2699904771076525</v>
      </c>
      <c r="V125">
        <v>0.84599551516013205</v>
      </c>
      <c r="W125">
        <v>11060</v>
      </c>
      <c r="X125">
        <v>11492.9</v>
      </c>
      <c r="Y125">
        <v>11060</v>
      </c>
      <c r="Z125">
        <v>11497</v>
      </c>
      <c r="AA125">
        <v>11060</v>
      </c>
      <c r="AB125">
        <v>11497</v>
      </c>
      <c r="AC125" s="1">
        <f>(Table2[[#This Row],[Close Price]]/Table2[[#This Row],[Day Low]])-1</f>
        <v>1.0284810126582222E-2</v>
      </c>
      <c r="AD125" s="1">
        <f>(Table2[[#This Row],[Day High]]/Table2[[#This Row],[Close Price]])-1</f>
        <v>2.8562479024499376E-2</v>
      </c>
      <c r="AE125" s="1">
        <f>(Table2[[#This Row],[Close Price]]/Table2[[#This Row],[Current Week Low]])-1</f>
        <v>1.0284810126582222E-2</v>
      </c>
      <c r="AF125" s="1">
        <f>(Table2[[#This Row],[Current Week High]]/Table2[[#This Row],[Close Price]])-1</f>
        <v>2.8929410448595982E-2</v>
      </c>
      <c r="AG125" s="1">
        <f>(Table2[[#This Row],[Close Price]]/Table2[[#This Row],[Current Month Low]])-1</f>
        <v>1.0284810126582222E-2</v>
      </c>
      <c r="AH125" s="1">
        <f>(Table2[[#This Row],[Current Month High]]/Table2[[#This Row],[Close Price]])-1</f>
        <v>2.8929410448595982E-2</v>
      </c>
      <c r="AI125">
        <v>12.934332699406999</v>
      </c>
      <c r="AJ125">
        <v>188.816945822994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-0.05</v>
      </c>
      <c r="AM125" t="s">
        <v>3214</v>
      </c>
      <c r="AN125">
        <v>-8.6999999999999993</v>
      </c>
      <c r="AO125" t="s">
        <v>3214</v>
      </c>
      <c r="AP125">
        <v>9.0211900532306002E-2</v>
      </c>
      <c r="AQ125">
        <f>(Table2[[#This Row],[Sharpe Ratio]]-AVERAGE(Table2[Sharpe Ratio]))/_xlfn.STDEV.P(Table2[Sharpe Ratio])</f>
        <v>0.3387930102797318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3.1481485977848056</v>
      </c>
      <c r="AS125">
        <f>_xlfn.RANK.AVG(Table2[[#This Row],[1Y Return vs Nifty Z-Score]],Table2[1Y Return vs Nifty Z-Score])</f>
        <v>36</v>
      </c>
      <c r="AT125">
        <f>_xlfn.RANK.AVG(Table2[[#This Row],[6M Return vs Nifty Z-Score]],Table2[6M Return vs Nifty Z-Score])</f>
        <v>271</v>
      </c>
      <c r="AU125">
        <f>_xlfn.RANK.AVG(Table2[[#This Row],[Sharpe Ratio Z-Score]],Table2[Sharpe Ratio Z-Score])</f>
        <v>256</v>
      </c>
      <c r="AV125">
        <f>(Table2[[#This Row],[Rank 1Y]]+Table2[[#This Row],[Rank 6M]]+Table2[[#This Row],[Rank Sharpe]])/3</f>
        <v>187.66666666666666</v>
      </c>
    </row>
    <row r="126" spans="1:48" x14ac:dyDescent="0.3">
      <c r="A126" t="s">
        <v>773</v>
      </c>
      <c r="B126" t="s">
        <v>774</v>
      </c>
      <c r="C126" t="s">
        <v>3172</v>
      </c>
      <c r="D126" t="s">
        <v>218</v>
      </c>
      <c r="E126">
        <v>21917.234827839999</v>
      </c>
      <c r="F126">
        <v>1313.8</v>
      </c>
      <c r="G126">
        <v>72.857115541840201</v>
      </c>
      <c r="H126">
        <f>(Table2[[#This Row],[1Y Return vs Nifty]]-AVERAGE(Table2[1Y Return vs Nifty]))/_xlfn.STDEV.P(Table2[1Y Return vs Nifty])</f>
        <v>0.83068113987319037</v>
      </c>
      <c r="I126">
        <v>-2.9987901244186199</v>
      </c>
      <c r="J126">
        <f>(Table2[[#This Row],[1M Return vs Nifty]]-AVERAGE(Table2[1M Return vs Nifty]))/_xlfn.STDEV.P(Table2[1M Return vs Nifty])</f>
        <v>-0.42232619875071598</v>
      </c>
      <c r="K126">
        <v>5.6298043238706903</v>
      </c>
      <c r="L126">
        <f>(Table2[[#This Row],[6M Return vs Nifty]]-AVERAGE(Table2[6M Return vs Nifty]))/_xlfn.STDEV.P(Table2[6M Return vs Nifty])</f>
        <v>-0.11511526130155912</v>
      </c>
      <c r="M126">
        <v>5.5109900016960003</v>
      </c>
      <c r="N126">
        <f>(Table2[[#This Row],[1W Return vs Nifty]]-AVERAGE(Table2[1W Return vs Nifty]))/_xlfn.STDEV.P(Table2[1W Return vs Nifty])</f>
        <v>0.38953760357453571</v>
      </c>
      <c r="O126">
        <v>1349.11</v>
      </c>
      <c r="P126">
        <v>1324.5718665197601</v>
      </c>
      <c r="Q126">
        <v>1129.4611493763</v>
      </c>
      <c r="R126">
        <v>48.163719820936102</v>
      </c>
      <c r="S126" s="1">
        <f>(Table2[[#This Row],[Close Price]]-Table2[[#This Row],[20D EMA]])/Table2[[#This Row],[20D EMA]]</f>
        <v>-2.617281022303589E-2</v>
      </c>
      <c r="T126" s="1">
        <f>(Table2[[#This Row],[Close Price]]-Table2[[#This Row],[50D EMA]])/Table2[[#This Row],[50D EMA]]</f>
        <v>-8.1323382989120941E-3</v>
      </c>
      <c r="U126" s="1">
        <f>(Table2[[#This Row],[Close Price]]-Table2[[#This Row],[200D EMA]])/Table2[[#This Row],[200D EMA]]</f>
        <v>0.16320955415376062</v>
      </c>
      <c r="V126">
        <v>0.76655527473906304</v>
      </c>
      <c r="W126">
        <v>1310.0999999999999</v>
      </c>
      <c r="X126">
        <v>1342.3</v>
      </c>
      <c r="Y126">
        <v>1310.0999999999999</v>
      </c>
      <c r="Z126">
        <v>1426.95</v>
      </c>
      <c r="AA126">
        <v>1310.0999999999999</v>
      </c>
      <c r="AB126">
        <v>1426.95</v>
      </c>
      <c r="AC126" s="1">
        <f>(Table2[[#This Row],[Close Price]]/Table2[[#This Row],[Day Low]])-1</f>
        <v>2.8242118922219284E-3</v>
      </c>
      <c r="AD126" s="1">
        <f>(Table2[[#This Row],[Day High]]/Table2[[#This Row],[Close Price]])-1</f>
        <v>2.1692799512863514E-2</v>
      </c>
      <c r="AE126" s="1">
        <f>(Table2[[#This Row],[Close Price]]/Table2[[#This Row],[Current Week Low]])-1</f>
        <v>2.8242118922219284E-3</v>
      </c>
      <c r="AF126" s="1">
        <f>(Table2[[#This Row],[Current Week High]]/Table2[[#This Row],[Close Price]])-1</f>
        <v>8.6124219820368442E-2</v>
      </c>
      <c r="AG126" s="1">
        <f>(Table2[[#This Row],[Close Price]]/Table2[[#This Row],[Current Month Low]])-1</f>
        <v>2.8242118922219284E-3</v>
      </c>
      <c r="AH126" s="1">
        <f>(Table2[[#This Row],[Current Month High]]/Table2[[#This Row],[Close Price]])-1</f>
        <v>8.6124219820368442E-2</v>
      </c>
      <c r="AI126">
        <v>10.2907596285583</v>
      </c>
      <c r="AJ126">
        <v>118.511434511434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-0.01</v>
      </c>
      <c r="AM126" t="s">
        <v>3214</v>
      </c>
      <c r="AN126">
        <v>-5.78</v>
      </c>
      <c r="AO126" t="s">
        <v>3214</v>
      </c>
      <c r="AP126">
        <v>0.16185441044278301</v>
      </c>
      <c r="AQ126">
        <f>(Table2[[#This Row],[Sharpe Ratio]]-AVERAGE(Table2[Sharpe Ratio]))/_xlfn.STDEV.P(Table2[Sharpe Ratio])</f>
        <v>1.1753427127460843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1.8581199961415353</v>
      </c>
      <c r="AS126">
        <f>_xlfn.RANK.AVG(Table2[[#This Row],[1Y Return vs Nifty Z-Score]],Table2[1Y Return vs Nifty Z-Score])</f>
        <v>115</v>
      </c>
      <c r="AT126">
        <f>_xlfn.RANK.AVG(Table2[[#This Row],[6M Return vs Nifty Z-Score]],Table2[6M Return vs Nifty Z-Score])</f>
        <v>363</v>
      </c>
      <c r="AU126">
        <f>_xlfn.RANK.AVG(Table2[[#This Row],[Sharpe Ratio Z-Score]],Table2[Sharpe Ratio Z-Score])</f>
        <v>89</v>
      </c>
      <c r="AV126">
        <f>(Table2[[#This Row],[Rank 1Y]]+Table2[[#This Row],[Rank 6M]]+Table2[[#This Row],[Rank Sharpe]])/3</f>
        <v>189</v>
      </c>
    </row>
    <row r="127" spans="1:48" x14ac:dyDescent="0.3">
      <c r="A127" t="s">
        <v>283</v>
      </c>
      <c r="B127" t="s">
        <v>284</v>
      </c>
      <c r="C127" t="s">
        <v>3173</v>
      </c>
      <c r="D127" t="s">
        <v>54</v>
      </c>
      <c r="E127">
        <v>100096.08838528</v>
      </c>
      <c r="F127">
        <v>2183.6</v>
      </c>
      <c r="G127">
        <v>56.667850256762598</v>
      </c>
      <c r="H127">
        <f>(Table2[[#This Row],[1Y Return vs Nifty]]-AVERAGE(Table2[1Y Return vs Nifty]))/_xlfn.STDEV.P(Table2[1Y Return vs Nifty])</f>
        <v>0.55384253987885901</v>
      </c>
      <c r="I127">
        <v>-1.8742780364390099</v>
      </c>
      <c r="J127">
        <f>(Table2[[#This Row],[1M Return vs Nifty]]-AVERAGE(Table2[1M Return vs Nifty]))/_xlfn.STDEV.P(Table2[1M Return vs Nifty])</f>
        <v>-0.32006241934520385</v>
      </c>
      <c r="K127">
        <v>23.466385568924</v>
      </c>
      <c r="L127">
        <f>(Table2[[#This Row],[6M Return vs Nifty]]-AVERAGE(Table2[6M Return vs Nifty]))/_xlfn.STDEV.P(Table2[6M Return vs Nifty])</f>
        <v>0.47244202252158091</v>
      </c>
      <c r="M127">
        <v>2.2096618980399501</v>
      </c>
      <c r="N127">
        <f>(Table2[[#This Row],[1W Return vs Nifty]]-AVERAGE(Table2[1W Return vs Nifty]))/_xlfn.STDEV.P(Table2[1W Return vs Nifty])</f>
        <v>-0.37121311814692631</v>
      </c>
      <c r="O127">
        <v>2196.34</v>
      </c>
      <c r="P127">
        <v>2104.6680192993199</v>
      </c>
      <c r="Q127">
        <v>1737.8004374837501</v>
      </c>
      <c r="R127">
        <v>46.758877326024098</v>
      </c>
      <c r="S127" s="1">
        <f>(Table2[[#This Row],[Close Price]]-Table2[[#This Row],[20D EMA]])/Table2[[#This Row],[20D EMA]]</f>
        <v>-5.8005591119773053E-3</v>
      </c>
      <c r="T127" s="1">
        <f>(Table2[[#This Row],[Close Price]]-Table2[[#This Row],[50D EMA]])/Table2[[#This Row],[50D EMA]]</f>
        <v>3.7503292669861459E-2</v>
      </c>
      <c r="U127" s="1">
        <f>(Table2[[#This Row],[Close Price]]-Table2[[#This Row],[200D EMA]])/Table2[[#This Row],[200D EMA]]</f>
        <v>0.25653093007718752</v>
      </c>
      <c r="V127">
        <v>0.74219807937653903</v>
      </c>
      <c r="W127">
        <v>2154.3000000000002</v>
      </c>
      <c r="X127">
        <v>2200</v>
      </c>
      <c r="Y127">
        <v>2154.3000000000002</v>
      </c>
      <c r="Z127">
        <v>2219.8000000000002</v>
      </c>
      <c r="AA127">
        <v>2154.3000000000002</v>
      </c>
      <c r="AB127">
        <v>2219</v>
      </c>
      <c r="AC127" s="1">
        <f>(Table2[[#This Row],[Close Price]]/Table2[[#This Row],[Day Low]])-1</f>
        <v>1.3600705565612881E-2</v>
      </c>
      <c r="AD127" s="1">
        <f>(Table2[[#This Row],[Day High]]/Table2[[#This Row],[Close Price]])-1</f>
        <v>7.5105330646638713E-3</v>
      </c>
      <c r="AE127" s="1">
        <f>(Table2[[#This Row],[Close Price]]/Table2[[#This Row],[Current Week Low]])-1</f>
        <v>1.3600705565612881E-2</v>
      </c>
      <c r="AF127" s="1">
        <f>(Table2[[#This Row],[Current Week High]]/Table2[[#This Row],[Close Price]])-1</f>
        <v>1.6578127862245884E-2</v>
      </c>
      <c r="AG127" s="1">
        <f>(Table2[[#This Row],[Close Price]]/Table2[[#This Row],[Current Month Low]])-1</f>
        <v>1.3600705565612881E-2</v>
      </c>
      <c r="AH127" s="1">
        <f>(Table2[[#This Row],[Current Month High]]/Table2[[#This Row],[Close Price]])-1</f>
        <v>1.6211760395676844E-2</v>
      </c>
      <c r="AI127">
        <v>5.8801978384319398</v>
      </c>
      <c r="AJ127">
        <v>94.443455031166494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7.0000000000000007E-2</v>
      </c>
      <c r="AM127" t="s">
        <v>3215</v>
      </c>
      <c r="AN127">
        <v>-3.03</v>
      </c>
      <c r="AO127" t="s">
        <v>3214</v>
      </c>
      <c r="AP127">
        <v>0.106012564779822</v>
      </c>
      <c r="AQ127">
        <f>(Table2[[#This Row],[Sharpe Ratio]]-AVERAGE(Table2[Sharpe Ratio]))/_xlfn.STDEV.P(Table2[Sharpe Ratio])</f>
        <v>0.52329298091933152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0.85830200582764138</v>
      </c>
      <c r="AS127">
        <f>_xlfn.RANK.AVG(Table2[[#This Row],[1Y Return vs Nifty Z-Score]],Table2[1Y Return vs Nifty Z-Score])</f>
        <v>165</v>
      </c>
      <c r="AT127">
        <f>_xlfn.RANK.AVG(Table2[[#This Row],[6M Return vs Nifty Z-Score]],Table2[6M Return vs Nifty Z-Score])</f>
        <v>188</v>
      </c>
      <c r="AU127">
        <f>_xlfn.RANK.AVG(Table2[[#This Row],[Sharpe Ratio Z-Score]],Table2[Sharpe Ratio Z-Score])</f>
        <v>215</v>
      </c>
      <c r="AV127">
        <f>(Table2[[#This Row],[Rank 1Y]]+Table2[[#This Row],[Rank 6M]]+Table2[[#This Row],[Rank Sharpe]])/3</f>
        <v>189.33333333333334</v>
      </c>
    </row>
    <row r="128" spans="1:48" x14ac:dyDescent="0.3">
      <c r="A128" t="s">
        <v>1021</v>
      </c>
      <c r="B128" t="s">
        <v>1022</v>
      </c>
      <c r="C128" t="s">
        <v>3181</v>
      </c>
      <c r="D128" t="s">
        <v>124</v>
      </c>
      <c r="E128">
        <v>14322.08449046</v>
      </c>
      <c r="F128">
        <v>209.33</v>
      </c>
      <c r="G128">
        <v>36.600861577265498</v>
      </c>
      <c r="H128">
        <f>(Table2[[#This Row],[1Y Return vs Nifty]]-AVERAGE(Table2[1Y Return vs Nifty]))/_xlfn.STDEV.P(Table2[1Y Return vs Nifty])</f>
        <v>0.21069435160037872</v>
      </c>
      <c r="I128">
        <v>13.5142157047209</v>
      </c>
      <c r="J128">
        <f>(Table2[[#This Row],[1M Return vs Nifty]]-AVERAGE(Table2[1M Return vs Nifty]))/_xlfn.STDEV.P(Table2[1M Return vs Nifty])</f>
        <v>1.0793760981690834</v>
      </c>
      <c r="K128">
        <v>28.025283252709102</v>
      </c>
      <c r="L128">
        <f>(Table2[[#This Row],[6M Return vs Nifty]]-AVERAGE(Table2[6M Return vs Nifty]))/_xlfn.STDEV.P(Table2[6M Return vs Nifty])</f>
        <v>0.62261730014409333</v>
      </c>
      <c r="M128">
        <v>1.42925178445762</v>
      </c>
      <c r="N128">
        <f>(Table2[[#This Row],[1W Return vs Nifty]]-AVERAGE(Table2[1W Return vs Nifty]))/_xlfn.STDEV.P(Table2[1W Return vs Nifty])</f>
        <v>-0.55104909279270486</v>
      </c>
      <c r="O128">
        <v>1008.07</v>
      </c>
      <c r="P128">
        <v>200.286896101298</v>
      </c>
      <c r="Q128">
        <v>179.43101477055299</v>
      </c>
      <c r="R128">
        <v>66.794745358149896</v>
      </c>
      <c r="S128" s="1">
        <f>(Table2[[#This Row],[Close Price]]-Table2[[#This Row],[20D EMA]])/Table2[[#This Row],[20D EMA]]</f>
        <v>-0.79234576963901315</v>
      </c>
      <c r="T128" s="1">
        <f>(Table2[[#This Row],[Close Price]]-Table2[[#This Row],[50D EMA]])/Table2[[#This Row],[50D EMA]]</f>
        <v>4.5150751620457154E-2</v>
      </c>
      <c r="U128" s="1">
        <f>(Table2[[#This Row],[Close Price]]-Table2[[#This Row],[200D EMA]])/Table2[[#This Row],[200D EMA]]</f>
        <v>0.16663220273083937</v>
      </c>
      <c r="V128">
        <v>1.8952245243786701</v>
      </c>
      <c r="W128">
        <v>1040</v>
      </c>
      <c r="X128">
        <v>1085</v>
      </c>
      <c r="Y128">
        <v>1040</v>
      </c>
      <c r="Z128">
        <v>1122.9000000000001</v>
      </c>
      <c r="AA128">
        <v>1040</v>
      </c>
      <c r="AB128">
        <v>1120</v>
      </c>
      <c r="AC128" s="1">
        <f>(Table2[[#This Row],[Close Price]]/Table2[[#This Row],[Day Low]])-1</f>
        <v>-0.79872115384615383</v>
      </c>
      <c r="AD128" s="1">
        <f>(Table2[[#This Row],[Day High]]/Table2[[#This Row],[Close Price]])-1</f>
        <v>4.183203554196723</v>
      </c>
      <c r="AE128" s="1">
        <f>(Table2[[#This Row],[Close Price]]/Table2[[#This Row],[Current Week Low]])-1</f>
        <v>-0.79872115384615383</v>
      </c>
      <c r="AF128" s="1">
        <f>(Table2[[#This Row],[Current Week High]]/Table2[[#This Row],[Close Price]])-1</f>
        <v>4.3642573926336405</v>
      </c>
      <c r="AG128" s="1">
        <f>(Table2[[#This Row],[Close Price]]/Table2[[#This Row],[Current Month Low]])-1</f>
        <v>-0.79872115384615383</v>
      </c>
      <c r="AH128" s="1">
        <f>(Table2[[#This Row],[Current Month High]]/Table2[[#This Row],[Close Price]])-1</f>
        <v>4.3504036688482302</v>
      </c>
      <c r="AI128">
        <v>16.939760187264099</v>
      </c>
      <c r="AJ128">
        <v>82.709260713974004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-0.1</v>
      </c>
      <c r="AM128" t="s">
        <v>3214</v>
      </c>
      <c r="AN128">
        <v>10.89</v>
      </c>
      <c r="AO128" t="s">
        <v>3215</v>
      </c>
      <c r="AP128">
        <v>0.121662660573104</v>
      </c>
      <c r="AQ128">
        <f>(Table2[[#This Row],[Sharpe Ratio]]-AVERAGE(Table2[Sharpe Ratio]))/_xlfn.STDEV.P(Table2[Sharpe Ratio])</f>
        <v>0.70603480551201492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2.0676734626328654</v>
      </c>
      <c r="AS128">
        <f>_xlfn.RANK.AVG(Table2[[#This Row],[1Y Return vs Nifty Z-Score]],Table2[1Y Return vs Nifty Z-Score])</f>
        <v>244</v>
      </c>
      <c r="AT128">
        <f>_xlfn.RANK.AVG(Table2[[#This Row],[6M Return vs Nifty Z-Score]],Table2[6M Return vs Nifty Z-Score])</f>
        <v>153</v>
      </c>
      <c r="AU128">
        <f>_xlfn.RANK.AVG(Table2[[#This Row],[Sharpe Ratio Z-Score]],Table2[Sharpe Ratio Z-Score])</f>
        <v>172</v>
      </c>
      <c r="AV128">
        <f>(Table2[[#This Row],[Rank 1Y]]+Table2[[#This Row],[Rank 6M]]+Table2[[#This Row],[Rank Sharpe]])/3</f>
        <v>189.66666666666666</v>
      </c>
    </row>
    <row r="129" spans="1:48" x14ac:dyDescent="0.3">
      <c r="A129" t="s">
        <v>188</v>
      </c>
      <c r="B129" t="s">
        <v>189</v>
      </c>
      <c r="C129" t="s">
        <v>3169</v>
      </c>
      <c r="D129" t="s">
        <v>143</v>
      </c>
      <c r="E129">
        <v>146871.743103671</v>
      </c>
      <c r="F129">
        <v>556.79999999999995</v>
      </c>
      <c r="G129">
        <v>61.518565117938898</v>
      </c>
      <c r="H129">
        <f>(Table2[[#This Row],[1Y Return vs Nifty]]-AVERAGE(Table2[1Y Return vs Nifty]))/_xlfn.STDEV.P(Table2[1Y Return vs Nifty])</f>
        <v>0.63679041228030309</v>
      </c>
      <c r="I129">
        <v>-9.8507869006986901</v>
      </c>
      <c r="J129">
        <f>(Table2[[#This Row],[1M Return vs Nifty]]-AVERAGE(Table2[1M Return vs Nifty]))/_xlfn.STDEV.P(Table2[1M Return vs Nifty])</f>
        <v>-1.045450746994337</v>
      </c>
      <c r="K129">
        <v>4.9064039479874202</v>
      </c>
      <c r="L129">
        <f>(Table2[[#This Row],[6M Return vs Nifty]]-AVERAGE(Table2[6M Return vs Nifty]))/_xlfn.STDEV.P(Table2[6M Return vs Nifty])</f>
        <v>-0.1389448928958138</v>
      </c>
      <c r="M129">
        <v>6.0563344219730197</v>
      </c>
      <c r="N129">
        <f>(Table2[[#This Row],[1W Return vs Nifty]]-AVERAGE(Table2[1W Return vs Nifty]))/_xlfn.STDEV.P(Table2[1W Return vs Nifty])</f>
        <v>0.51520556152547869</v>
      </c>
      <c r="O129">
        <v>560.37</v>
      </c>
      <c r="P129">
        <v>573.00160482956903</v>
      </c>
      <c r="Q129">
        <v>500.64895443369898</v>
      </c>
      <c r="R129">
        <v>49.531520140547201</v>
      </c>
      <c r="S129" s="1">
        <f>(Table2[[#This Row],[Close Price]]-Table2[[#This Row],[20D EMA]])/Table2[[#This Row],[20D EMA]]</f>
        <v>-6.3707907275550972E-3</v>
      </c>
      <c r="T129" s="1">
        <f>(Table2[[#This Row],[Close Price]]-Table2[[#This Row],[50D EMA]])/Table2[[#This Row],[50D EMA]]</f>
        <v>-2.8274972867463451E-2</v>
      </c>
      <c r="U129" s="1">
        <f>(Table2[[#This Row],[Close Price]]-Table2[[#This Row],[200D EMA]])/Table2[[#This Row],[200D EMA]]</f>
        <v>0.11215652218791775</v>
      </c>
      <c r="V129">
        <v>0.96286331558773097</v>
      </c>
      <c r="W129">
        <v>536.1</v>
      </c>
      <c r="X129">
        <v>562.79999999999995</v>
      </c>
      <c r="Y129">
        <v>536.1</v>
      </c>
      <c r="Z129">
        <v>569.45000000000005</v>
      </c>
      <c r="AA129">
        <v>536.1</v>
      </c>
      <c r="AB129">
        <v>569.45000000000005</v>
      </c>
      <c r="AC129" s="1">
        <f>(Table2[[#This Row],[Close Price]]/Table2[[#This Row],[Day Low]])-1</f>
        <v>3.8612199216564003E-2</v>
      </c>
      <c r="AD129" s="1">
        <f>(Table2[[#This Row],[Day High]]/Table2[[#This Row],[Close Price]])-1</f>
        <v>1.0775862068965525E-2</v>
      </c>
      <c r="AE129" s="1">
        <f>(Table2[[#This Row],[Close Price]]/Table2[[#This Row],[Current Week Low]])-1</f>
        <v>3.8612199216564003E-2</v>
      </c>
      <c r="AF129" s="1">
        <f>(Table2[[#This Row],[Current Week High]]/Table2[[#This Row],[Close Price]])-1</f>
        <v>2.2719109195402432E-2</v>
      </c>
      <c r="AG129" s="1">
        <f>(Table2[[#This Row],[Close Price]]/Table2[[#This Row],[Current Month Low]])-1</f>
        <v>3.8612199216564003E-2</v>
      </c>
      <c r="AH129" s="1">
        <f>(Table2[[#This Row],[Current Month High]]/Table2[[#This Row],[Close Price]])-1</f>
        <v>2.2719109195402432E-2</v>
      </c>
      <c r="AI129">
        <v>17.4568965517241</v>
      </c>
      <c r="AJ129">
        <v>114.60782424359201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-0.16</v>
      </c>
      <c r="AM129" t="s">
        <v>3214</v>
      </c>
      <c r="AN129">
        <v>-4.0999999999999996</v>
      </c>
      <c r="AO129" t="s">
        <v>3214</v>
      </c>
      <c r="AP129">
        <v>0.18396057617876399</v>
      </c>
      <c r="AQ129">
        <f>(Table2[[#This Row],[Sharpe Ratio]]-AVERAGE(Table2[Sharpe Ratio]))/_xlfn.STDEV.P(Table2[Sharpe Ratio])</f>
        <v>1.4334702740531229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144</v>
      </c>
      <c r="AT129">
        <f>_xlfn.RANK.AVG(Table2[[#This Row],[6M Return vs Nifty Z-Score]],Table2[6M Return vs Nifty Z-Score])</f>
        <v>373</v>
      </c>
      <c r="AU129">
        <f>_xlfn.RANK.AVG(Table2[[#This Row],[Sharpe Ratio Z-Score]],Table2[Sharpe Ratio Z-Score])</f>
        <v>55</v>
      </c>
      <c r="AV129">
        <f>(Table2[[#This Row],[Rank 1Y]]+Table2[[#This Row],[Rank 6M]]+Table2[[#This Row],[Rank Sharpe]])/3</f>
        <v>190.66666666666666</v>
      </c>
    </row>
    <row r="130" spans="1:48" x14ac:dyDescent="0.3">
      <c r="A130" t="s">
        <v>530</v>
      </c>
      <c r="B130" t="s">
        <v>531</v>
      </c>
      <c r="C130" t="s">
        <v>3176</v>
      </c>
      <c r="D130" t="s">
        <v>164</v>
      </c>
      <c r="E130">
        <v>41182.794559900998</v>
      </c>
      <c r="F130">
        <v>222.55</v>
      </c>
      <c r="G130">
        <v>101.205268374818</v>
      </c>
      <c r="H130">
        <f>(Table2[[#This Row],[1Y Return vs Nifty]]-AVERAGE(Table2[1Y Return vs Nifty]))/_xlfn.STDEV.P(Table2[1Y Return vs Nifty])</f>
        <v>1.3154383419150057</v>
      </c>
      <c r="I130">
        <v>25.441849885876199</v>
      </c>
      <c r="J130">
        <f>(Table2[[#This Row],[1M Return vs Nifty]]-AVERAGE(Table2[1M Return vs Nifty]))/_xlfn.STDEV.P(Table2[1M Return vs Nifty])</f>
        <v>2.1640820464375818</v>
      </c>
      <c r="K130">
        <v>14.803801332923699</v>
      </c>
      <c r="L130">
        <f>(Table2[[#This Row],[6M Return vs Nifty]]-AVERAGE(Table2[6M Return vs Nifty]))/_xlfn.STDEV.P(Table2[6M Return vs Nifty])</f>
        <v>0.18708663997005903</v>
      </c>
      <c r="M130">
        <v>18.898838600707499</v>
      </c>
      <c r="N130">
        <f>(Table2[[#This Row],[1W Return vs Nifty]]-AVERAGE(Table2[1W Return vs Nifty]))/_xlfn.STDEV.P(Table2[1W Return vs Nifty])</f>
        <v>3.4746037236964664</v>
      </c>
      <c r="O130">
        <v>195.31</v>
      </c>
      <c r="P130">
        <v>187.75277635309001</v>
      </c>
      <c r="Q130">
        <v>166.98977200874</v>
      </c>
      <c r="R130">
        <v>87.281552292969806</v>
      </c>
      <c r="S130" s="1">
        <f>(Table2[[#This Row],[Close Price]]-Table2[[#This Row],[20D EMA]])/Table2[[#This Row],[20D EMA]]</f>
        <v>0.1394705852234909</v>
      </c>
      <c r="T130" s="1">
        <f>(Table2[[#This Row],[Close Price]]-Table2[[#This Row],[50D EMA]])/Table2[[#This Row],[50D EMA]]</f>
        <v>0.18533533470349298</v>
      </c>
      <c r="U130" s="1">
        <f>(Table2[[#This Row],[Close Price]]-Table2[[#This Row],[200D EMA]])/Table2[[#This Row],[200D EMA]]</f>
        <v>0.33271635336056427</v>
      </c>
      <c r="V130">
        <v>2.0306030191006199</v>
      </c>
      <c r="W130">
        <v>216.93</v>
      </c>
      <c r="X130">
        <v>225.8</v>
      </c>
      <c r="Y130">
        <v>206.53</v>
      </c>
      <c r="Z130">
        <v>227.39</v>
      </c>
      <c r="AA130">
        <v>212.8</v>
      </c>
      <c r="AB130">
        <v>227.39</v>
      </c>
      <c r="AC130" s="1">
        <f>(Table2[[#This Row],[Close Price]]/Table2[[#This Row],[Day Low]])-1</f>
        <v>2.5906974600101496E-2</v>
      </c>
      <c r="AD130" s="1">
        <f>(Table2[[#This Row],[Day High]]/Table2[[#This Row],[Close Price]])-1</f>
        <v>1.460345989665246E-2</v>
      </c>
      <c r="AE130" s="1">
        <f>(Table2[[#This Row],[Close Price]]/Table2[[#This Row],[Current Week Low]])-1</f>
        <v>7.7567423618844833E-2</v>
      </c>
      <c r="AF130" s="1">
        <f>(Table2[[#This Row],[Current Week High]]/Table2[[#This Row],[Close Price]])-1</f>
        <v>2.1747921815322258E-2</v>
      </c>
      <c r="AG130" s="1">
        <f>(Table2[[#This Row],[Close Price]]/Table2[[#This Row],[Current Month Low]])-1</f>
        <v>4.5817669172932396E-2</v>
      </c>
      <c r="AH130" s="1">
        <f>(Table2[[#This Row],[Current Month High]]/Table2[[#This Row],[Close Price]])-1</f>
        <v>2.1747921815322258E-2</v>
      </c>
      <c r="AI130">
        <v>2.17479218153222</v>
      </c>
      <c r="AJ130">
        <v>151.18510158013501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7.0000000000000007E-2</v>
      </c>
      <c r="AM130" t="s">
        <v>3215</v>
      </c>
      <c r="AN130">
        <v>17.52</v>
      </c>
      <c r="AO130" t="s">
        <v>3215</v>
      </c>
      <c r="AP130">
        <v>9.4226782644291004E-2</v>
      </c>
      <c r="AQ130">
        <f>(Table2[[#This Row],[Sharpe Ratio]]-AVERAGE(Table2[Sharpe Ratio]))/_xlfn.STDEV.P(Table2[Sharpe Ratio])</f>
        <v>0.38567367429353355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7.5268844263126464</v>
      </c>
      <c r="AS130">
        <f>_xlfn.RANK.AVG(Table2[[#This Row],[1Y Return vs Nifty Z-Score]],Table2[1Y Return vs Nifty Z-Score])</f>
        <v>69</v>
      </c>
      <c r="AT130">
        <f>_xlfn.RANK.AVG(Table2[[#This Row],[6M Return vs Nifty Z-Score]],Table2[6M Return vs Nifty Z-Score])</f>
        <v>259</v>
      </c>
      <c r="AU130">
        <f>_xlfn.RANK.AVG(Table2[[#This Row],[Sharpe Ratio Z-Score]],Table2[Sharpe Ratio Z-Score])</f>
        <v>246</v>
      </c>
      <c r="AV130">
        <f>(Table2[[#This Row],[Rank 1Y]]+Table2[[#This Row],[Rank 6M]]+Table2[[#This Row],[Rank Sharpe]])/3</f>
        <v>191.33333333333334</v>
      </c>
    </row>
    <row r="131" spans="1:48" x14ac:dyDescent="0.3">
      <c r="A131" t="s">
        <v>1540</v>
      </c>
      <c r="B131" t="s">
        <v>1541</v>
      </c>
      <c r="C131" t="s">
        <v>3172</v>
      </c>
      <c r="D131" t="s">
        <v>46</v>
      </c>
      <c r="E131">
        <v>6645.8414392579998</v>
      </c>
      <c r="F131">
        <v>242.94</v>
      </c>
      <c r="G131">
        <v>71.148482530516304</v>
      </c>
      <c r="H131">
        <f>(Table2[[#This Row],[1Y Return vs Nifty]]-AVERAGE(Table2[1Y Return vs Nifty]))/_xlfn.STDEV.P(Table2[1Y Return vs Nifty])</f>
        <v>0.80146328702874992</v>
      </c>
      <c r="I131">
        <v>2.5094477223653802</v>
      </c>
      <c r="J131">
        <f>(Table2[[#This Row],[1M Return vs Nifty]]-AVERAGE(Table2[1M Return vs Nifty]))/_xlfn.STDEV.P(Table2[1M Return vs Nifty])</f>
        <v>7.8596135564667546E-2</v>
      </c>
      <c r="K131">
        <v>28.5305787601094</v>
      </c>
      <c r="L131">
        <f>(Table2[[#This Row],[6M Return vs Nifty]]-AVERAGE(Table2[6M Return vs Nifty]))/_xlfn.STDEV.P(Table2[6M Return vs Nifty])</f>
        <v>0.63926230917229443</v>
      </c>
      <c r="M131">
        <v>2.9466294146938998</v>
      </c>
      <c r="N131">
        <f>(Table2[[#This Row],[1W Return vs Nifty]]-AVERAGE(Table2[1W Return vs Nifty]))/_xlfn.STDEV.P(Table2[1W Return vs Nifty])</f>
        <v>-0.20138795912717405</v>
      </c>
      <c r="O131">
        <v>240.25</v>
      </c>
      <c r="P131">
        <v>238.09621518968299</v>
      </c>
      <c r="Q131">
        <v>200.25613094856001</v>
      </c>
      <c r="R131">
        <v>46.529232084323702</v>
      </c>
      <c r="S131" s="1">
        <f>(Table2[[#This Row],[Close Price]]-Table2[[#This Row],[20D EMA]])/Table2[[#This Row],[20D EMA]]</f>
        <v>1.1196670135275744E-2</v>
      </c>
      <c r="T131" s="1">
        <f>(Table2[[#This Row],[Close Price]]-Table2[[#This Row],[50D EMA]])/Table2[[#This Row],[50D EMA]]</f>
        <v>2.0343812716460564E-2</v>
      </c>
      <c r="U131" s="1">
        <f>(Table2[[#This Row],[Close Price]]-Table2[[#This Row],[200D EMA]])/Table2[[#This Row],[200D EMA]]</f>
        <v>0.21314637833687214</v>
      </c>
      <c r="V131">
        <v>0.82571053110179704</v>
      </c>
      <c r="W131">
        <v>240</v>
      </c>
      <c r="X131">
        <v>246.95</v>
      </c>
      <c r="Y131">
        <v>226.05</v>
      </c>
      <c r="Z131">
        <v>246.95</v>
      </c>
      <c r="AA131">
        <v>230.2</v>
      </c>
      <c r="AB131">
        <v>246.95</v>
      </c>
      <c r="AC131" s="1">
        <f>(Table2[[#This Row],[Close Price]]/Table2[[#This Row],[Day Low]])-1</f>
        <v>1.2250000000000094E-2</v>
      </c>
      <c r="AD131" s="1">
        <f>(Table2[[#This Row],[Day High]]/Table2[[#This Row],[Close Price]])-1</f>
        <v>1.6506133201613427E-2</v>
      </c>
      <c r="AE131" s="1">
        <f>(Table2[[#This Row],[Close Price]]/Table2[[#This Row],[Current Week Low]])-1</f>
        <v>7.4717982747179779E-2</v>
      </c>
      <c r="AF131" s="1">
        <f>(Table2[[#This Row],[Current Week High]]/Table2[[#This Row],[Close Price]])-1</f>
        <v>1.6506133201613427E-2</v>
      </c>
      <c r="AG131" s="1">
        <f>(Table2[[#This Row],[Close Price]]/Table2[[#This Row],[Current Month Low]])-1</f>
        <v>5.5343179843614365E-2</v>
      </c>
      <c r="AH131" s="1">
        <f>(Table2[[#This Row],[Current Month High]]/Table2[[#This Row],[Close Price]])-1</f>
        <v>1.6506133201613427E-2</v>
      </c>
      <c r="AI131">
        <v>17.205894459537301</v>
      </c>
      <c r="AJ131">
        <v>104.15126050420101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0.04</v>
      </c>
      <c r="AM131" t="s">
        <v>3215</v>
      </c>
      <c r="AN131">
        <v>-2.73</v>
      </c>
      <c r="AO131" t="s">
        <v>3214</v>
      </c>
      <c r="AP131">
        <v>7.1546496579024996E-2</v>
      </c>
      <c r="AQ131">
        <f>(Table2[[#This Row],[Sharpe Ratio]]-AVERAGE(Table2[Sharpe Ratio]))/_xlfn.STDEV.P(Table2[Sharpe Ratio])</f>
        <v>0.12084226925958734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1.438776041898125</v>
      </c>
      <c r="AS131">
        <f>_xlfn.RANK.AVG(Table2[[#This Row],[1Y Return vs Nifty Z-Score]],Table2[1Y Return vs Nifty Z-Score])</f>
        <v>116</v>
      </c>
      <c r="AT131">
        <f>_xlfn.RANK.AVG(Table2[[#This Row],[6M Return vs Nifty Z-Score]],Table2[6M Return vs Nifty Z-Score])</f>
        <v>147</v>
      </c>
      <c r="AU131">
        <f>_xlfn.RANK.AVG(Table2[[#This Row],[Sharpe Ratio Z-Score]],Table2[Sharpe Ratio Z-Score])</f>
        <v>313</v>
      </c>
      <c r="AV131">
        <f>(Table2[[#This Row],[Rank 1Y]]+Table2[[#This Row],[Rank 6M]]+Table2[[#This Row],[Rank Sharpe]])/3</f>
        <v>192</v>
      </c>
    </row>
    <row r="132" spans="1:48" x14ac:dyDescent="0.3">
      <c r="A132" t="s">
        <v>775</v>
      </c>
      <c r="B132" t="s">
        <v>776</v>
      </c>
      <c r="C132" t="s">
        <v>3181</v>
      </c>
      <c r="D132" t="s">
        <v>777</v>
      </c>
      <c r="E132">
        <v>21834.057150314999</v>
      </c>
      <c r="F132">
        <v>497.15</v>
      </c>
      <c r="G132">
        <v>29.0814024551944</v>
      </c>
      <c r="H132">
        <f>(Table2[[#This Row],[1Y Return vs Nifty]]-AVERAGE(Table2[1Y Return vs Nifty]))/_xlfn.STDEV.P(Table2[1Y Return vs Nifty])</f>
        <v>8.2110595672458694E-2</v>
      </c>
      <c r="I132">
        <v>-7.3733245339440003</v>
      </c>
      <c r="J132">
        <f>(Table2[[#This Row],[1M Return vs Nifty]]-AVERAGE(Table2[1M Return vs Nifty]))/_xlfn.STDEV.P(Table2[1M Return vs Nifty])</f>
        <v>-0.82014888704327393</v>
      </c>
      <c r="K132">
        <v>12.393892516213899</v>
      </c>
      <c r="L132">
        <f>(Table2[[#This Row],[6M Return vs Nifty]]-AVERAGE(Table2[6M Return vs Nifty]))/_xlfn.STDEV.P(Table2[6M Return vs Nifty])</f>
        <v>0.10770150112793138</v>
      </c>
      <c r="M132">
        <v>0.366905734424047</v>
      </c>
      <c r="N132">
        <f>(Table2[[#This Row],[1W Return vs Nifty]]-AVERAGE(Table2[1W Return vs Nifty]))/_xlfn.STDEV.P(Table2[1W Return vs Nifty])</f>
        <v>-0.79585375894690114</v>
      </c>
      <c r="O132">
        <v>528.36</v>
      </c>
      <c r="P132">
        <v>550.71426539646802</v>
      </c>
      <c r="Q132">
        <v>487.71663775852699</v>
      </c>
      <c r="R132">
        <v>39.1305665919717</v>
      </c>
      <c r="S132" s="1">
        <f>(Table2[[#This Row],[Close Price]]-Table2[[#This Row],[20D EMA]])/Table2[[#This Row],[20D EMA]]</f>
        <v>-5.9069573775456193E-2</v>
      </c>
      <c r="T132" s="1">
        <f>(Table2[[#This Row],[Close Price]]-Table2[[#This Row],[50D EMA]])/Table2[[#This Row],[50D EMA]]</f>
        <v>-9.7263261117643773E-2</v>
      </c>
      <c r="U132" s="1">
        <f>(Table2[[#This Row],[Close Price]]-Table2[[#This Row],[200D EMA]])/Table2[[#This Row],[200D EMA]]</f>
        <v>1.9341891399947558E-2</v>
      </c>
      <c r="V132">
        <v>0.62086111665464105</v>
      </c>
      <c r="W132">
        <v>494.3</v>
      </c>
      <c r="X132">
        <v>510.65</v>
      </c>
      <c r="Y132">
        <v>494.3</v>
      </c>
      <c r="Z132">
        <v>522.04999999999995</v>
      </c>
      <c r="AA132">
        <v>494.3</v>
      </c>
      <c r="AB132">
        <v>522.04999999999995</v>
      </c>
      <c r="AC132" s="1">
        <f>(Table2[[#This Row],[Close Price]]/Table2[[#This Row],[Day Low]])-1</f>
        <v>5.7657293141815114E-3</v>
      </c>
      <c r="AD132" s="1">
        <f>(Table2[[#This Row],[Day High]]/Table2[[#This Row],[Close Price]])-1</f>
        <v>2.7154782258875576E-2</v>
      </c>
      <c r="AE132" s="1">
        <f>(Table2[[#This Row],[Close Price]]/Table2[[#This Row],[Current Week Low]])-1</f>
        <v>5.7657293141815114E-3</v>
      </c>
      <c r="AF132" s="1">
        <f>(Table2[[#This Row],[Current Week High]]/Table2[[#This Row],[Close Price]])-1</f>
        <v>5.0085487277481633E-2</v>
      </c>
      <c r="AG132" s="1">
        <f>(Table2[[#This Row],[Close Price]]/Table2[[#This Row],[Current Month Low]])-1</f>
        <v>5.7657293141815114E-3</v>
      </c>
      <c r="AH132" s="1">
        <f>(Table2[[#This Row],[Current Month High]]/Table2[[#This Row],[Close Price]])-1</f>
        <v>5.0085487277481633E-2</v>
      </c>
      <c r="AI132">
        <v>50.477723021220903</v>
      </c>
      <c r="AJ132">
        <v>86.338080959520198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-0.32</v>
      </c>
      <c r="AM132" t="s">
        <v>3214</v>
      </c>
      <c r="AN132">
        <v>-8.81</v>
      </c>
      <c r="AO132" t="s">
        <v>3214</v>
      </c>
      <c r="AP132">
        <v>0.237512396188297</v>
      </c>
      <c r="AQ132">
        <f>(Table2[[#This Row],[Sharpe Ratio]]-AVERAGE(Table2[Sharpe Ratio]))/_xlfn.STDEV.P(Table2[Sharpe Ratio])</f>
        <v>2.0587800119655175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276</v>
      </c>
      <c r="AT132">
        <f>_xlfn.RANK.AVG(Table2[[#This Row],[6M Return vs Nifty Z-Score]],Table2[6M Return vs Nifty Z-Score])</f>
        <v>286</v>
      </c>
      <c r="AU132">
        <f>_xlfn.RANK.AVG(Table2[[#This Row],[Sharpe Ratio Z-Score]],Table2[Sharpe Ratio Z-Score])</f>
        <v>15</v>
      </c>
      <c r="AV132">
        <f>(Table2[[#This Row],[Rank 1Y]]+Table2[[#This Row],[Rank 6M]]+Table2[[#This Row],[Rank Sharpe]])/3</f>
        <v>192.33333333333334</v>
      </c>
    </row>
    <row r="133" spans="1:48" x14ac:dyDescent="0.3">
      <c r="A133" t="s">
        <v>482</v>
      </c>
      <c r="B133" t="s">
        <v>483</v>
      </c>
      <c r="C133" t="s">
        <v>3173</v>
      </c>
      <c r="D133" t="s">
        <v>277</v>
      </c>
      <c r="E133">
        <v>46494.09754458</v>
      </c>
      <c r="F133">
        <v>597.4</v>
      </c>
      <c r="G133">
        <v>46.538110897326497</v>
      </c>
      <c r="H133">
        <f>(Table2[[#This Row],[1Y Return vs Nifty]]-AVERAGE(Table2[1Y Return vs Nifty]))/_xlfn.STDEV.P(Table2[1Y Return vs Nifty])</f>
        <v>0.3806226430402655</v>
      </c>
      <c r="I133">
        <v>9.0983940388176698</v>
      </c>
      <c r="J133">
        <f>(Table2[[#This Row],[1M Return vs Nifty]]-AVERAGE(Table2[1M Return vs Nifty]))/_xlfn.STDEV.P(Table2[1M Return vs Nifty])</f>
        <v>0.67779872291173793</v>
      </c>
      <c r="K133">
        <v>28.4630677361599</v>
      </c>
      <c r="L133">
        <f>(Table2[[#This Row],[6M Return vs Nifty]]-AVERAGE(Table2[6M Return vs Nifty]))/_xlfn.STDEV.P(Table2[6M Return vs Nifty])</f>
        <v>0.63703841921743609</v>
      </c>
      <c r="M133">
        <v>6.8506692201128798</v>
      </c>
      <c r="N133">
        <f>(Table2[[#This Row],[1W Return vs Nifty]]-AVERAGE(Table2[1W Return vs Nifty]))/_xlfn.STDEV.P(Table2[1W Return vs Nifty])</f>
        <v>0.69825030957828493</v>
      </c>
      <c r="O133">
        <v>588.03</v>
      </c>
      <c r="P133">
        <v>554.667955297307</v>
      </c>
      <c r="Q133">
        <v>472.61209496119801</v>
      </c>
      <c r="R133">
        <v>67.311046492089204</v>
      </c>
      <c r="S133" s="1">
        <f>(Table2[[#This Row],[Close Price]]-Table2[[#This Row],[20D EMA]])/Table2[[#This Row],[20D EMA]]</f>
        <v>1.5934561161845492E-2</v>
      </c>
      <c r="T133" s="1">
        <f>(Table2[[#This Row],[Close Price]]-Table2[[#This Row],[50D EMA]])/Table2[[#This Row],[50D EMA]]</f>
        <v>7.7040766993269366E-2</v>
      </c>
      <c r="U133" s="1">
        <f>(Table2[[#This Row],[Close Price]]-Table2[[#This Row],[200D EMA]])/Table2[[#This Row],[200D EMA]]</f>
        <v>0.26403874629794905</v>
      </c>
      <c r="V133">
        <v>0.85514509368828595</v>
      </c>
      <c r="W133">
        <v>589.45000000000005</v>
      </c>
      <c r="X133">
        <v>602.54999999999995</v>
      </c>
      <c r="Y133">
        <v>589.45000000000005</v>
      </c>
      <c r="Z133">
        <v>628.5</v>
      </c>
      <c r="AA133">
        <v>589.45000000000005</v>
      </c>
      <c r="AB133">
        <v>628.5</v>
      </c>
      <c r="AC133" s="1">
        <f>(Table2[[#This Row],[Close Price]]/Table2[[#This Row],[Day Low]])-1</f>
        <v>1.3487149037237911E-2</v>
      </c>
      <c r="AD133" s="1">
        <f>(Table2[[#This Row],[Day High]]/Table2[[#This Row],[Close Price]])-1</f>
        <v>8.6206896551723755E-3</v>
      </c>
      <c r="AE133" s="1">
        <f>(Table2[[#This Row],[Close Price]]/Table2[[#This Row],[Current Week Low]])-1</f>
        <v>1.3487149037237911E-2</v>
      </c>
      <c r="AF133" s="1">
        <f>(Table2[[#This Row],[Current Week High]]/Table2[[#This Row],[Close Price]])-1</f>
        <v>5.2058921995313145E-2</v>
      </c>
      <c r="AG133" s="1">
        <f>(Table2[[#This Row],[Close Price]]/Table2[[#This Row],[Current Month Low]])-1</f>
        <v>1.3487149037237911E-2</v>
      </c>
      <c r="AH133" s="1">
        <f>(Table2[[#This Row],[Current Month High]]/Table2[[#This Row],[Close Price]])-1</f>
        <v>5.2058921995313145E-2</v>
      </c>
      <c r="AI133">
        <v>5.2058921995313101</v>
      </c>
      <c r="AJ133">
        <v>90.376035691523199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0.11</v>
      </c>
      <c r="AM133" t="s">
        <v>3215</v>
      </c>
      <c r="AN133">
        <v>0.09</v>
      </c>
      <c r="AO133" t="s">
        <v>3215</v>
      </c>
      <c r="AP133">
        <v>0.10020694988484601</v>
      </c>
      <c r="AQ133">
        <f>(Table2[[#This Row],[Sharpe Ratio]]-AVERAGE(Table2[Sharpe Ratio]))/_xlfn.STDEV.P(Table2[Sharpe Ratio])</f>
        <v>0.45550242725091306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2.8492125219986373</v>
      </c>
      <c r="AS133">
        <f>_xlfn.RANK.AVG(Table2[[#This Row],[1Y Return vs Nifty Z-Score]],Table2[1Y Return vs Nifty Z-Score])</f>
        <v>201</v>
      </c>
      <c r="AT133">
        <f>_xlfn.RANK.AVG(Table2[[#This Row],[6M Return vs Nifty Z-Score]],Table2[6M Return vs Nifty Z-Score])</f>
        <v>149</v>
      </c>
      <c r="AU133">
        <f>_xlfn.RANK.AVG(Table2[[#This Row],[Sharpe Ratio Z-Score]],Table2[Sharpe Ratio Z-Score])</f>
        <v>228</v>
      </c>
      <c r="AV133">
        <f>(Table2[[#This Row],[Rank 1Y]]+Table2[[#This Row],[Rank 6M]]+Table2[[#This Row],[Rank Sharpe]])/3</f>
        <v>192.66666666666666</v>
      </c>
    </row>
    <row r="134" spans="1:48" x14ac:dyDescent="0.3">
      <c r="A134" t="s">
        <v>1301</v>
      </c>
      <c r="B134" t="s">
        <v>1302</v>
      </c>
      <c r="C134" t="s">
        <v>3175</v>
      </c>
      <c r="D134" t="s">
        <v>187</v>
      </c>
      <c r="E134">
        <v>9065.5086247399995</v>
      </c>
      <c r="F134">
        <v>1615.1</v>
      </c>
      <c r="G134">
        <v>43.496347626216</v>
      </c>
      <c r="H134">
        <f>(Table2[[#This Row],[1Y Return vs Nifty]]-AVERAGE(Table2[1Y Return vs Nifty]))/_xlfn.STDEV.P(Table2[1Y Return vs Nifty])</f>
        <v>0.32860808458685686</v>
      </c>
      <c r="I134">
        <v>14.675853932903699</v>
      </c>
      <c r="J134">
        <f>(Table2[[#This Row],[1M Return vs Nifty]]-AVERAGE(Table2[1M Return vs Nifty]))/_xlfn.STDEV.P(Table2[1M Return vs Nifty])</f>
        <v>1.1850161502287548</v>
      </c>
      <c r="K134">
        <v>45.731505635817001</v>
      </c>
      <c r="L134">
        <f>(Table2[[#This Row],[6M Return vs Nifty]]-AVERAGE(Table2[6M Return vs Nifty]))/_xlfn.STDEV.P(Table2[6M Return vs Nifty])</f>
        <v>1.2058804147094242</v>
      </c>
      <c r="M134">
        <v>-0.22739853586707601</v>
      </c>
      <c r="N134">
        <f>(Table2[[#This Row],[1W Return vs Nifty]]-AVERAGE(Table2[1W Return vs Nifty]))/_xlfn.STDEV.P(Table2[1W Return vs Nifty])</f>
        <v>-0.93280391608075952</v>
      </c>
      <c r="O134">
        <v>1604.8</v>
      </c>
      <c r="P134">
        <v>1505.7169854676099</v>
      </c>
      <c r="Q134">
        <v>1236.1761778339801</v>
      </c>
      <c r="R134">
        <v>67.612273082856305</v>
      </c>
      <c r="S134" s="1">
        <f>(Table2[[#This Row],[Close Price]]-Table2[[#This Row],[20D EMA]])/Table2[[#This Row],[20D EMA]]</f>
        <v>6.4182452642073499E-3</v>
      </c>
      <c r="T134" s="1">
        <f>(Table2[[#This Row],[Close Price]]-Table2[[#This Row],[50D EMA]])/Table2[[#This Row],[50D EMA]]</f>
        <v>7.2645135565380117E-2</v>
      </c>
      <c r="U134" s="1">
        <f>(Table2[[#This Row],[Close Price]]-Table2[[#This Row],[200D EMA]])/Table2[[#This Row],[200D EMA]]</f>
        <v>0.30652897941292451</v>
      </c>
      <c r="V134">
        <v>1.30762181238016</v>
      </c>
      <c r="W134">
        <v>1606.6</v>
      </c>
      <c r="X134">
        <v>1665.85</v>
      </c>
      <c r="Y134">
        <v>1606.6</v>
      </c>
      <c r="Z134">
        <v>1699</v>
      </c>
      <c r="AA134">
        <v>1606.6</v>
      </c>
      <c r="AB134">
        <v>1697</v>
      </c>
      <c r="AC134" s="1">
        <f>(Table2[[#This Row],[Close Price]]/Table2[[#This Row],[Day Low]])-1</f>
        <v>5.29067596165822E-3</v>
      </c>
      <c r="AD134" s="1">
        <f>(Table2[[#This Row],[Day High]]/Table2[[#This Row],[Close Price]])-1</f>
        <v>3.142220295956899E-2</v>
      </c>
      <c r="AE134" s="1">
        <f>(Table2[[#This Row],[Close Price]]/Table2[[#This Row],[Current Week Low]])-1</f>
        <v>5.29067596165822E-3</v>
      </c>
      <c r="AF134" s="1">
        <f>(Table2[[#This Row],[Current Week High]]/Table2[[#This Row],[Close Price]])-1</f>
        <v>5.1947247848430411E-2</v>
      </c>
      <c r="AG134" s="1">
        <f>(Table2[[#This Row],[Close Price]]/Table2[[#This Row],[Current Month Low]])-1</f>
        <v>5.29067596165822E-3</v>
      </c>
      <c r="AH134" s="1">
        <f>(Table2[[#This Row],[Current Month High]]/Table2[[#This Row],[Close Price]])-1</f>
        <v>5.0708934431304531E-2</v>
      </c>
      <c r="AI134">
        <v>8.8663240666212602</v>
      </c>
      <c r="AJ134">
        <v>96.843388177940199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0.13</v>
      </c>
      <c r="AM134" t="s">
        <v>3215</v>
      </c>
      <c r="AN134">
        <v>4.45</v>
      </c>
      <c r="AO134" t="s">
        <v>3215</v>
      </c>
      <c r="AP134">
        <v>8.1476875441181998E-2</v>
      </c>
      <c r="AQ134">
        <f>(Table2[[#This Row],[Sharpe Ratio]]-AVERAGE(Table2[Sharpe Ratio]))/_xlfn.STDEV.P(Table2[Sharpe Ratio])</f>
        <v>0.23679654686510632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2.0234972803093827</v>
      </c>
      <c r="AS134">
        <f>_xlfn.RANK.AVG(Table2[[#This Row],[1Y Return vs Nifty Z-Score]],Table2[1Y Return vs Nifty Z-Score])</f>
        <v>216</v>
      </c>
      <c r="AT134">
        <f>_xlfn.RANK.AVG(Table2[[#This Row],[6M Return vs Nifty Z-Score]],Table2[6M Return vs Nifty Z-Score])</f>
        <v>80</v>
      </c>
      <c r="AU134">
        <f>_xlfn.RANK.AVG(Table2[[#This Row],[Sharpe Ratio Z-Score]],Table2[Sharpe Ratio Z-Score])</f>
        <v>283</v>
      </c>
      <c r="AV134">
        <f>(Table2[[#This Row],[Rank 1Y]]+Table2[[#This Row],[Rank 6M]]+Table2[[#This Row],[Rank Sharpe]])/3</f>
        <v>193</v>
      </c>
    </row>
    <row r="135" spans="1:48" x14ac:dyDescent="0.3">
      <c r="A135" t="s">
        <v>1528</v>
      </c>
      <c r="B135" t="s">
        <v>1529</v>
      </c>
      <c r="C135" t="s">
        <v>3167</v>
      </c>
      <c r="D135" t="s">
        <v>270</v>
      </c>
      <c r="E135">
        <v>6790.7988659100001</v>
      </c>
      <c r="F135">
        <v>1364</v>
      </c>
      <c r="G135">
        <v>126.397004898921</v>
      </c>
      <c r="H135">
        <f>(Table2[[#This Row],[1Y Return vs Nifty]]-AVERAGE(Table2[1Y Return vs Nifty]))/_xlfn.STDEV.P(Table2[1Y Return vs Nifty])</f>
        <v>1.7462204032348014</v>
      </c>
      <c r="I135">
        <v>-7.1104630462010299</v>
      </c>
      <c r="J135">
        <f>(Table2[[#This Row],[1M Return vs Nifty]]-AVERAGE(Table2[1M Return vs Nifty]))/_xlfn.STDEV.P(Table2[1M Return vs Nifty])</f>
        <v>-0.79624411137736817</v>
      </c>
      <c r="K135">
        <v>11.8973168107623</v>
      </c>
      <c r="L135">
        <f>(Table2[[#This Row],[6M Return vs Nifty]]-AVERAGE(Table2[6M Return vs Nifty]))/_xlfn.STDEV.P(Table2[6M Return vs Nifty])</f>
        <v>9.1343732298850511E-2</v>
      </c>
      <c r="M135">
        <v>-0.47803801828643999</v>
      </c>
      <c r="N135">
        <f>(Table2[[#This Row],[1W Return vs Nifty]]-AVERAGE(Table2[1W Return vs Nifty]))/_xlfn.STDEV.P(Table2[1W Return vs Nifty])</f>
        <v>-0.99056072217684632</v>
      </c>
      <c r="O135">
        <v>1388.2</v>
      </c>
      <c r="P135">
        <v>1334.39003582443</v>
      </c>
      <c r="Q135">
        <v>1075.46140355898</v>
      </c>
      <c r="R135">
        <v>44.179859623622399</v>
      </c>
      <c r="S135" s="1">
        <f>(Table2[[#This Row],[Close Price]]-Table2[[#This Row],[20D EMA]])/Table2[[#This Row],[20D EMA]]</f>
        <v>-1.7432646592710016E-2</v>
      </c>
      <c r="T135" s="1">
        <f>(Table2[[#This Row],[Close Price]]-Table2[[#This Row],[50D EMA]])/Table2[[#This Row],[50D EMA]]</f>
        <v>2.2189887049985334E-2</v>
      </c>
      <c r="U135" s="1">
        <f>(Table2[[#This Row],[Close Price]]-Table2[[#This Row],[200D EMA]])/Table2[[#This Row],[200D EMA]]</f>
        <v>0.26829284201754811</v>
      </c>
      <c r="V135">
        <v>0.66597866977171605</v>
      </c>
      <c r="W135">
        <v>1353.8</v>
      </c>
      <c r="X135">
        <v>1380</v>
      </c>
      <c r="Y135">
        <v>1352.55</v>
      </c>
      <c r="Z135">
        <v>1391.8</v>
      </c>
      <c r="AA135">
        <v>1353.8</v>
      </c>
      <c r="AB135">
        <v>1391.8</v>
      </c>
      <c r="AC135" s="1">
        <f>(Table2[[#This Row],[Close Price]]/Table2[[#This Row],[Day Low]])-1</f>
        <v>7.5343477618554644E-3</v>
      </c>
      <c r="AD135" s="1">
        <f>(Table2[[#This Row],[Day High]]/Table2[[#This Row],[Close Price]])-1</f>
        <v>1.1730205278592365E-2</v>
      </c>
      <c r="AE135" s="1">
        <f>(Table2[[#This Row],[Close Price]]/Table2[[#This Row],[Current Week Low]])-1</f>
        <v>8.4654911093859919E-3</v>
      </c>
      <c r="AF135" s="1">
        <f>(Table2[[#This Row],[Current Week High]]/Table2[[#This Row],[Close Price]])-1</f>
        <v>2.0381231671554145E-2</v>
      </c>
      <c r="AG135" s="1">
        <f>(Table2[[#This Row],[Close Price]]/Table2[[#This Row],[Current Month Low]])-1</f>
        <v>7.5343477618554644E-3</v>
      </c>
      <c r="AH135" s="1">
        <f>(Table2[[#This Row],[Current Month High]]/Table2[[#This Row],[Close Price]])-1</f>
        <v>2.0381231671554145E-2</v>
      </c>
      <c r="AI135">
        <v>10.964076246334299</v>
      </c>
      <c r="AJ135">
        <v>161.277655396992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7.0000000000000007E-2</v>
      </c>
      <c r="AM135" t="s">
        <v>3215</v>
      </c>
      <c r="AN135">
        <v>-1.54</v>
      </c>
      <c r="AO135" t="s">
        <v>3214</v>
      </c>
      <c r="AP135">
        <v>9.2151965666646005E-2</v>
      </c>
      <c r="AQ135">
        <f>(Table2[[#This Row],[Sharpe Ratio]]-AVERAGE(Table2[Sharpe Ratio]))/_xlfn.STDEV.P(Table2[Sharpe Ratio])</f>
        <v>0.36144661235098097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0.41220591433041853</v>
      </c>
      <c r="AS135">
        <f>_xlfn.RANK.AVG(Table2[[#This Row],[1Y Return vs Nifty Z-Score]],Table2[1Y Return vs Nifty Z-Score])</f>
        <v>50</v>
      </c>
      <c r="AT135">
        <f>_xlfn.RANK.AVG(Table2[[#This Row],[6M Return vs Nifty Z-Score]],Table2[6M Return vs Nifty Z-Score])</f>
        <v>291</v>
      </c>
      <c r="AU135">
        <f>_xlfn.RANK.AVG(Table2[[#This Row],[Sharpe Ratio Z-Score]],Table2[Sharpe Ratio Z-Score])</f>
        <v>251</v>
      </c>
      <c r="AV135">
        <f>(Table2[[#This Row],[Rank 1Y]]+Table2[[#This Row],[Rank 6M]]+Table2[[#This Row],[Rank Sharpe]])/3</f>
        <v>197.33333333333334</v>
      </c>
    </row>
    <row r="136" spans="1:48" x14ac:dyDescent="0.3">
      <c r="A136" t="s">
        <v>1563</v>
      </c>
      <c r="B136" t="s">
        <v>1564</v>
      </c>
      <c r="C136" t="s">
        <v>3181</v>
      </c>
      <c r="D136" t="s">
        <v>161</v>
      </c>
      <c r="E136">
        <v>6435.7698622099997</v>
      </c>
      <c r="F136">
        <v>399</v>
      </c>
      <c r="G136">
        <v>21.525088798211701</v>
      </c>
      <c r="H136">
        <f>(Table2[[#This Row],[1Y Return vs Nifty]]-AVERAGE(Table2[1Y Return vs Nifty]))/_xlfn.STDEV.P(Table2[1Y Return vs Nifty])</f>
        <v>-4.7103377727885733E-2</v>
      </c>
      <c r="I136">
        <v>-4.9065164639215597</v>
      </c>
      <c r="J136">
        <f>(Table2[[#This Row],[1M Return vs Nifty]]-AVERAGE(Table2[1M Return vs Nifty]))/_xlfn.STDEV.P(Table2[1M Return vs Nifty])</f>
        <v>-0.59581593499670926</v>
      </c>
      <c r="K136">
        <v>17.842596250032098</v>
      </c>
      <c r="L136">
        <f>(Table2[[#This Row],[6M Return vs Nifty]]-AVERAGE(Table2[6M Return vs Nifty]))/_xlfn.STDEV.P(Table2[6M Return vs Nifty])</f>
        <v>0.28718800261694777</v>
      </c>
      <c r="M136">
        <v>4.9127743669486099</v>
      </c>
      <c r="N136">
        <f>(Table2[[#This Row],[1W Return vs Nifty]]-AVERAGE(Table2[1W Return vs Nifty]))/_xlfn.STDEV.P(Table2[1W Return vs Nifty])</f>
        <v>0.25168612029568566</v>
      </c>
      <c r="O136">
        <v>410.2</v>
      </c>
      <c r="P136">
        <v>405.93293249364598</v>
      </c>
      <c r="Q136">
        <v>347.74158910091302</v>
      </c>
      <c r="R136">
        <v>52.125101822478101</v>
      </c>
      <c r="S136" s="1">
        <f>(Table2[[#This Row],[Close Price]]-Table2[[#This Row],[20D EMA]])/Table2[[#This Row],[20D EMA]]</f>
        <v>-2.7303754266211577E-2</v>
      </c>
      <c r="T136" s="1">
        <f>(Table2[[#This Row],[Close Price]]-Table2[[#This Row],[50D EMA]])/Table2[[#This Row],[50D EMA]]</f>
        <v>-1.7079009705019434E-2</v>
      </c>
      <c r="U136" s="1">
        <f>(Table2[[#This Row],[Close Price]]-Table2[[#This Row],[200D EMA]])/Table2[[#This Row],[200D EMA]]</f>
        <v>0.14740374032227715</v>
      </c>
      <c r="V136">
        <v>0.65425806942520404</v>
      </c>
      <c r="W136">
        <v>396</v>
      </c>
      <c r="X136">
        <v>410</v>
      </c>
      <c r="Y136">
        <v>396</v>
      </c>
      <c r="Z136">
        <v>423.9</v>
      </c>
      <c r="AA136">
        <v>396</v>
      </c>
      <c r="AB136">
        <v>423.9</v>
      </c>
      <c r="AC136" s="1">
        <f>(Table2[[#This Row],[Close Price]]/Table2[[#This Row],[Day Low]])-1</f>
        <v>7.575757575757569E-3</v>
      </c>
      <c r="AD136" s="1">
        <f>(Table2[[#This Row],[Day High]]/Table2[[#This Row],[Close Price]])-1</f>
        <v>2.7568922305764465E-2</v>
      </c>
      <c r="AE136" s="1">
        <f>(Table2[[#This Row],[Close Price]]/Table2[[#This Row],[Current Week Low]])-1</f>
        <v>7.575757575757569E-3</v>
      </c>
      <c r="AF136" s="1">
        <f>(Table2[[#This Row],[Current Week High]]/Table2[[#This Row],[Close Price]])-1</f>
        <v>6.240601503759402E-2</v>
      </c>
      <c r="AG136" s="1">
        <f>(Table2[[#This Row],[Close Price]]/Table2[[#This Row],[Current Month Low]])-1</f>
        <v>7.575757575757569E-3</v>
      </c>
      <c r="AH136" s="1">
        <f>(Table2[[#This Row],[Current Month High]]/Table2[[#This Row],[Close Price]])-1</f>
        <v>6.240601503759402E-2</v>
      </c>
      <c r="AI136">
        <v>13.032581453634</v>
      </c>
      <c r="AJ136">
        <v>76.509621765096199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0.04</v>
      </c>
      <c r="AM136" t="s">
        <v>3215</v>
      </c>
      <c r="AN136">
        <v>-5.86</v>
      </c>
      <c r="AO136" t="s">
        <v>3214</v>
      </c>
      <c r="AP136">
        <v>0.179983193642277</v>
      </c>
      <c r="AQ136">
        <f>(Table2[[#This Row],[Sharpe Ratio]]-AVERAGE(Table2[Sharpe Ratio]))/_xlfn.STDEV.P(Table2[Sharpe Ratio])</f>
        <v>1.3870274821736819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1.2829822923617202</v>
      </c>
      <c r="AS136">
        <f>_xlfn.RANK.AVG(Table2[[#This Row],[1Y Return vs Nifty Z-Score]],Table2[1Y Return vs Nifty Z-Score])</f>
        <v>312</v>
      </c>
      <c r="AT136">
        <f>_xlfn.RANK.AVG(Table2[[#This Row],[6M Return vs Nifty Z-Score]],Table2[6M Return vs Nifty Z-Score])</f>
        <v>221</v>
      </c>
      <c r="AU136">
        <f>_xlfn.RANK.AVG(Table2[[#This Row],[Sharpe Ratio Z-Score]],Table2[Sharpe Ratio Z-Score])</f>
        <v>61</v>
      </c>
      <c r="AV136">
        <f>(Table2[[#This Row],[Rank 1Y]]+Table2[[#This Row],[Rank 6M]]+Table2[[#This Row],[Rank Sharpe]])/3</f>
        <v>198</v>
      </c>
    </row>
    <row r="137" spans="1:48" x14ac:dyDescent="0.3">
      <c r="A137" t="s">
        <v>550</v>
      </c>
      <c r="B137" t="s">
        <v>551</v>
      </c>
      <c r="C137" t="s">
        <v>3181</v>
      </c>
      <c r="D137" t="s">
        <v>552</v>
      </c>
      <c r="E137">
        <v>38978.401831789997</v>
      </c>
      <c r="F137">
        <v>4317.05</v>
      </c>
      <c r="G137">
        <v>30.558155335166301</v>
      </c>
      <c r="H137">
        <f>(Table2[[#This Row],[1Y Return vs Nifty]]-AVERAGE(Table2[1Y Return vs Nifty]))/_xlfn.STDEV.P(Table2[1Y Return vs Nifty])</f>
        <v>0.10736326728108619</v>
      </c>
      <c r="I137">
        <v>-4.7386227128205602</v>
      </c>
      <c r="J137">
        <f>(Table2[[#This Row],[1M Return vs Nifty]]-AVERAGE(Table2[1M Return vs Nifty]))/_xlfn.STDEV.P(Table2[1M Return vs Nifty])</f>
        <v>-0.58054758020560648</v>
      </c>
      <c r="K137">
        <v>11.992104250904401</v>
      </c>
      <c r="L137">
        <f>(Table2[[#This Row],[6M Return vs Nifty]]-AVERAGE(Table2[6M Return vs Nifty]))/_xlfn.STDEV.P(Table2[6M Return vs Nifty])</f>
        <v>9.4466138443014866E-2</v>
      </c>
      <c r="M137">
        <v>6.6713230018731098</v>
      </c>
      <c r="N137">
        <f>(Table2[[#This Row],[1W Return vs Nifty]]-AVERAGE(Table2[1W Return vs Nifty]))/_xlfn.STDEV.P(Table2[1W Return vs Nifty])</f>
        <v>0.65692216506189416</v>
      </c>
      <c r="O137">
        <v>4332.8599999999997</v>
      </c>
      <c r="P137">
        <v>4360.7868507276198</v>
      </c>
      <c r="Q137">
        <v>3878.5876382038</v>
      </c>
      <c r="R137">
        <v>50.059122402012697</v>
      </c>
      <c r="S137" s="1">
        <f>(Table2[[#This Row],[Close Price]]-Table2[[#This Row],[20D EMA]])/Table2[[#This Row],[20D EMA]]</f>
        <v>-3.6488601062576432E-3</v>
      </c>
      <c r="T137" s="1">
        <f>(Table2[[#This Row],[Close Price]]-Table2[[#This Row],[50D EMA]])/Table2[[#This Row],[50D EMA]]</f>
        <v>-1.0029577740155293E-2</v>
      </c>
      <c r="U137" s="1">
        <f>(Table2[[#This Row],[Close Price]]-Table2[[#This Row],[200D EMA]])/Table2[[#This Row],[200D EMA]]</f>
        <v>0.11304691364386833</v>
      </c>
      <c r="V137">
        <v>1.43160551785692</v>
      </c>
      <c r="W137">
        <v>4218</v>
      </c>
      <c r="X137">
        <v>4320</v>
      </c>
      <c r="Y137">
        <v>4143.6499999999996</v>
      </c>
      <c r="Z137">
        <v>4325</v>
      </c>
      <c r="AA137">
        <v>4202</v>
      </c>
      <c r="AB137">
        <v>4325</v>
      </c>
      <c r="AC137" s="1">
        <f>(Table2[[#This Row],[Close Price]]/Table2[[#This Row],[Day Low]])-1</f>
        <v>2.3482693219535333E-2</v>
      </c>
      <c r="AD137" s="1">
        <f>(Table2[[#This Row],[Day High]]/Table2[[#This Row],[Close Price]])-1</f>
        <v>6.833370009613482E-4</v>
      </c>
      <c r="AE137" s="1">
        <f>(Table2[[#This Row],[Close Price]]/Table2[[#This Row],[Current Week Low]])-1</f>
        <v>4.1847163732458226E-2</v>
      </c>
      <c r="AF137" s="1">
        <f>(Table2[[#This Row],[Current Week High]]/Table2[[#This Row],[Close Price]])-1</f>
        <v>1.8415353076752794E-3</v>
      </c>
      <c r="AG137" s="1">
        <f>(Table2[[#This Row],[Close Price]]/Table2[[#This Row],[Current Month Low]])-1</f>
        <v>2.7379819133745986E-2</v>
      </c>
      <c r="AH137" s="1">
        <f>(Table2[[#This Row],[Current Month High]]/Table2[[#This Row],[Close Price]])-1</f>
        <v>1.8415353076752794E-3</v>
      </c>
      <c r="AI137">
        <v>16.739440126938501</v>
      </c>
      <c r="AJ137">
        <v>85.991555727887601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-0.16</v>
      </c>
      <c r="AM137" t="s">
        <v>3214</v>
      </c>
      <c r="AN137">
        <v>-3.58</v>
      </c>
      <c r="AO137" t="s">
        <v>3214</v>
      </c>
      <c r="AP137">
        <v>0.19419490629007999</v>
      </c>
      <c r="AQ137">
        <f>(Table2[[#This Row],[Sharpe Ratio]]-AVERAGE(Table2[Sharpe Ratio]))/_xlfn.STDEV.P(Table2[Sharpe Ratio])</f>
        <v>1.5529737060275488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268</v>
      </c>
      <c r="AT137">
        <f>_xlfn.RANK.AVG(Table2[[#This Row],[6M Return vs Nifty Z-Score]],Table2[6M Return vs Nifty Z-Score])</f>
        <v>290</v>
      </c>
      <c r="AU137">
        <f>_xlfn.RANK.AVG(Table2[[#This Row],[Sharpe Ratio Z-Score]],Table2[Sharpe Ratio Z-Score])</f>
        <v>41</v>
      </c>
      <c r="AV137">
        <f>(Table2[[#This Row],[Rank 1Y]]+Table2[[#This Row],[Rank 6M]]+Table2[[#This Row],[Rank Sharpe]])/3</f>
        <v>199.66666666666666</v>
      </c>
    </row>
    <row r="138" spans="1:48" x14ac:dyDescent="0.3">
      <c r="A138" t="s">
        <v>1388</v>
      </c>
      <c r="B138" t="s">
        <v>1389</v>
      </c>
      <c r="C138" t="s">
        <v>3173</v>
      </c>
      <c r="D138" t="s">
        <v>54</v>
      </c>
      <c r="E138">
        <v>8172.3861815600003</v>
      </c>
      <c r="F138">
        <v>805.7</v>
      </c>
      <c r="G138">
        <v>93.364261728997207</v>
      </c>
      <c r="H138">
        <f>(Table2[[#This Row],[1Y Return vs Nifty]]-AVERAGE(Table2[1Y Return vs Nifty]))/_xlfn.STDEV.P(Table2[1Y Return vs Nifty])</f>
        <v>1.1813560803576453</v>
      </c>
      <c r="I138">
        <v>10.0854436972109</v>
      </c>
      <c r="J138">
        <f>(Table2[[#This Row],[1M Return vs Nifty]]-AVERAGE(Table2[1M Return vs Nifty]))/_xlfn.STDEV.P(Table2[1M Return vs Nifty])</f>
        <v>0.76756158949822995</v>
      </c>
      <c r="K138">
        <v>44.675534518519399</v>
      </c>
      <c r="L138">
        <f>(Table2[[#This Row],[6M Return vs Nifty]]-AVERAGE(Table2[6M Return vs Nifty]))/_xlfn.STDEV.P(Table2[6M Return vs Nifty])</f>
        <v>1.1710955244352785</v>
      </c>
      <c r="M138">
        <v>2.22829284851551</v>
      </c>
      <c r="N138">
        <f>(Table2[[#This Row],[1W Return vs Nifty]]-AVERAGE(Table2[1W Return vs Nifty]))/_xlfn.STDEV.P(Table2[1W Return vs Nifty])</f>
        <v>-0.36691984326614646</v>
      </c>
      <c r="O138">
        <v>825.84</v>
      </c>
      <c r="P138">
        <v>769.32437217363395</v>
      </c>
      <c r="Q138">
        <v>586.10973216621505</v>
      </c>
      <c r="R138">
        <v>50.068549567675198</v>
      </c>
      <c r="S138" s="1">
        <f>(Table2[[#This Row],[Close Price]]-Table2[[#This Row],[20D EMA]])/Table2[[#This Row],[20D EMA]]</f>
        <v>-2.4387290516322758E-2</v>
      </c>
      <c r="T138" s="1">
        <f>(Table2[[#This Row],[Close Price]]-Table2[[#This Row],[50D EMA]])/Table2[[#This Row],[50D EMA]]</f>
        <v>4.7282562651162492E-2</v>
      </c>
      <c r="U138" s="1">
        <f>(Table2[[#This Row],[Close Price]]-Table2[[#This Row],[200D EMA]])/Table2[[#This Row],[200D EMA]]</f>
        <v>0.37465726259517446</v>
      </c>
      <c r="V138">
        <v>0.56520042289615302</v>
      </c>
      <c r="W138">
        <v>786.9</v>
      </c>
      <c r="X138">
        <v>830</v>
      </c>
      <c r="Y138">
        <v>786.9</v>
      </c>
      <c r="Z138">
        <v>839.95</v>
      </c>
      <c r="AA138">
        <v>786.9</v>
      </c>
      <c r="AB138">
        <v>839.95</v>
      </c>
      <c r="AC138" s="1">
        <f>(Table2[[#This Row],[Close Price]]/Table2[[#This Row],[Day Low]])-1</f>
        <v>2.3891218706316053E-2</v>
      </c>
      <c r="AD138" s="1">
        <f>(Table2[[#This Row],[Day High]]/Table2[[#This Row],[Close Price]])-1</f>
        <v>3.0160109221794684E-2</v>
      </c>
      <c r="AE138" s="1">
        <f>(Table2[[#This Row],[Close Price]]/Table2[[#This Row],[Current Week Low]])-1</f>
        <v>2.3891218706316053E-2</v>
      </c>
      <c r="AF138" s="1">
        <f>(Table2[[#This Row],[Current Week High]]/Table2[[#This Row],[Close Price]])-1</f>
        <v>4.2509618964875262E-2</v>
      </c>
      <c r="AG138" s="1">
        <f>(Table2[[#This Row],[Close Price]]/Table2[[#This Row],[Current Month Low]])-1</f>
        <v>2.3891218706316053E-2</v>
      </c>
      <c r="AH138" s="1">
        <f>(Table2[[#This Row],[Current Month High]]/Table2[[#This Row],[Close Price]])-1</f>
        <v>4.2509618964875262E-2</v>
      </c>
      <c r="AI138">
        <v>19.0889909395556</v>
      </c>
      <c r="AJ138">
        <v>171.46226415094301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0.11</v>
      </c>
      <c r="AM138" t="s">
        <v>3215</v>
      </c>
      <c r="AN138">
        <v>-9.9499999999999993</v>
      </c>
      <c r="AO138" t="s">
        <v>3214</v>
      </c>
      <c r="AP138">
        <v>2.4242648151579001E-2</v>
      </c>
      <c r="AQ138">
        <f>(Table2[[#This Row],[Sharpe Ratio]]-AVERAGE(Table2[Sharpe Ratio]))/_xlfn.STDEV.P(Table2[Sharpe Ratio])</f>
        <v>-0.43151163873361054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2.3215817122913966</v>
      </c>
      <c r="AS138">
        <f>_xlfn.RANK.AVG(Table2[[#This Row],[1Y Return vs Nifty Z-Score]],Table2[1Y Return vs Nifty Z-Score])</f>
        <v>82</v>
      </c>
      <c r="AT138">
        <f>_xlfn.RANK.AVG(Table2[[#This Row],[6M Return vs Nifty Z-Score]],Table2[6M Return vs Nifty Z-Score])</f>
        <v>84</v>
      </c>
      <c r="AU138">
        <f>_xlfn.RANK.AVG(Table2[[#This Row],[Sharpe Ratio Z-Score]],Table2[Sharpe Ratio Z-Score])</f>
        <v>446</v>
      </c>
      <c r="AV138">
        <f>(Table2[[#This Row],[Rank 1Y]]+Table2[[#This Row],[Rank 6M]]+Table2[[#This Row],[Rank Sharpe]])/3</f>
        <v>204</v>
      </c>
    </row>
    <row r="139" spans="1:48" x14ac:dyDescent="0.3">
      <c r="A139" t="s">
        <v>1480</v>
      </c>
      <c r="B139" t="s">
        <v>1481</v>
      </c>
      <c r="C139" t="s">
        <v>3168</v>
      </c>
      <c r="D139" t="s">
        <v>21</v>
      </c>
      <c r="E139">
        <v>7241.8837771500002</v>
      </c>
      <c r="F139">
        <v>873.65</v>
      </c>
      <c r="G139">
        <v>56.329199529232</v>
      </c>
      <c r="H139">
        <f>(Table2[[#This Row],[1Y Return vs Nifty]]-AVERAGE(Table2[1Y Return vs Nifty]))/_xlfn.STDEV.P(Table2[1Y Return vs Nifty])</f>
        <v>0.54805156717900161</v>
      </c>
      <c r="I139">
        <v>8.3478806801025698</v>
      </c>
      <c r="J139">
        <f>(Table2[[#This Row],[1M Return vs Nifty]]-AVERAGE(Table2[1M Return vs Nifty]))/_xlfn.STDEV.P(Table2[1M Return vs Nifty])</f>
        <v>0.60954660416890882</v>
      </c>
      <c r="K139">
        <v>12.4719047564914</v>
      </c>
      <c r="L139">
        <f>(Table2[[#This Row],[6M Return vs Nifty]]-AVERAGE(Table2[6M Return vs Nifty]))/_xlfn.STDEV.P(Table2[6M Return vs Nifty])</f>
        <v>0.11027131309877182</v>
      </c>
      <c r="M139">
        <v>4.1556227014740204</v>
      </c>
      <c r="N139">
        <f>(Table2[[#This Row],[1W Return vs Nifty]]-AVERAGE(Table2[1W Return vs Nifty]))/_xlfn.STDEV.P(Table2[1W Return vs Nifty])</f>
        <v>7.7209770815454756E-2</v>
      </c>
      <c r="O139">
        <v>858.56</v>
      </c>
      <c r="P139">
        <v>843.59061425432003</v>
      </c>
      <c r="Q139">
        <v>729.50637639477998</v>
      </c>
      <c r="R139">
        <v>58.522390600899001</v>
      </c>
      <c r="S139" s="1">
        <f>(Table2[[#This Row],[Close Price]]-Table2[[#This Row],[20D EMA]])/Table2[[#This Row],[20D EMA]]</f>
        <v>1.7575941110697019E-2</v>
      </c>
      <c r="T139" s="1">
        <f>(Table2[[#This Row],[Close Price]]-Table2[[#This Row],[50D EMA]])/Table2[[#This Row],[50D EMA]]</f>
        <v>3.5632669730744353E-2</v>
      </c>
      <c r="U139" s="1">
        <f>(Table2[[#This Row],[Close Price]]-Table2[[#This Row],[200D EMA]])/Table2[[#This Row],[200D EMA]]</f>
        <v>0.19759062877226335</v>
      </c>
      <c r="V139">
        <v>0.61222042290377099</v>
      </c>
      <c r="W139">
        <v>830</v>
      </c>
      <c r="X139">
        <v>881.05</v>
      </c>
      <c r="Y139">
        <v>830</v>
      </c>
      <c r="Z139">
        <v>890</v>
      </c>
      <c r="AA139">
        <v>830</v>
      </c>
      <c r="AB139">
        <v>884.8</v>
      </c>
      <c r="AC139" s="1">
        <f>(Table2[[#This Row],[Close Price]]/Table2[[#This Row],[Day Low]])-1</f>
        <v>5.2590361445782996E-2</v>
      </c>
      <c r="AD139" s="1">
        <f>(Table2[[#This Row],[Day High]]/Table2[[#This Row],[Close Price]])-1</f>
        <v>8.4702111829679794E-3</v>
      </c>
      <c r="AE139" s="1">
        <f>(Table2[[#This Row],[Close Price]]/Table2[[#This Row],[Current Week Low]])-1</f>
        <v>5.2590361445782996E-2</v>
      </c>
      <c r="AF139" s="1">
        <f>(Table2[[#This Row],[Current Week High]]/Table2[[#This Row],[Close Price]])-1</f>
        <v>1.8714588221828032E-2</v>
      </c>
      <c r="AG139" s="1">
        <f>(Table2[[#This Row],[Close Price]]/Table2[[#This Row],[Current Month Low]])-1</f>
        <v>5.2590361445782996E-2</v>
      </c>
      <c r="AH139" s="1">
        <f>(Table2[[#This Row],[Current Month High]]/Table2[[#This Row],[Close Price]])-1</f>
        <v>1.2762547931093771E-2</v>
      </c>
      <c r="AI139">
        <v>6.1866880329651597</v>
      </c>
      <c r="AJ139">
        <v>110.518072289156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-7.0000000000000007E-2</v>
      </c>
      <c r="AM139" t="s">
        <v>3214</v>
      </c>
      <c r="AN139">
        <v>-0.33</v>
      </c>
      <c r="AO139" t="s">
        <v>3214</v>
      </c>
      <c r="AP139">
        <v>0.125958511893417</v>
      </c>
      <c r="AQ139">
        <f>(Table2[[#This Row],[Sharpe Ratio]]-AVERAGE(Table2[Sharpe Ratio]))/_xlfn.STDEV.P(Table2[Sharpe Ratio])</f>
        <v>0.75619626898304815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2.1012755242451853</v>
      </c>
      <c r="AS139">
        <f>_xlfn.RANK.AVG(Table2[[#This Row],[1Y Return vs Nifty Z-Score]],Table2[1Y Return vs Nifty Z-Score])</f>
        <v>168</v>
      </c>
      <c r="AT139">
        <f>_xlfn.RANK.AVG(Table2[[#This Row],[6M Return vs Nifty Z-Score]],Table2[6M Return vs Nifty Z-Score])</f>
        <v>285</v>
      </c>
      <c r="AU139">
        <f>_xlfn.RANK.AVG(Table2[[#This Row],[Sharpe Ratio Z-Score]],Table2[Sharpe Ratio Z-Score])</f>
        <v>160</v>
      </c>
      <c r="AV139">
        <f>(Table2[[#This Row],[Rank 1Y]]+Table2[[#This Row],[Rank 6M]]+Table2[[#This Row],[Rank Sharpe]])/3</f>
        <v>204.33333333333334</v>
      </c>
    </row>
    <row r="140" spans="1:48" x14ac:dyDescent="0.3">
      <c r="A140" t="s">
        <v>1655</v>
      </c>
      <c r="B140" t="s">
        <v>1656</v>
      </c>
      <c r="C140" t="s">
        <v>3176</v>
      </c>
      <c r="D140" t="s">
        <v>135</v>
      </c>
      <c r="E140">
        <v>5568.84</v>
      </c>
      <c r="F140">
        <v>8974.65</v>
      </c>
      <c r="G140">
        <v>25.777843372359701</v>
      </c>
      <c r="H140">
        <f>(Table2[[#This Row],[1Y Return vs Nifty]]-AVERAGE(Table2[1Y Return vs Nifty]))/_xlfn.STDEV.P(Table2[1Y Return vs Nifty])</f>
        <v>2.5619293850781762E-2</v>
      </c>
      <c r="I140">
        <v>14.8998396952123</v>
      </c>
      <c r="J140">
        <f>(Table2[[#This Row],[1M Return vs Nifty]]-AVERAGE(Table2[1M Return vs Nifty]))/_xlfn.STDEV.P(Table2[1M Return vs Nifty])</f>
        <v>1.2053855449480739</v>
      </c>
      <c r="K140">
        <v>28.561288443890799</v>
      </c>
      <c r="L140">
        <f>(Table2[[#This Row],[6M Return vs Nifty]]-AVERAGE(Table2[6M Return vs Nifty]))/_xlfn.STDEV.P(Table2[6M Return vs Nifty])</f>
        <v>0.64027392110295345</v>
      </c>
      <c r="M140">
        <v>6.74596935753791</v>
      </c>
      <c r="N140">
        <f>(Table2[[#This Row],[1W Return vs Nifty]]-AVERAGE(Table2[1W Return vs Nifty]))/_xlfn.STDEV.P(Table2[1W Return vs Nifty])</f>
        <v>0.67412350560208001</v>
      </c>
      <c r="O140">
        <v>8720.57</v>
      </c>
      <c r="P140">
        <v>8164.3528106682197</v>
      </c>
      <c r="Q140">
        <v>7014.1732195572004</v>
      </c>
      <c r="R140">
        <v>66.543060940219902</v>
      </c>
      <c r="S140" s="1">
        <f>(Table2[[#This Row],[Close Price]]-Table2[[#This Row],[20D EMA]])/Table2[[#This Row],[20D EMA]]</f>
        <v>2.9135710165734571E-2</v>
      </c>
      <c r="T140" s="1">
        <f>(Table2[[#This Row],[Close Price]]-Table2[[#This Row],[50D EMA]])/Table2[[#This Row],[50D EMA]]</f>
        <v>9.9248183918874563E-2</v>
      </c>
      <c r="U140" s="1">
        <f>(Table2[[#This Row],[Close Price]]-Table2[[#This Row],[200D EMA]])/Table2[[#This Row],[200D EMA]]</f>
        <v>0.27950219064686327</v>
      </c>
      <c r="V140">
        <v>1.14104297469413</v>
      </c>
      <c r="W140">
        <v>8912.4</v>
      </c>
      <c r="X140">
        <v>9375</v>
      </c>
      <c r="Y140">
        <v>8705</v>
      </c>
      <c r="Z140">
        <v>9624</v>
      </c>
      <c r="AA140">
        <v>8912.4</v>
      </c>
      <c r="AB140">
        <v>9486.9500000000007</v>
      </c>
      <c r="AC140" s="1">
        <f>(Table2[[#This Row],[Close Price]]/Table2[[#This Row],[Day Low]])-1</f>
        <v>6.9846505991653096E-3</v>
      </c>
      <c r="AD140" s="1">
        <f>(Table2[[#This Row],[Day High]]/Table2[[#This Row],[Close Price]])-1</f>
        <v>4.4608981965870598E-2</v>
      </c>
      <c r="AE140" s="1">
        <f>(Table2[[#This Row],[Close Price]]/Table2[[#This Row],[Current Week Low]])-1</f>
        <v>3.0976450315910453E-2</v>
      </c>
      <c r="AF140" s="1">
        <f>(Table2[[#This Row],[Current Week High]]/Table2[[#This Row],[Close Price]])-1</f>
        <v>7.2353796526884118E-2</v>
      </c>
      <c r="AG140" s="1">
        <f>(Table2[[#This Row],[Close Price]]/Table2[[#This Row],[Current Month Low]])-1</f>
        <v>6.9846505991653096E-3</v>
      </c>
      <c r="AH140" s="1">
        <f>(Table2[[#This Row],[Current Month High]]/Table2[[#This Row],[Close Price]])-1</f>
        <v>5.7083006022519145E-2</v>
      </c>
      <c r="AI140">
        <v>7.23537965268841</v>
      </c>
      <c r="AJ140">
        <v>89.576578194146606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0.15</v>
      </c>
      <c r="AM140" t="s">
        <v>3215</v>
      </c>
      <c r="AN140">
        <v>3.22</v>
      </c>
      <c r="AO140" t="s">
        <v>3215</v>
      </c>
      <c r="AP140">
        <v>0.122348620250485</v>
      </c>
      <c r="AQ140">
        <f>(Table2[[#This Row],[Sharpe Ratio]]-AVERAGE(Table2[Sharpe Ratio]))/_xlfn.STDEV.P(Table2[Sharpe Ratio])</f>
        <v>0.71404456626347446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3.2594468317673635</v>
      </c>
      <c r="AS140">
        <f>_xlfn.RANK.AVG(Table2[[#This Row],[1Y Return vs Nifty Z-Score]],Table2[1Y Return vs Nifty Z-Score])</f>
        <v>298</v>
      </c>
      <c r="AT140">
        <f>_xlfn.RANK.AVG(Table2[[#This Row],[6M Return vs Nifty Z-Score]],Table2[6M Return vs Nifty Z-Score])</f>
        <v>145</v>
      </c>
      <c r="AU140">
        <f>_xlfn.RANK.AVG(Table2[[#This Row],[Sharpe Ratio Z-Score]],Table2[Sharpe Ratio Z-Score])</f>
        <v>171</v>
      </c>
      <c r="AV140">
        <f>(Table2[[#This Row],[Rank 1Y]]+Table2[[#This Row],[Rank 6M]]+Table2[[#This Row],[Rank Sharpe]])/3</f>
        <v>204.66666666666666</v>
      </c>
    </row>
    <row r="141" spans="1:48" x14ac:dyDescent="0.3">
      <c r="A141" t="s">
        <v>735</v>
      </c>
      <c r="B141" t="s">
        <v>736</v>
      </c>
      <c r="C141" t="s">
        <v>3173</v>
      </c>
      <c r="D141" t="s">
        <v>737</v>
      </c>
      <c r="E141">
        <v>23843.799000999999</v>
      </c>
      <c r="F141">
        <v>2312.9499999999998</v>
      </c>
      <c r="G141">
        <v>33.152017903016898</v>
      </c>
      <c r="H141">
        <f>(Table2[[#This Row],[1Y Return vs Nifty]]-AVERAGE(Table2[1Y Return vs Nifty]))/_xlfn.STDEV.P(Table2[1Y Return vs Nifty])</f>
        <v>0.15171866384891866</v>
      </c>
      <c r="I141">
        <v>-1.53467471681708</v>
      </c>
      <c r="J141">
        <f>(Table2[[#This Row],[1M Return vs Nifty]]-AVERAGE(Table2[1M Return vs Nifty]))/_xlfn.STDEV.P(Table2[1M Return vs Nifty])</f>
        <v>-0.2891786971207555</v>
      </c>
      <c r="K141">
        <v>34.248484576421298</v>
      </c>
      <c r="L141">
        <f>(Table2[[#This Row],[6M Return vs Nifty]]-AVERAGE(Table2[6M Return vs Nifty]))/_xlfn.STDEV.P(Table2[6M Return vs Nifty])</f>
        <v>0.8276166336043087</v>
      </c>
      <c r="M141">
        <v>4.5414729364908997</v>
      </c>
      <c r="N141">
        <f>(Table2[[#This Row],[1W Return vs Nifty]]-AVERAGE(Table2[1W Return vs Nifty]))/_xlfn.STDEV.P(Table2[1W Return vs Nifty])</f>
        <v>0.16612424267313255</v>
      </c>
      <c r="O141">
        <v>2360.75</v>
      </c>
      <c r="P141">
        <v>2260.2276172113502</v>
      </c>
      <c r="Q141">
        <v>1874.5803280835</v>
      </c>
      <c r="R141">
        <v>47.238450823877002</v>
      </c>
      <c r="S141" s="1">
        <f>(Table2[[#This Row],[Close Price]]-Table2[[#This Row],[20D EMA]])/Table2[[#This Row],[20D EMA]]</f>
        <v>-2.0247802605104386E-2</v>
      </c>
      <c r="T141" s="1">
        <f>(Table2[[#This Row],[Close Price]]-Table2[[#This Row],[50D EMA]])/Table2[[#This Row],[50D EMA]]</f>
        <v>2.3326138653990098E-2</v>
      </c>
      <c r="U141" s="1">
        <f>(Table2[[#This Row],[Close Price]]-Table2[[#This Row],[200D EMA]])/Table2[[#This Row],[200D EMA]]</f>
        <v>0.23384949972491834</v>
      </c>
      <c r="V141">
        <v>0.66577856757667997</v>
      </c>
      <c r="W141">
        <v>2287.5500000000002</v>
      </c>
      <c r="X141">
        <v>2354</v>
      </c>
      <c r="Y141">
        <v>2259.0500000000002</v>
      </c>
      <c r="Z141">
        <v>2399.1999999999998</v>
      </c>
      <c r="AA141">
        <v>2287.5500000000002</v>
      </c>
      <c r="AB141">
        <v>2399.1999999999998</v>
      </c>
      <c r="AC141" s="1">
        <f>(Table2[[#This Row],[Close Price]]/Table2[[#This Row],[Day Low]])-1</f>
        <v>1.1103582435356474E-2</v>
      </c>
      <c r="AD141" s="1">
        <f>(Table2[[#This Row],[Day High]]/Table2[[#This Row],[Close Price]])-1</f>
        <v>1.774789770639229E-2</v>
      </c>
      <c r="AE141" s="1">
        <f>(Table2[[#This Row],[Close Price]]/Table2[[#This Row],[Current Week Low]])-1</f>
        <v>2.3859586994532833E-2</v>
      </c>
      <c r="AF141" s="1">
        <f>(Table2[[#This Row],[Current Week High]]/Table2[[#This Row],[Close Price]])-1</f>
        <v>3.7290040856914342E-2</v>
      </c>
      <c r="AG141" s="1">
        <f>(Table2[[#This Row],[Close Price]]/Table2[[#This Row],[Current Month Low]])-1</f>
        <v>1.1103582435356474E-2</v>
      </c>
      <c r="AH141" s="1">
        <f>(Table2[[#This Row],[Current Month High]]/Table2[[#This Row],[Close Price]])-1</f>
        <v>3.7290040856914342E-2</v>
      </c>
      <c r="AI141">
        <v>16.154694221664901</v>
      </c>
      <c r="AJ141">
        <v>85.021198304135595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-0.02</v>
      </c>
      <c r="AM141" t="s">
        <v>3214</v>
      </c>
      <c r="AN141">
        <v>-5.57</v>
      </c>
      <c r="AO141" t="s">
        <v>3214</v>
      </c>
      <c r="AP141">
        <v>9.4012562145245004E-2</v>
      </c>
      <c r="AQ141">
        <f>(Table2[[#This Row],[Sharpe Ratio]]-AVERAGE(Table2[Sharpe Ratio]))/_xlfn.STDEV.P(Table2[Sharpe Ratio])</f>
        <v>0.3831722809871983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1.2394531239928028</v>
      </c>
      <c r="AS141">
        <f>_xlfn.RANK.AVG(Table2[[#This Row],[1Y Return vs Nifty Z-Score]],Table2[1Y Return vs Nifty Z-Score])</f>
        <v>255</v>
      </c>
      <c r="AT141">
        <f>_xlfn.RANK.AVG(Table2[[#This Row],[6M Return vs Nifty Z-Score]],Table2[6M Return vs Nifty Z-Score])</f>
        <v>113</v>
      </c>
      <c r="AU141">
        <f>_xlfn.RANK.AVG(Table2[[#This Row],[Sharpe Ratio Z-Score]],Table2[Sharpe Ratio Z-Score])</f>
        <v>247</v>
      </c>
      <c r="AV141">
        <f>(Table2[[#This Row],[Rank 1Y]]+Table2[[#This Row],[Rank 6M]]+Table2[[#This Row],[Rank Sharpe]])/3</f>
        <v>205</v>
      </c>
    </row>
    <row r="142" spans="1:48" x14ac:dyDescent="0.3">
      <c r="A142" t="s">
        <v>542</v>
      </c>
      <c r="B142" t="s">
        <v>543</v>
      </c>
      <c r="C142" t="s">
        <v>3185</v>
      </c>
      <c r="D142" t="s">
        <v>167</v>
      </c>
      <c r="E142">
        <v>40145.900290134901</v>
      </c>
      <c r="F142">
        <v>1116.45</v>
      </c>
      <c r="G142">
        <v>59.947789234642102</v>
      </c>
      <c r="H142">
        <f>(Table2[[#This Row],[1Y Return vs Nifty]]-AVERAGE(Table2[1Y Return vs Nifty]))/_xlfn.STDEV.P(Table2[1Y Return vs Nifty])</f>
        <v>0.60992993474908563</v>
      </c>
      <c r="I142">
        <v>11.8363594478556</v>
      </c>
      <c r="J142">
        <f>(Table2[[#This Row],[1M Return vs Nifty]]-AVERAGE(Table2[1M Return vs Nifty]))/_xlfn.STDEV.P(Table2[1M Return vs Nifty])</f>
        <v>0.92679088013508881</v>
      </c>
      <c r="K142">
        <v>27.1900976888078</v>
      </c>
      <c r="L142">
        <f>(Table2[[#This Row],[6M Return vs Nifty]]-AVERAGE(Table2[6M Return vs Nifty]))/_xlfn.STDEV.P(Table2[6M Return vs Nifty])</f>
        <v>0.59510533724760273</v>
      </c>
      <c r="M142">
        <v>0.90770327140791895</v>
      </c>
      <c r="N142">
        <f>(Table2[[#This Row],[1W Return vs Nifty]]-AVERAGE(Table2[1W Return vs Nifty]))/_xlfn.STDEV.P(Table2[1W Return vs Nifty])</f>
        <v>-0.67123357469134293</v>
      </c>
      <c r="O142">
        <v>1179.8</v>
      </c>
      <c r="P142">
        <v>1086.8294986355199</v>
      </c>
      <c r="Q142">
        <v>888.79435876527396</v>
      </c>
      <c r="R142">
        <v>41.651626987594</v>
      </c>
      <c r="S142" s="1">
        <f>(Table2[[#This Row],[Close Price]]-Table2[[#This Row],[20D EMA]])/Table2[[#This Row],[20D EMA]]</f>
        <v>-5.3695541617223182E-2</v>
      </c>
      <c r="T142" s="1">
        <f>(Table2[[#This Row],[Close Price]]-Table2[[#This Row],[50D EMA]])/Table2[[#This Row],[50D EMA]]</f>
        <v>2.7254046197372917E-2</v>
      </c>
      <c r="U142" s="1">
        <f>(Table2[[#This Row],[Close Price]]-Table2[[#This Row],[200D EMA]])/Table2[[#This Row],[200D EMA]]</f>
        <v>0.25613983593571477</v>
      </c>
      <c r="V142">
        <v>0.54905500632208104</v>
      </c>
      <c r="W142">
        <v>1110</v>
      </c>
      <c r="X142">
        <v>1182.95</v>
      </c>
      <c r="Y142">
        <v>1110</v>
      </c>
      <c r="Z142">
        <v>1245.7</v>
      </c>
      <c r="AA142">
        <v>1110</v>
      </c>
      <c r="AB142">
        <v>1245.7</v>
      </c>
      <c r="AC142" s="1">
        <f>(Table2[[#This Row],[Close Price]]/Table2[[#This Row],[Day Low]])-1</f>
        <v>5.810810810810807E-3</v>
      </c>
      <c r="AD142" s="1">
        <f>(Table2[[#This Row],[Day High]]/Table2[[#This Row],[Close Price]])-1</f>
        <v>5.9563795960410282E-2</v>
      </c>
      <c r="AE142" s="1">
        <f>(Table2[[#This Row],[Close Price]]/Table2[[#This Row],[Current Week Low]])-1</f>
        <v>5.810810810810807E-3</v>
      </c>
      <c r="AF142" s="1">
        <f>(Table2[[#This Row],[Current Week High]]/Table2[[#This Row],[Close Price]])-1</f>
        <v>0.11576873124636133</v>
      </c>
      <c r="AG142" s="1">
        <f>(Table2[[#This Row],[Close Price]]/Table2[[#This Row],[Current Month Low]])-1</f>
        <v>5.810810810810807E-3</v>
      </c>
      <c r="AH142" s="1">
        <f>(Table2[[#This Row],[Current Month High]]/Table2[[#This Row],[Close Price]])-1</f>
        <v>0.11576873124636133</v>
      </c>
      <c r="AI142">
        <v>17.694478033051102</v>
      </c>
      <c r="AJ142">
        <v>96.523499383911201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0.22</v>
      </c>
      <c r="AM142" t="s">
        <v>3215</v>
      </c>
      <c r="AN142">
        <v>-8.6300000000000008</v>
      </c>
      <c r="AO142" t="s">
        <v>3214</v>
      </c>
      <c r="AP142">
        <v>7.3374732969421E-2</v>
      </c>
      <c r="AQ142">
        <f>(Table2[[#This Row],[Sharpe Ratio]]-AVERAGE(Table2[Sharpe Ratio]))/_xlfn.STDEV.P(Table2[Sharpe Ratio])</f>
        <v>0.14219007812802389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1.6027826555684581</v>
      </c>
      <c r="AS142">
        <f>_xlfn.RANK.AVG(Table2[[#This Row],[1Y Return vs Nifty Z-Score]],Table2[1Y Return vs Nifty Z-Score])</f>
        <v>152</v>
      </c>
      <c r="AT142">
        <f>_xlfn.RANK.AVG(Table2[[#This Row],[6M Return vs Nifty Z-Score]],Table2[6M Return vs Nifty Z-Score])</f>
        <v>159</v>
      </c>
      <c r="AU142">
        <f>_xlfn.RANK.AVG(Table2[[#This Row],[Sharpe Ratio Z-Score]],Table2[Sharpe Ratio Z-Score])</f>
        <v>308</v>
      </c>
      <c r="AV142">
        <f>(Table2[[#This Row],[Rank 1Y]]+Table2[[#This Row],[Rank 6M]]+Table2[[#This Row],[Rank Sharpe]])/3</f>
        <v>206.33333333333334</v>
      </c>
    </row>
    <row r="143" spans="1:48" x14ac:dyDescent="0.3">
      <c r="A143" t="s">
        <v>584</v>
      </c>
      <c r="B143" t="s">
        <v>585</v>
      </c>
      <c r="C143" t="s">
        <v>3181</v>
      </c>
      <c r="D143" t="s">
        <v>215</v>
      </c>
      <c r="E143">
        <v>35051.424864711596</v>
      </c>
      <c r="F143">
        <v>5466.4</v>
      </c>
      <c r="G143">
        <v>98.659568501498697</v>
      </c>
      <c r="H143">
        <f>(Table2[[#This Row],[1Y Return vs Nifty]]-AVERAGE(Table2[1Y Return vs Nifty]))/_xlfn.STDEV.P(Table2[1Y Return vs Nifty])</f>
        <v>1.271906533860377</v>
      </c>
      <c r="I143">
        <v>12.857179845113</v>
      </c>
      <c r="J143">
        <f>(Table2[[#This Row],[1M Return vs Nifty]]-AVERAGE(Table2[1M Return vs Nifty]))/_xlfn.STDEV.P(Table2[1M Return vs Nifty])</f>
        <v>1.0196248772380803</v>
      </c>
      <c r="K143">
        <v>89.330228880408598</v>
      </c>
      <c r="L143">
        <f>(Table2[[#This Row],[6M Return vs Nifty]]-AVERAGE(Table2[6M Return vs Nifty]))/_xlfn.STDEV.P(Table2[6M Return vs Nifty])</f>
        <v>2.6420719727106774</v>
      </c>
      <c r="M143">
        <v>1.52424128168293</v>
      </c>
      <c r="N143">
        <f>(Table2[[#This Row],[1W Return vs Nifty]]-AVERAGE(Table2[1W Return vs Nifty]))/_xlfn.STDEV.P(Table2[1W Return vs Nifty])</f>
        <v>-0.52915992385791</v>
      </c>
      <c r="O143">
        <v>5290.85</v>
      </c>
      <c r="P143">
        <v>4893.1972359330503</v>
      </c>
      <c r="Q143">
        <v>3679.5365244906002</v>
      </c>
      <c r="R143">
        <v>56.786788141560301</v>
      </c>
      <c r="S143" s="1">
        <f>(Table2[[#This Row],[Close Price]]-Table2[[#This Row],[20D EMA]])/Table2[[#This Row],[20D EMA]]</f>
        <v>3.3179923830764291E-2</v>
      </c>
      <c r="T143" s="1">
        <f>(Table2[[#This Row],[Close Price]]-Table2[[#This Row],[50D EMA]])/Table2[[#This Row],[50D EMA]]</f>
        <v>0.11714278751276398</v>
      </c>
      <c r="U143" s="1">
        <f>(Table2[[#This Row],[Close Price]]-Table2[[#This Row],[200D EMA]])/Table2[[#This Row],[200D EMA]]</f>
        <v>0.48562188841345316</v>
      </c>
      <c r="V143">
        <v>0.73176814913833399</v>
      </c>
      <c r="W143">
        <v>5193.1000000000004</v>
      </c>
      <c r="X143">
        <v>5445</v>
      </c>
      <c r="Y143">
        <v>5193.1000000000004</v>
      </c>
      <c r="Z143">
        <v>5624.85</v>
      </c>
      <c r="AA143">
        <v>5193.1000000000004</v>
      </c>
      <c r="AB143">
        <v>5621.5</v>
      </c>
      <c r="AC143" s="1">
        <f>(Table2[[#This Row],[Close Price]]/Table2[[#This Row],[Day Low]])-1</f>
        <v>5.2627524985076279E-2</v>
      </c>
      <c r="AD143" s="1">
        <f>(Table2[[#This Row],[Day High]]/Table2[[#This Row],[Close Price]])-1</f>
        <v>-3.9148251134201173E-3</v>
      </c>
      <c r="AE143" s="1">
        <f>(Table2[[#This Row],[Close Price]]/Table2[[#This Row],[Current Week Low]])-1</f>
        <v>5.2627524985076279E-2</v>
      </c>
      <c r="AF143" s="1">
        <f>(Table2[[#This Row],[Current Week High]]/Table2[[#This Row],[Close Price]])-1</f>
        <v>2.8986170057076155E-2</v>
      </c>
      <c r="AG143" s="1">
        <f>(Table2[[#This Row],[Close Price]]/Table2[[#This Row],[Current Month Low]])-1</f>
        <v>5.2627524985076279E-2</v>
      </c>
      <c r="AH143" s="1">
        <f>(Table2[[#This Row],[Current Month High]]/Table2[[#This Row],[Close Price]])-1</f>
        <v>2.8373335284648027E-2</v>
      </c>
      <c r="AI143">
        <v>6.2856724718278896</v>
      </c>
      <c r="AJ143">
        <v>153.30861909175101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0.18</v>
      </c>
      <c r="AM143" t="s">
        <v>3215</v>
      </c>
      <c r="AN143">
        <v>-1.58</v>
      </c>
      <c r="AO143" t="s">
        <v>3214</v>
      </c>
      <c r="AQ143">
        <f>(Table2[[#This Row],[Sharpe Ratio]]-AVERAGE(Table2[Sharpe Ratio]))/_xlfn.STDEV.P(Table2[Sharpe Ratio])</f>
        <v>-0.7145863121857492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3.6898571477654754</v>
      </c>
      <c r="AS143">
        <f>_xlfn.RANK.AVG(Table2[[#This Row],[1Y Return vs Nifty Z-Score]],Table2[1Y Return vs Nifty Z-Score])</f>
        <v>73</v>
      </c>
      <c r="AT143">
        <f>_xlfn.RANK.AVG(Table2[[#This Row],[6M Return vs Nifty Z-Score]],Table2[6M Return vs Nifty Z-Score])</f>
        <v>13</v>
      </c>
      <c r="AU143">
        <f>_xlfn.RANK.AVG(Table2[[#This Row],[Sharpe Ratio Z-Score]],Table2[Sharpe Ratio Z-Score])</f>
        <v>536.5</v>
      </c>
      <c r="AV143">
        <f>(Table2[[#This Row],[Rank 1Y]]+Table2[[#This Row],[Rank 6M]]+Table2[[#This Row],[Rank Sharpe]])/3</f>
        <v>207.5</v>
      </c>
    </row>
    <row r="144" spans="1:48" x14ac:dyDescent="0.3">
      <c r="A144" t="s">
        <v>1070</v>
      </c>
      <c r="B144" t="s">
        <v>1071</v>
      </c>
      <c r="C144" t="s">
        <v>3186</v>
      </c>
      <c r="D144" t="s">
        <v>1072</v>
      </c>
      <c r="E144">
        <v>12972.10848345</v>
      </c>
      <c r="F144">
        <v>648.45000000000005</v>
      </c>
      <c r="G144">
        <v>47.392311273063598</v>
      </c>
      <c r="H144">
        <f>(Table2[[#This Row],[1Y Return vs Nifty]]-AVERAGE(Table2[1Y Return vs Nifty]))/_xlfn.STDEV.P(Table2[1Y Return vs Nifty])</f>
        <v>0.39522958362525062</v>
      </c>
      <c r="I144">
        <v>33.414787689447898</v>
      </c>
      <c r="J144">
        <f>(Table2[[#This Row],[1M Return vs Nifty]]-AVERAGE(Table2[1M Return vs Nifty]))/_xlfn.STDEV.P(Table2[1M Return vs Nifty])</f>
        <v>2.8891456197631795</v>
      </c>
      <c r="K144">
        <v>53.740989457808901</v>
      </c>
      <c r="L144">
        <f>(Table2[[#This Row],[6M Return vs Nifty]]-AVERAGE(Table2[6M Return vs Nifty]))/_xlfn.STDEV.P(Table2[6M Return vs Nifty])</f>
        <v>1.4697219264105574</v>
      </c>
      <c r="M144">
        <v>17.551894286154401</v>
      </c>
      <c r="N144">
        <f>(Table2[[#This Row],[1W Return vs Nifty]]-AVERAGE(Table2[1W Return vs Nifty]))/_xlfn.STDEV.P(Table2[1W Return vs Nifty])</f>
        <v>3.1642168650621794</v>
      </c>
      <c r="O144">
        <v>565.65</v>
      </c>
      <c r="P144">
        <v>538.252312385339</v>
      </c>
      <c r="Q144">
        <v>471.93764734165001</v>
      </c>
      <c r="R144">
        <v>80.3857949053195</v>
      </c>
      <c r="S144" s="1">
        <f>(Table2[[#This Row],[Close Price]]-Table2[[#This Row],[20D EMA]])/Table2[[#This Row],[20D EMA]]</f>
        <v>0.14638027048528254</v>
      </c>
      <c r="T144" s="1">
        <f>(Table2[[#This Row],[Close Price]]-Table2[[#This Row],[50D EMA]])/Table2[[#This Row],[50D EMA]]</f>
        <v>0.20473239980392258</v>
      </c>
      <c r="U144" s="1">
        <f>(Table2[[#This Row],[Close Price]]-Table2[[#This Row],[200D EMA]])/Table2[[#This Row],[200D EMA]]</f>
        <v>0.37401625755566686</v>
      </c>
      <c r="V144">
        <v>4.5033377770945</v>
      </c>
      <c r="W144">
        <v>638.54999999999995</v>
      </c>
      <c r="X144">
        <v>675</v>
      </c>
      <c r="Y144">
        <v>559.6</v>
      </c>
      <c r="Z144">
        <v>688.9</v>
      </c>
      <c r="AA144">
        <v>604</v>
      </c>
      <c r="AB144">
        <v>688.9</v>
      </c>
      <c r="AC144" s="1">
        <f>(Table2[[#This Row],[Close Price]]/Table2[[#This Row],[Day Low]])-1</f>
        <v>1.5503875968992498E-2</v>
      </c>
      <c r="AD144" s="1">
        <f>(Table2[[#This Row],[Day High]]/Table2[[#This Row],[Close Price]])-1</f>
        <v>4.0943789035392086E-2</v>
      </c>
      <c r="AE144" s="1">
        <f>(Table2[[#This Row],[Close Price]]/Table2[[#This Row],[Current Week Low]])-1</f>
        <v>0.15877412437455329</v>
      </c>
      <c r="AF144" s="1">
        <f>(Table2[[#This Row],[Current Week High]]/Table2[[#This Row],[Close Price]])-1</f>
        <v>6.2379520394787447E-2</v>
      </c>
      <c r="AG144" s="1">
        <f>(Table2[[#This Row],[Close Price]]/Table2[[#This Row],[Current Month Low]])-1</f>
        <v>7.3592715231788119E-2</v>
      </c>
      <c r="AH144" s="1">
        <f>(Table2[[#This Row],[Current Month High]]/Table2[[#This Row],[Close Price]])-1</f>
        <v>6.2379520394787447E-2</v>
      </c>
      <c r="AI144">
        <v>6.2379520394787402</v>
      </c>
      <c r="AJ144">
        <v>109.447674418604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</v>
      </c>
      <c r="AM144" t="s">
        <v>3215</v>
      </c>
      <c r="AN144">
        <v>24.79</v>
      </c>
      <c r="AO144" t="s">
        <v>3215</v>
      </c>
      <c r="AP144">
        <v>5.5905540526175003E-2</v>
      </c>
      <c r="AQ144">
        <f>(Table2[[#This Row],[Sharpe Ratio]]-AVERAGE(Table2[Sharpe Ratio]))/_xlfn.STDEV.P(Table2[Sharpe Ratio])</f>
        <v>-6.17928331209825E-2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7.8565211617401847</v>
      </c>
      <c r="AS144">
        <f>_xlfn.RANK.AVG(Table2[[#This Row],[1Y Return vs Nifty Z-Score]],Table2[1Y Return vs Nifty Z-Score])</f>
        <v>199</v>
      </c>
      <c r="AT144">
        <f>_xlfn.RANK.AVG(Table2[[#This Row],[6M Return vs Nifty Z-Score]],Table2[6M Return vs Nifty Z-Score])</f>
        <v>63</v>
      </c>
      <c r="AU144">
        <f>_xlfn.RANK.AVG(Table2[[#This Row],[Sharpe Ratio Z-Score]],Table2[Sharpe Ratio Z-Score])</f>
        <v>361</v>
      </c>
      <c r="AV144">
        <f>(Table2[[#This Row],[Rank 1Y]]+Table2[[#This Row],[Rank 6M]]+Table2[[#This Row],[Rank Sharpe]])/3</f>
        <v>207.66666666666666</v>
      </c>
    </row>
    <row r="145" spans="1:48" x14ac:dyDescent="0.3">
      <c r="A145" t="s">
        <v>1653</v>
      </c>
      <c r="B145" t="s">
        <v>1654</v>
      </c>
      <c r="C145" t="s">
        <v>3173</v>
      </c>
      <c r="D145" t="s">
        <v>54</v>
      </c>
      <c r="E145">
        <v>5613.5451851050002</v>
      </c>
      <c r="F145">
        <v>216.85</v>
      </c>
      <c r="G145">
        <v>105.77068865356701</v>
      </c>
      <c r="H145">
        <f>(Table2[[#This Row],[1Y Return vs Nifty]]-AVERAGE(Table2[1Y Return vs Nifty]))/_xlfn.STDEV.P(Table2[1Y Return vs Nifty])</f>
        <v>1.393507638828658</v>
      </c>
      <c r="I145">
        <v>39.108366848097397</v>
      </c>
      <c r="J145">
        <f>(Table2[[#This Row],[1M Return vs Nifty]]-AVERAGE(Table2[1M Return vs Nifty]))/_xlfn.STDEV.P(Table2[1M Return vs Nifty])</f>
        <v>3.4069230001327098</v>
      </c>
      <c r="K145">
        <v>52.732451582408999</v>
      </c>
      <c r="L145">
        <f>(Table2[[#This Row],[6M Return vs Nifty]]-AVERAGE(Table2[6M Return vs Nifty]))/_xlfn.STDEV.P(Table2[6M Return vs Nifty])</f>
        <v>1.4364995411024386</v>
      </c>
      <c r="M145">
        <v>22.885633108414499</v>
      </c>
      <c r="N145">
        <f>(Table2[[#This Row],[1W Return vs Nifty]]-AVERAGE(Table2[1W Return vs Nifty]))/_xlfn.STDEV.P(Table2[1W Return vs Nifty])</f>
        <v>4.3933118023434865</v>
      </c>
      <c r="O145">
        <v>191.72</v>
      </c>
      <c r="P145">
        <v>171.04384953038101</v>
      </c>
      <c r="Q145">
        <v>138.286026589122</v>
      </c>
      <c r="R145">
        <v>79.8282125897166</v>
      </c>
      <c r="S145" s="1">
        <f>(Table2[[#This Row],[Close Price]]-Table2[[#This Row],[20D EMA]])/Table2[[#This Row],[20D EMA]]</f>
        <v>0.13107656999791359</v>
      </c>
      <c r="T145" s="1">
        <f>(Table2[[#This Row],[Close Price]]-Table2[[#This Row],[50D EMA]])/Table2[[#This Row],[50D EMA]]</f>
        <v>0.26780355210306961</v>
      </c>
      <c r="U145" s="1">
        <f>(Table2[[#This Row],[Close Price]]-Table2[[#This Row],[200D EMA]])/Table2[[#This Row],[200D EMA]]</f>
        <v>0.56812662384398915</v>
      </c>
      <c r="V145">
        <v>2.9433937748383299</v>
      </c>
      <c r="W145">
        <v>215.1</v>
      </c>
      <c r="X145">
        <v>227.4</v>
      </c>
      <c r="Y145">
        <v>212</v>
      </c>
      <c r="Z145">
        <v>240.7</v>
      </c>
      <c r="AA145">
        <v>215.1</v>
      </c>
      <c r="AB145">
        <v>240.7</v>
      </c>
      <c r="AC145" s="1">
        <f>(Table2[[#This Row],[Close Price]]/Table2[[#This Row],[Day Low]])-1</f>
        <v>8.1357508135750933E-3</v>
      </c>
      <c r="AD145" s="1">
        <f>(Table2[[#This Row],[Day High]]/Table2[[#This Row],[Close Price]])-1</f>
        <v>4.8651141341941484E-2</v>
      </c>
      <c r="AE145" s="1">
        <f>(Table2[[#This Row],[Close Price]]/Table2[[#This Row],[Current Week Low]])-1</f>
        <v>2.2877358490565936E-2</v>
      </c>
      <c r="AF145" s="1">
        <f>(Table2[[#This Row],[Current Week High]]/Table2[[#This Row],[Close Price]])-1</f>
        <v>0.10998385981092929</v>
      </c>
      <c r="AG145" s="1">
        <f>(Table2[[#This Row],[Close Price]]/Table2[[#This Row],[Current Month Low]])-1</f>
        <v>8.1357508135750933E-3</v>
      </c>
      <c r="AH145" s="1">
        <f>(Table2[[#This Row],[Current Month High]]/Table2[[#This Row],[Close Price]])-1</f>
        <v>0.10998385981092929</v>
      </c>
      <c r="AI145">
        <v>10.9983859810929</v>
      </c>
      <c r="AJ145">
        <v>139.21676778819599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0.34</v>
      </c>
      <c r="AM145" t="s">
        <v>3215</v>
      </c>
      <c r="AN145">
        <v>21.81</v>
      </c>
      <c r="AO145" t="s">
        <v>3215</v>
      </c>
      <c r="AP145">
        <v>7.0085971280559999E-3</v>
      </c>
      <c r="AQ145">
        <f>(Table2[[#This Row],[Sharpe Ratio]]-AVERAGE(Table2[Sharpe Ratio]))/_xlfn.STDEV.P(Table2[Sharpe Ratio])</f>
        <v>-0.63274886889254078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9.9974931135147536</v>
      </c>
      <c r="AS145">
        <f>_xlfn.RANK.AVG(Table2[[#This Row],[1Y Return vs Nifty Z-Score]],Table2[1Y Return vs Nifty Z-Score])</f>
        <v>66</v>
      </c>
      <c r="AT145">
        <f>_xlfn.RANK.AVG(Table2[[#This Row],[6M Return vs Nifty Z-Score]],Table2[6M Return vs Nifty Z-Score])</f>
        <v>65</v>
      </c>
      <c r="AU145">
        <f>_xlfn.RANK.AVG(Table2[[#This Row],[Sharpe Ratio Z-Score]],Table2[Sharpe Ratio Z-Score])</f>
        <v>492</v>
      </c>
      <c r="AV145">
        <f>(Table2[[#This Row],[Rank 1Y]]+Table2[[#This Row],[Rank 6M]]+Table2[[#This Row],[Rank Sharpe]])/3</f>
        <v>207.66666666666666</v>
      </c>
    </row>
    <row r="146" spans="1:48" x14ac:dyDescent="0.3">
      <c r="A146" t="s">
        <v>1277</v>
      </c>
      <c r="B146" t="s">
        <v>1278</v>
      </c>
      <c r="C146" t="s">
        <v>613</v>
      </c>
      <c r="D146" t="s">
        <v>463</v>
      </c>
      <c r="E146">
        <v>9424.9143687399992</v>
      </c>
      <c r="F146">
        <v>349.8</v>
      </c>
      <c r="G146">
        <v>59.172765562267799</v>
      </c>
      <c r="H146">
        <f>(Table2[[#This Row],[1Y Return vs Nifty]]-AVERAGE(Table2[1Y Return vs Nifty]))/_xlfn.STDEV.P(Table2[1Y Return vs Nifty])</f>
        <v>0.59667692637320002</v>
      </c>
      <c r="I146">
        <v>-8.0200724417402096</v>
      </c>
      <c r="J146">
        <f>(Table2[[#This Row],[1M Return vs Nifty]]-AVERAGE(Table2[1M Return vs Nifty]))/_xlfn.STDEV.P(Table2[1M Return vs Nifty])</f>
        <v>-0.87896451568865253</v>
      </c>
      <c r="K146">
        <v>5.7860280205753103</v>
      </c>
      <c r="L146">
        <f>(Table2[[#This Row],[6M Return vs Nifty]]-AVERAGE(Table2[6M Return vs Nifty]))/_xlfn.STDEV.P(Table2[6M Return vs Nifty])</f>
        <v>-0.10996907495320644</v>
      </c>
      <c r="M146">
        <v>-5.81529943293011</v>
      </c>
      <c r="N146">
        <f>(Table2[[#This Row],[1W Return vs Nifty]]-AVERAGE(Table2[1W Return vs Nifty]))/_xlfn.STDEV.P(Table2[1W Return vs Nifty])</f>
        <v>-2.2204673978294971</v>
      </c>
      <c r="O146">
        <v>386.13</v>
      </c>
      <c r="P146">
        <v>387.62616403274899</v>
      </c>
      <c r="Q146">
        <v>333.25741722546798</v>
      </c>
      <c r="R146">
        <v>16.5385988349915</v>
      </c>
      <c r="S146" s="1">
        <f>(Table2[[#This Row],[Close Price]]-Table2[[#This Row],[20D EMA]])/Table2[[#This Row],[20D EMA]]</f>
        <v>-9.4087483490016277E-2</v>
      </c>
      <c r="T146" s="1">
        <f>(Table2[[#This Row],[Close Price]]-Table2[[#This Row],[50D EMA]])/Table2[[#This Row],[50D EMA]]</f>
        <v>-9.7584135289570384E-2</v>
      </c>
      <c r="U146" s="1">
        <f>(Table2[[#This Row],[Close Price]]-Table2[[#This Row],[200D EMA]])/Table2[[#This Row],[200D EMA]]</f>
        <v>4.9639053534823563E-2</v>
      </c>
      <c r="V146">
        <v>0.52390434119576701</v>
      </c>
      <c r="W146">
        <v>348.35</v>
      </c>
      <c r="X146">
        <v>363.5</v>
      </c>
      <c r="Y146">
        <v>348.35</v>
      </c>
      <c r="Z146">
        <v>382.95</v>
      </c>
      <c r="AA146">
        <v>348.35</v>
      </c>
      <c r="AB146">
        <v>372.3</v>
      </c>
      <c r="AC146" s="1">
        <f>(Table2[[#This Row],[Close Price]]/Table2[[#This Row],[Day Low]])-1</f>
        <v>4.162480264102264E-3</v>
      </c>
      <c r="AD146" s="1">
        <f>(Table2[[#This Row],[Day High]]/Table2[[#This Row],[Close Price]])-1</f>
        <v>3.9165237278444787E-2</v>
      </c>
      <c r="AE146" s="1">
        <f>(Table2[[#This Row],[Close Price]]/Table2[[#This Row],[Current Week Low]])-1</f>
        <v>4.162480264102264E-3</v>
      </c>
      <c r="AF146" s="1">
        <f>(Table2[[#This Row],[Current Week High]]/Table2[[#This Row],[Close Price]])-1</f>
        <v>9.4768439108061653E-2</v>
      </c>
      <c r="AG146" s="1">
        <f>(Table2[[#This Row],[Close Price]]/Table2[[#This Row],[Current Month Low]])-1</f>
        <v>4.162480264102264E-3</v>
      </c>
      <c r="AH146" s="1">
        <f>(Table2[[#This Row],[Current Month High]]/Table2[[#This Row],[Close Price]])-1</f>
        <v>6.4322469982847297E-2</v>
      </c>
      <c r="AI146">
        <v>20.440251572327</v>
      </c>
      <c r="AJ146">
        <v>113.879547538978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-0.15</v>
      </c>
      <c r="AM146" t="s">
        <v>3214</v>
      </c>
      <c r="AN146">
        <v>-13.53</v>
      </c>
      <c r="AO146" t="s">
        <v>3214</v>
      </c>
      <c r="AP146">
        <v>0.146031454065147</v>
      </c>
      <c r="AQ146">
        <f>(Table2[[#This Row],[Sharpe Ratio]]-AVERAGE(Table2[Sharpe Ratio]))/_xlfn.STDEV.P(Table2[Sharpe Ratio])</f>
        <v>0.99058244309068322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155</v>
      </c>
      <c r="AT146">
        <f>_xlfn.RANK.AVG(Table2[[#This Row],[6M Return vs Nifty Z-Score]],Table2[6M Return vs Nifty Z-Score])</f>
        <v>358</v>
      </c>
      <c r="AU146">
        <f>_xlfn.RANK.AVG(Table2[[#This Row],[Sharpe Ratio Z-Score]],Table2[Sharpe Ratio Z-Score])</f>
        <v>113</v>
      </c>
      <c r="AV146">
        <f>(Table2[[#This Row],[Rank 1Y]]+Table2[[#This Row],[Rank 6M]]+Table2[[#This Row],[Rank Sharpe]])/3</f>
        <v>208.66666666666666</v>
      </c>
    </row>
    <row r="147" spans="1:48" x14ac:dyDescent="0.3">
      <c r="A147" t="s">
        <v>236</v>
      </c>
      <c r="B147" t="s">
        <v>237</v>
      </c>
      <c r="C147" t="s">
        <v>3173</v>
      </c>
      <c r="D147" t="s">
        <v>54</v>
      </c>
      <c r="E147">
        <v>114250.181463409</v>
      </c>
      <c r="F147">
        <v>3392.15</v>
      </c>
      <c r="G147">
        <v>51.112457986697798</v>
      </c>
      <c r="H147">
        <f>(Table2[[#This Row],[1Y Return vs Nifty]]-AVERAGE(Table2[1Y Return vs Nifty]))/_xlfn.STDEV.P(Table2[1Y Return vs Nifty])</f>
        <v>0.45884458960858537</v>
      </c>
      <c r="I147">
        <v>-2.0991876063622001</v>
      </c>
      <c r="J147">
        <f>(Table2[[#This Row],[1M Return vs Nifty]]-AVERAGE(Table2[1M Return vs Nifty]))/_xlfn.STDEV.P(Table2[1M Return vs Nifty])</f>
        <v>-0.34051582566308308</v>
      </c>
      <c r="K147">
        <v>18.489784219535501</v>
      </c>
      <c r="L147">
        <f>(Table2[[#This Row],[6M Return vs Nifty]]-AVERAGE(Table2[6M Return vs Nifty]))/_xlfn.STDEV.P(Table2[6M Return vs Nifty])</f>
        <v>0.30850711081711873</v>
      </c>
      <c r="M147">
        <v>2.0643261772810502</v>
      </c>
      <c r="N147">
        <f>(Table2[[#This Row],[1W Return vs Nifty]]-AVERAGE(Table2[1W Return vs Nifty]))/_xlfn.STDEV.P(Table2[1W Return vs Nifty])</f>
        <v>-0.40470395910175228</v>
      </c>
      <c r="O147">
        <v>3413.21</v>
      </c>
      <c r="P147">
        <v>3319.0816859471502</v>
      </c>
      <c r="Q147">
        <v>2845.0931726157401</v>
      </c>
      <c r="R147">
        <v>39.713541298318603</v>
      </c>
      <c r="S147" s="1">
        <f>(Table2[[#This Row],[Close Price]]-Table2[[#This Row],[20D EMA]])/Table2[[#This Row],[20D EMA]]</f>
        <v>-6.1701448196858511E-3</v>
      </c>
      <c r="T147" s="1">
        <f>(Table2[[#This Row],[Close Price]]-Table2[[#This Row],[50D EMA]])/Table2[[#This Row],[50D EMA]]</f>
        <v>2.2014617586008214E-2</v>
      </c>
      <c r="U147" s="1">
        <f>(Table2[[#This Row],[Close Price]]-Table2[[#This Row],[200D EMA]])/Table2[[#This Row],[200D EMA]]</f>
        <v>0.19228081268119013</v>
      </c>
      <c r="V147">
        <v>1.0867020871294899</v>
      </c>
      <c r="W147">
        <v>3333.4</v>
      </c>
      <c r="X147">
        <v>3407.25</v>
      </c>
      <c r="Y147">
        <v>3331.45</v>
      </c>
      <c r="Z147">
        <v>3502.25</v>
      </c>
      <c r="AA147">
        <v>3331.45</v>
      </c>
      <c r="AB147">
        <v>3433.45</v>
      </c>
      <c r="AC147" s="1">
        <f>(Table2[[#This Row],[Close Price]]/Table2[[#This Row],[Day Low]])-1</f>
        <v>1.762464750704984E-2</v>
      </c>
      <c r="AD147" s="1">
        <f>(Table2[[#This Row],[Day High]]/Table2[[#This Row],[Close Price]])-1</f>
        <v>4.4514540925371104E-3</v>
      </c>
      <c r="AE147" s="1">
        <f>(Table2[[#This Row],[Close Price]]/Table2[[#This Row],[Current Week Low]])-1</f>
        <v>1.8220294466373632E-2</v>
      </c>
      <c r="AF147" s="1">
        <f>(Table2[[#This Row],[Current Week High]]/Table2[[#This Row],[Close Price]])-1</f>
        <v>3.2457291098565877E-2</v>
      </c>
      <c r="AG147" s="1">
        <f>(Table2[[#This Row],[Close Price]]/Table2[[#This Row],[Current Month Low]])-1</f>
        <v>1.8220294466373632E-2</v>
      </c>
      <c r="AH147" s="1">
        <f>(Table2[[#This Row],[Current Month High]]/Table2[[#This Row],[Close Price]])-1</f>
        <v>1.2175169140515418E-2</v>
      </c>
      <c r="AI147">
        <v>5.36090679952241</v>
      </c>
      <c r="AJ147">
        <v>86.121094071493204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0.03</v>
      </c>
      <c r="AM147" t="s">
        <v>3215</v>
      </c>
      <c r="AN147">
        <v>-1.79</v>
      </c>
      <c r="AO147" t="s">
        <v>3214</v>
      </c>
      <c r="AP147">
        <v>0.100503738530638</v>
      </c>
      <c r="AQ147">
        <f>(Table2[[#This Row],[Sharpe Ratio]]-AVERAGE(Table2[Sharpe Ratio]))/_xlfn.STDEV.P(Table2[Sharpe Ratio])</f>
        <v>0.45896794588842216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0.48109986154929074</v>
      </c>
      <c r="AS147">
        <f>_xlfn.RANK.AVG(Table2[[#This Row],[1Y Return vs Nifty Z-Score]],Table2[1Y Return vs Nifty Z-Score])</f>
        <v>189</v>
      </c>
      <c r="AT147">
        <f>_xlfn.RANK.AVG(Table2[[#This Row],[6M Return vs Nifty Z-Score]],Table2[6M Return vs Nifty Z-Score])</f>
        <v>213</v>
      </c>
      <c r="AU147">
        <f>_xlfn.RANK.AVG(Table2[[#This Row],[Sharpe Ratio Z-Score]],Table2[Sharpe Ratio Z-Score])</f>
        <v>226</v>
      </c>
      <c r="AV147">
        <f>(Table2[[#This Row],[Rank 1Y]]+Table2[[#This Row],[Rank 6M]]+Table2[[#This Row],[Rank Sharpe]])/3</f>
        <v>209.33333333333334</v>
      </c>
    </row>
    <row r="148" spans="1:48" x14ac:dyDescent="0.3">
      <c r="A148" t="s">
        <v>803</v>
      </c>
      <c r="B148" t="s">
        <v>804</v>
      </c>
      <c r="C148" t="s">
        <v>3181</v>
      </c>
      <c r="D148" t="s">
        <v>124</v>
      </c>
      <c r="E148">
        <v>20995.949405766802</v>
      </c>
      <c r="F148">
        <v>13963.25</v>
      </c>
      <c r="G148">
        <v>111.22676513549099</v>
      </c>
      <c r="H148">
        <f>(Table2[[#This Row],[1Y Return vs Nifty]]-AVERAGE(Table2[1Y Return vs Nifty]))/_xlfn.STDEV.P(Table2[1Y Return vs Nifty])</f>
        <v>1.4868072758486337</v>
      </c>
      <c r="I148">
        <v>-3.9919063807952901</v>
      </c>
      <c r="J148">
        <f>(Table2[[#This Row],[1M Return vs Nifty]]-AVERAGE(Table2[1M Return vs Nifty]))/_xlfn.STDEV.P(Table2[1M Return vs Nifty])</f>
        <v>-0.51264076526516089</v>
      </c>
      <c r="K148">
        <v>67.785453819770794</v>
      </c>
      <c r="L148">
        <f>(Table2[[#This Row],[6M Return vs Nifty]]-AVERAGE(Table2[6M Return vs Nifty]))/_xlfn.STDEV.P(Table2[6M Return vs Nifty])</f>
        <v>1.9323625647646006</v>
      </c>
      <c r="M148">
        <v>8.1621868476548798</v>
      </c>
      <c r="N148">
        <f>(Table2[[#This Row],[1W Return vs Nifty]]-AVERAGE(Table2[1W Return vs Nifty]))/_xlfn.STDEV.P(Table2[1W Return vs Nifty])</f>
        <v>1.0004735210785454</v>
      </c>
      <c r="O148">
        <v>13882.99</v>
      </c>
      <c r="P148">
        <v>13723.5793970986</v>
      </c>
      <c r="Q148">
        <v>10734.3055611121</v>
      </c>
      <c r="R148">
        <v>54.588298851718697</v>
      </c>
      <c r="S148" s="1">
        <f>(Table2[[#This Row],[Close Price]]-Table2[[#This Row],[20D EMA]])/Table2[[#This Row],[20D EMA]]</f>
        <v>5.7811753808077529E-3</v>
      </c>
      <c r="T148" s="1">
        <f>(Table2[[#This Row],[Close Price]]-Table2[[#This Row],[50D EMA]])/Table2[[#This Row],[50D EMA]]</f>
        <v>1.7464146631604786E-2</v>
      </c>
      <c r="U148" s="1">
        <f>(Table2[[#This Row],[Close Price]]-Table2[[#This Row],[200D EMA]])/Table2[[#This Row],[200D EMA]]</f>
        <v>0.30080608573186302</v>
      </c>
      <c r="V148">
        <v>2.2534114824450699</v>
      </c>
      <c r="W148">
        <v>13300</v>
      </c>
      <c r="X148">
        <v>14050</v>
      </c>
      <c r="Y148">
        <v>13300</v>
      </c>
      <c r="Z148">
        <v>14440</v>
      </c>
      <c r="AA148">
        <v>13300</v>
      </c>
      <c r="AB148">
        <v>14440</v>
      </c>
      <c r="AC148" s="1">
        <f>(Table2[[#This Row],[Close Price]]/Table2[[#This Row],[Day Low]])-1</f>
        <v>4.9868421052631673E-2</v>
      </c>
      <c r="AD148" s="1">
        <f>(Table2[[#This Row],[Day High]]/Table2[[#This Row],[Close Price]])-1</f>
        <v>6.212737006069613E-3</v>
      </c>
      <c r="AE148" s="1">
        <f>(Table2[[#This Row],[Close Price]]/Table2[[#This Row],[Current Week Low]])-1</f>
        <v>4.9868421052631673E-2</v>
      </c>
      <c r="AF148" s="1">
        <f>(Table2[[#This Row],[Current Week High]]/Table2[[#This Row],[Close Price]])-1</f>
        <v>3.4143197321540475E-2</v>
      </c>
      <c r="AG148" s="1">
        <f>(Table2[[#This Row],[Close Price]]/Table2[[#This Row],[Current Month Low]])-1</f>
        <v>4.9868421052631673E-2</v>
      </c>
      <c r="AH148" s="1">
        <f>(Table2[[#This Row],[Current Month High]]/Table2[[#This Row],[Close Price]])-1</f>
        <v>3.4143197321540475E-2</v>
      </c>
      <c r="AI148">
        <v>12.4530463896299</v>
      </c>
      <c r="AJ148">
        <v>212.422388043003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-0.05</v>
      </c>
      <c r="AM148" t="s">
        <v>3214</v>
      </c>
      <c r="AN148">
        <v>-3.93</v>
      </c>
      <c r="AO148" t="s">
        <v>3214</v>
      </c>
      <c r="AQ148">
        <f>(Table2[[#This Row],[Sharpe Ratio]]-AVERAGE(Table2[Sharpe Ratio]))/_xlfn.STDEV.P(Table2[Sharpe Ratio])</f>
        <v>-0.7145863121857492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3.1924162842408697</v>
      </c>
      <c r="AS148">
        <f>_xlfn.RANK.AVG(Table2[[#This Row],[1Y Return vs Nifty Z-Score]],Table2[1Y Return vs Nifty Z-Score])</f>
        <v>60</v>
      </c>
      <c r="AT148">
        <f>_xlfn.RANK.AVG(Table2[[#This Row],[6M Return vs Nifty Z-Score]],Table2[6M Return vs Nifty Z-Score])</f>
        <v>32</v>
      </c>
      <c r="AU148">
        <f>_xlfn.RANK.AVG(Table2[[#This Row],[Sharpe Ratio Z-Score]],Table2[Sharpe Ratio Z-Score])</f>
        <v>536.5</v>
      </c>
      <c r="AV148">
        <f>(Table2[[#This Row],[Rank 1Y]]+Table2[[#This Row],[Rank 6M]]+Table2[[#This Row],[Rank Sharpe]])/3</f>
        <v>209.5</v>
      </c>
    </row>
    <row r="149" spans="1:48" x14ac:dyDescent="0.3">
      <c r="A149" t="s">
        <v>1721</v>
      </c>
      <c r="B149" t="s">
        <v>1722</v>
      </c>
      <c r="C149" t="s">
        <v>3175</v>
      </c>
      <c r="D149" t="s">
        <v>187</v>
      </c>
      <c r="E149">
        <v>4954.9813912500003</v>
      </c>
      <c r="F149">
        <v>729.2</v>
      </c>
      <c r="G149">
        <v>57.893285813308999</v>
      </c>
      <c r="H149">
        <f>(Table2[[#This Row],[1Y Return vs Nifty]]-AVERAGE(Table2[1Y Return vs Nifty]))/_xlfn.STDEV.P(Table2[1Y Return vs Nifty])</f>
        <v>0.5747976516695269</v>
      </c>
      <c r="I149">
        <v>-0.96325762751604405</v>
      </c>
      <c r="J149">
        <f>(Table2[[#This Row],[1M Return vs Nifty]]-AVERAGE(Table2[1M Return vs Nifty]))/_xlfn.STDEV.P(Table2[1M Return vs Nifty])</f>
        <v>-0.23721369666103564</v>
      </c>
      <c r="K149">
        <v>27.197468900510501</v>
      </c>
      <c r="L149">
        <f>(Table2[[#This Row],[6M Return vs Nifty]]-AVERAGE(Table2[6M Return vs Nifty]))/_xlfn.STDEV.P(Table2[6M Return vs Nifty])</f>
        <v>0.59534815334935565</v>
      </c>
      <c r="M149">
        <v>3.0370928929678702</v>
      </c>
      <c r="N149">
        <f>(Table2[[#This Row],[1W Return vs Nifty]]-AVERAGE(Table2[1W Return vs Nifty]))/_xlfn.STDEV.P(Table2[1W Return vs Nifty])</f>
        <v>-0.18054175595514096</v>
      </c>
      <c r="O149">
        <v>760.23</v>
      </c>
      <c r="P149">
        <v>739.96726758886302</v>
      </c>
      <c r="Q149">
        <v>637.45830092348604</v>
      </c>
      <c r="R149">
        <v>47.114346066824702</v>
      </c>
      <c r="S149" s="1">
        <f>(Table2[[#This Row],[Close Price]]-Table2[[#This Row],[20D EMA]])/Table2[[#This Row],[20D EMA]]</f>
        <v>-4.0816594977835616E-2</v>
      </c>
      <c r="T149" s="1">
        <f>(Table2[[#This Row],[Close Price]]-Table2[[#This Row],[50D EMA]])/Table2[[#This Row],[50D EMA]]</f>
        <v>-1.455100524101214E-2</v>
      </c>
      <c r="U149" s="1">
        <f>(Table2[[#This Row],[Close Price]]-Table2[[#This Row],[200D EMA]])/Table2[[#This Row],[200D EMA]]</f>
        <v>0.1439179612903429</v>
      </c>
      <c r="V149">
        <v>0.42821329631710697</v>
      </c>
      <c r="W149">
        <v>724.2</v>
      </c>
      <c r="X149">
        <v>768.8</v>
      </c>
      <c r="Y149">
        <v>724.2</v>
      </c>
      <c r="Z149">
        <v>779.9</v>
      </c>
      <c r="AA149">
        <v>724.2</v>
      </c>
      <c r="AB149">
        <v>774.9</v>
      </c>
      <c r="AC149" s="1">
        <f>(Table2[[#This Row],[Close Price]]/Table2[[#This Row],[Day Low]])-1</f>
        <v>6.9041701187517734E-3</v>
      </c>
      <c r="AD149" s="1">
        <f>(Table2[[#This Row],[Day High]]/Table2[[#This Row],[Close Price]])-1</f>
        <v>5.4306088864508828E-2</v>
      </c>
      <c r="AE149" s="1">
        <f>(Table2[[#This Row],[Close Price]]/Table2[[#This Row],[Current Week Low]])-1</f>
        <v>6.9041701187517734E-3</v>
      </c>
      <c r="AF149" s="1">
        <f>(Table2[[#This Row],[Current Week High]]/Table2[[#This Row],[Close Price]])-1</f>
        <v>6.9528250137136594E-2</v>
      </c>
      <c r="AG149" s="1">
        <f>(Table2[[#This Row],[Close Price]]/Table2[[#This Row],[Current Month Low]])-1</f>
        <v>6.9041701187517734E-3</v>
      </c>
      <c r="AH149" s="1">
        <f>(Table2[[#This Row],[Current Month High]]/Table2[[#This Row],[Close Price]])-1</f>
        <v>6.2671420735052052E-2</v>
      </c>
      <c r="AI149">
        <v>13.4668129456938</v>
      </c>
      <c r="AJ149">
        <v>107.95665193212599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0.03</v>
      </c>
      <c r="AM149" t="s">
        <v>3215</v>
      </c>
      <c r="AN149">
        <v>-5.5</v>
      </c>
      <c r="AO149" t="s">
        <v>3214</v>
      </c>
      <c r="AP149">
        <v>7.1371682989777002E-2</v>
      </c>
      <c r="AQ149">
        <f>(Table2[[#This Row],[Sharpe Ratio]]-AVERAGE(Table2[Sharpe Ratio]))/_xlfn.STDEV.P(Table2[Sharpe Ratio])</f>
        <v>0.1188010195008167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0.87119137190352269</v>
      </c>
      <c r="AS149">
        <f>_xlfn.RANK.AVG(Table2[[#This Row],[1Y Return vs Nifty Z-Score]],Table2[1Y Return vs Nifty Z-Score])</f>
        <v>159</v>
      </c>
      <c r="AT149">
        <f>_xlfn.RANK.AVG(Table2[[#This Row],[6M Return vs Nifty Z-Score]],Table2[6M Return vs Nifty Z-Score])</f>
        <v>158</v>
      </c>
      <c r="AU149">
        <f>_xlfn.RANK.AVG(Table2[[#This Row],[Sharpe Ratio Z-Score]],Table2[Sharpe Ratio Z-Score])</f>
        <v>314</v>
      </c>
      <c r="AV149">
        <f>(Table2[[#This Row],[Rank 1Y]]+Table2[[#This Row],[Rank 6M]]+Table2[[#This Row],[Rank Sharpe]])/3</f>
        <v>210.33333333333334</v>
      </c>
    </row>
    <row r="150" spans="1:48" x14ac:dyDescent="0.3">
      <c r="A150" t="s">
        <v>240</v>
      </c>
      <c r="B150" t="s">
        <v>241</v>
      </c>
      <c r="C150" t="s">
        <v>3175</v>
      </c>
      <c r="D150" t="s">
        <v>187</v>
      </c>
      <c r="E150">
        <v>111607.4729968</v>
      </c>
      <c r="F150">
        <v>37122.800000000003</v>
      </c>
      <c r="G150">
        <v>68.555609611766599</v>
      </c>
      <c r="H150">
        <f>(Table2[[#This Row],[1Y Return vs Nifty]]-AVERAGE(Table2[1Y Return vs Nifty]))/_xlfn.STDEV.P(Table2[1Y Return vs Nifty])</f>
        <v>0.7571248135928047</v>
      </c>
      <c r="I150">
        <v>17.091844987715799</v>
      </c>
      <c r="J150">
        <f>(Table2[[#This Row],[1M Return vs Nifty]]-AVERAGE(Table2[1M Return vs Nifty]))/_xlfn.STDEV.P(Table2[1M Return vs Nifty])</f>
        <v>1.4047277735327768</v>
      </c>
      <c r="K150">
        <v>7.9177993164140101</v>
      </c>
      <c r="L150">
        <f>(Table2[[#This Row],[6M Return vs Nifty]]-AVERAGE(Table2[6M Return vs Nifty]))/_xlfn.STDEV.P(Table2[6M Return vs Nifty])</f>
        <v>-3.9746102562547604E-2</v>
      </c>
      <c r="M150">
        <v>5.9580884208698697</v>
      </c>
      <c r="N150">
        <f>(Table2[[#This Row],[1W Return vs Nifty]]-AVERAGE(Table2[1W Return vs Nifty]))/_xlfn.STDEV.P(Table2[1W Return vs Nifty])</f>
        <v>0.49256597106408306</v>
      </c>
      <c r="O150">
        <v>35682.230000000003</v>
      </c>
      <c r="P150">
        <v>34317.7300242274</v>
      </c>
      <c r="Q150">
        <v>30239.247254044702</v>
      </c>
      <c r="R150">
        <v>80.238360517230504</v>
      </c>
      <c r="S150" s="1">
        <f>(Table2[[#This Row],[Close Price]]-Table2[[#This Row],[20D EMA]])/Table2[[#This Row],[20D EMA]]</f>
        <v>4.03721964686624E-2</v>
      </c>
      <c r="T150" s="1">
        <f>(Table2[[#This Row],[Close Price]]-Table2[[#This Row],[50D EMA]])/Table2[[#This Row],[50D EMA]]</f>
        <v>8.1738214438784235E-2</v>
      </c>
      <c r="U150" s="1">
        <f>(Table2[[#This Row],[Close Price]]-Table2[[#This Row],[200D EMA]])/Table2[[#This Row],[200D EMA]]</f>
        <v>0.22763637891265895</v>
      </c>
      <c r="V150">
        <v>1.2900401704973199</v>
      </c>
      <c r="W150">
        <v>37045.449999999997</v>
      </c>
      <c r="X150">
        <v>38100</v>
      </c>
      <c r="Y150">
        <v>37045.449999999997</v>
      </c>
      <c r="Z150">
        <v>38124.6</v>
      </c>
      <c r="AA150">
        <v>37045.449999999997</v>
      </c>
      <c r="AB150">
        <v>38100</v>
      </c>
      <c r="AC150" s="1">
        <f>(Table2[[#This Row],[Close Price]]/Table2[[#This Row],[Day Low]])-1</f>
        <v>2.0879757163161372E-3</v>
      </c>
      <c r="AD150" s="1">
        <f>(Table2[[#This Row],[Day High]]/Table2[[#This Row],[Close Price]])-1</f>
        <v>2.6323445429762726E-2</v>
      </c>
      <c r="AE150" s="1">
        <f>(Table2[[#This Row],[Close Price]]/Table2[[#This Row],[Current Week Low]])-1</f>
        <v>2.0879757163161372E-3</v>
      </c>
      <c r="AF150" s="1">
        <f>(Table2[[#This Row],[Current Week High]]/Table2[[#This Row],[Close Price]])-1</f>
        <v>2.6986110961457532E-2</v>
      </c>
      <c r="AG150" s="1">
        <f>(Table2[[#This Row],[Close Price]]/Table2[[#This Row],[Current Month Low]])-1</f>
        <v>2.0879757163161372E-3</v>
      </c>
      <c r="AH150" s="1">
        <f>(Table2[[#This Row],[Current Month High]]/Table2[[#This Row],[Close Price]])-1</f>
        <v>2.6323445429762726E-2</v>
      </c>
      <c r="AI150">
        <v>2.8475761526608898</v>
      </c>
      <c r="AJ150">
        <v>99.584946236559105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0.02</v>
      </c>
      <c r="AM150" t="s">
        <v>3215</v>
      </c>
      <c r="AN150">
        <v>9.07</v>
      </c>
      <c r="AO150" t="s">
        <v>3215</v>
      </c>
      <c r="AP150">
        <v>0.118869135233585</v>
      </c>
      <c r="AQ150">
        <f>(Table2[[#This Row],[Sharpe Ratio]]-AVERAGE(Table2[Sharpe Ratio]))/_xlfn.STDEV.P(Table2[Sharpe Ratio])</f>
        <v>0.67341558551920611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3.2880880411463229</v>
      </c>
      <c r="AS150">
        <f>_xlfn.RANK.AVG(Table2[[#This Row],[1Y Return vs Nifty Z-Score]],Table2[1Y Return vs Nifty Z-Score])</f>
        <v>125</v>
      </c>
      <c r="AT150">
        <f>_xlfn.RANK.AVG(Table2[[#This Row],[6M Return vs Nifty Z-Score]],Table2[6M Return vs Nifty Z-Score])</f>
        <v>334</v>
      </c>
      <c r="AU150">
        <f>_xlfn.RANK.AVG(Table2[[#This Row],[Sharpe Ratio Z-Score]],Table2[Sharpe Ratio Z-Score])</f>
        <v>178</v>
      </c>
      <c r="AV150">
        <f>(Table2[[#This Row],[Rank 1Y]]+Table2[[#This Row],[Rank 6M]]+Table2[[#This Row],[Rank Sharpe]])/3</f>
        <v>212.33333333333334</v>
      </c>
    </row>
    <row r="151" spans="1:48" x14ac:dyDescent="0.3">
      <c r="A151" t="s">
        <v>849</v>
      </c>
      <c r="B151" t="s">
        <v>850</v>
      </c>
      <c r="C151" t="s">
        <v>3169</v>
      </c>
      <c r="D151" t="s">
        <v>479</v>
      </c>
      <c r="E151">
        <v>19528.748182843599</v>
      </c>
      <c r="F151">
        <v>1137.3499999999999</v>
      </c>
      <c r="G151">
        <v>104.990712206156</v>
      </c>
      <c r="H151">
        <f>(Table2[[#This Row],[1Y Return vs Nifty]]-AVERAGE(Table2[1Y Return vs Nifty]))/_xlfn.STDEV.P(Table2[1Y Return vs Nifty])</f>
        <v>1.3801699373377296</v>
      </c>
      <c r="I151">
        <v>10.299324704379</v>
      </c>
      <c r="J151">
        <f>(Table2[[#This Row],[1M Return vs Nifty]]-AVERAGE(Table2[1M Return vs Nifty]))/_xlfn.STDEV.P(Table2[1M Return vs Nifty])</f>
        <v>0.78701205194311563</v>
      </c>
      <c r="K151">
        <v>67.183372383494401</v>
      </c>
      <c r="L151">
        <f>(Table2[[#This Row],[6M Return vs Nifty]]-AVERAGE(Table2[6M Return vs Nifty]))/_xlfn.STDEV.P(Table2[6M Return vs Nifty])</f>
        <v>1.912529317099104</v>
      </c>
      <c r="M151">
        <v>9.1950345761721692</v>
      </c>
      <c r="N151">
        <f>(Table2[[#This Row],[1W Return vs Nifty]]-AVERAGE(Table2[1W Return vs Nifty]))/_xlfn.STDEV.P(Table2[1W Return vs Nifty])</f>
        <v>1.2384806594867923</v>
      </c>
      <c r="O151">
        <v>1046.53</v>
      </c>
      <c r="P151">
        <v>976.27849762820904</v>
      </c>
      <c r="Q151">
        <v>763.26560402699999</v>
      </c>
      <c r="R151">
        <v>67.883622976219499</v>
      </c>
      <c r="S151" s="1">
        <f>(Table2[[#This Row],[Close Price]]-Table2[[#This Row],[20D EMA]])/Table2[[#This Row],[20D EMA]]</f>
        <v>8.6782032048770635E-2</v>
      </c>
      <c r="T151" s="1">
        <f>(Table2[[#This Row],[Close Price]]-Table2[[#This Row],[50D EMA]])/Table2[[#This Row],[50D EMA]]</f>
        <v>0.1649851991650961</v>
      </c>
      <c r="U151" s="1">
        <f>(Table2[[#This Row],[Close Price]]-Table2[[#This Row],[200D EMA]])/Table2[[#This Row],[200D EMA]]</f>
        <v>0.49011038097265935</v>
      </c>
      <c r="V151">
        <v>1.3950778254298799</v>
      </c>
      <c r="W151">
        <v>1065</v>
      </c>
      <c r="X151">
        <v>1144.3</v>
      </c>
      <c r="Y151">
        <v>1016</v>
      </c>
      <c r="Z151">
        <v>1164.1500000000001</v>
      </c>
      <c r="AA151">
        <v>1031</v>
      </c>
      <c r="AB151">
        <v>1164.1500000000001</v>
      </c>
      <c r="AC151" s="1">
        <f>(Table2[[#This Row],[Close Price]]/Table2[[#This Row],[Day Low]])-1</f>
        <v>6.7934272300469445E-2</v>
      </c>
      <c r="AD151" s="1">
        <f>(Table2[[#This Row],[Day High]]/Table2[[#This Row],[Close Price]])-1</f>
        <v>6.1106959159449303E-3</v>
      </c>
      <c r="AE151" s="1">
        <f>(Table2[[#This Row],[Close Price]]/Table2[[#This Row],[Current Week Low]])-1</f>
        <v>0.11943897637795264</v>
      </c>
      <c r="AF151" s="1">
        <f>(Table2[[#This Row],[Current Week High]]/Table2[[#This Row],[Close Price]])-1</f>
        <v>2.3563546841341987E-2</v>
      </c>
      <c r="AG151" s="1">
        <f>(Table2[[#This Row],[Close Price]]/Table2[[#This Row],[Current Month Low]])-1</f>
        <v>0.10315227934044602</v>
      </c>
      <c r="AH151" s="1">
        <f>(Table2[[#This Row],[Current Month High]]/Table2[[#This Row],[Close Price]])-1</f>
        <v>2.3563546841341987E-2</v>
      </c>
      <c r="AI151">
        <v>4.5412581878929199</v>
      </c>
      <c r="AJ151">
        <v>167.26589119962401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0.42</v>
      </c>
      <c r="AM151" t="s">
        <v>3215</v>
      </c>
      <c r="AN151">
        <v>5.98</v>
      </c>
      <c r="AO151" t="s">
        <v>3215</v>
      </c>
      <c r="AQ151">
        <f>(Table2[[#This Row],[Sharpe Ratio]]-AVERAGE(Table2[Sharpe Ratio]))/_xlfn.STDEV.P(Table2[Sharpe Ratio])</f>
        <v>-0.7145863121857492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4.6036056536809919</v>
      </c>
      <c r="AS151">
        <f>_xlfn.RANK.AVG(Table2[[#This Row],[1Y Return vs Nifty Z-Score]],Table2[1Y Return vs Nifty Z-Score])</f>
        <v>67</v>
      </c>
      <c r="AT151">
        <f>_xlfn.RANK.AVG(Table2[[#This Row],[6M Return vs Nifty Z-Score]],Table2[6M Return vs Nifty Z-Score])</f>
        <v>34</v>
      </c>
      <c r="AU151">
        <f>_xlfn.RANK.AVG(Table2[[#This Row],[Sharpe Ratio Z-Score]],Table2[Sharpe Ratio Z-Score])</f>
        <v>536.5</v>
      </c>
      <c r="AV151">
        <f>(Table2[[#This Row],[Rank 1Y]]+Table2[[#This Row],[Rank 6M]]+Table2[[#This Row],[Rank Sharpe]])/3</f>
        <v>212.5</v>
      </c>
    </row>
    <row r="152" spans="1:48" x14ac:dyDescent="0.3">
      <c r="A152" t="s">
        <v>1239</v>
      </c>
      <c r="B152" t="s">
        <v>1240</v>
      </c>
      <c r="C152" t="s">
        <v>3173</v>
      </c>
      <c r="D152" t="s">
        <v>277</v>
      </c>
      <c r="E152">
        <v>9776.3105515499992</v>
      </c>
      <c r="F152">
        <v>984.7</v>
      </c>
      <c r="G152">
        <v>65.480902569078395</v>
      </c>
      <c r="H152">
        <f>(Table2[[#This Row],[1Y Return vs Nifty]]-AVERAGE(Table2[1Y Return vs Nifty]))/_xlfn.STDEV.P(Table2[1Y Return vs Nifty])</f>
        <v>0.70454691224263644</v>
      </c>
      <c r="I152">
        <v>5.1623402851765396</v>
      </c>
      <c r="J152">
        <f>(Table2[[#This Row],[1M Return vs Nifty]]-AVERAGE(Table2[1M Return vs Nifty]))/_xlfn.STDEV.P(Table2[1M Return vs Nifty])</f>
        <v>0.31985171896819908</v>
      </c>
      <c r="K152">
        <v>39.211246969933299</v>
      </c>
      <c r="L152">
        <f>(Table2[[#This Row],[6M Return vs Nifty]]-AVERAGE(Table2[6M Return vs Nifty]))/_xlfn.STDEV.P(Table2[6M Return vs Nifty])</f>
        <v>0.99109567435379187</v>
      </c>
      <c r="M152">
        <v>7.66296390539173</v>
      </c>
      <c r="N152">
        <f>(Table2[[#This Row],[1W Return vs Nifty]]-AVERAGE(Table2[1W Return vs Nifty]))/_xlfn.STDEV.P(Table2[1W Return vs Nifty])</f>
        <v>0.88543369416585183</v>
      </c>
      <c r="O152">
        <v>919.73</v>
      </c>
      <c r="P152">
        <v>882.42691652415897</v>
      </c>
      <c r="Q152">
        <v>754.02707493158005</v>
      </c>
      <c r="R152">
        <v>63.153189533410298</v>
      </c>
      <c r="S152" s="1">
        <f>(Table2[[#This Row],[Close Price]]-Table2[[#This Row],[20D EMA]])/Table2[[#This Row],[20D EMA]]</f>
        <v>7.0640296608787387E-2</v>
      </c>
      <c r="T152" s="1">
        <f>(Table2[[#This Row],[Close Price]]-Table2[[#This Row],[50D EMA]])/Table2[[#This Row],[50D EMA]]</f>
        <v>0.11589977771608585</v>
      </c>
      <c r="U152" s="1">
        <f>(Table2[[#This Row],[Close Price]]-Table2[[#This Row],[200D EMA]])/Table2[[#This Row],[200D EMA]]</f>
        <v>0.30592127622121673</v>
      </c>
      <c r="V152">
        <v>1.18310642984645</v>
      </c>
      <c r="W152">
        <v>940</v>
      </c>
      <c r="X152">
        <v>995.45</v>
      </c>
      <c r="Y152">
        <v>879.7</v>
      </c>
      <c r="Z152">
        <v>995.45</v>
      </c>
      <c r="AA152">
        <v>924.05</v>
      </c>
      <c r="AB152">
        <v>995.45</v>
      </c>
      <c r="AC152" s="1">
        <f>(Table2[[#This Row],[Close Price]]/Table2[[#This Row],[Day Low]])-1</f>
        <v>4.7553191489361657E-2</v>
      </c>
      <c r="AD152" s="1">
        <f>(Table2[[#This Row],[Day High]]/Table2[[#This Row],[Close Price]])-1</f>
        <v>1.0917030567685559E-2</v>
      </c>
      <c r="AE152" s="1">
        <f>(Table2[[#This Row],[Close Price]]/Table2[[#This Row],[Current Week Low]])-1</f>
        <v>0.11935887234284404</v>
      </c>
      <c r="AF152" s="1">
        <f>(Table2[[#This Row],[Current Week High]]/Table2[[#This Row],[Close Price]])-1</f>
        <v>1.0917030567685559E-2</v>
      </c>
      <c r="AG152" s="1">
        <f>(Table2[[#This Row],[Close Price]]/Table2[[#This Row],[Current Month Low]])-1</f>
        <v>6.5634976462312755E-2</v>
      </c>
      <c r="AH152" s="1">
        <f>(Table2[[#This Row],[Current Month High]]/Table2[[#This Row],[Close Price]])-1</f>
        <v>1.0917030567685559E-2</v>
      </c>
      <c r="AI152">
        <v>1.09170305676855</v>
      </c>
      <c r="AJ152">
        <v>101.844829353284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0.13</v>
      </c>
      <c r="AM152" t="s">
        <v>3215</v>
      </c>
      <c r="AN152">
        <v>7.22</v>
      </c>
      <c r="AO152" t="s">
        <v>3215</v>
      </c>
      <c r="AP152">
        <v>3.9970152389796003E-2</v>
      </c>
      <c r="AQ152">
        <f>(Table2[[#This Row],[Sharpe Ratio]]-AVERAGE(Table2[Sharpe Ratio]))/_xlfn.STDEV.P(Table2[Sharpe Ratio])</f>
        <v>-0.24786593721562572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2.6530620625148535</v>
      </c>
      <c r="AS152">
        <f>_xlfn.RANK.AVG(Table2[[#This Row],[1Y Return vs Nifty Z-Score]],Table2[1Y Return vs Nifty Z-Score])</f>
        <v>136</v>
      </c>
      <c r="AT152">
        <f>_xlfn.RANK.AVG(Table2[[#This Row],[6M Return vs Nifty Z-Score]],Table2[6M Return vs Nifty Z-Score])</f>
        <v>97</v>
      </c>
      <c r="AU152">
        <f>_xlfn.RANK.AVG(Table2[[#This Row],[Sharpe Ratio Z-Score]],Table2[Sharpe Ratio Z-Score])</f>
        <v>405</v>
      </c>
      <c r="AV152">
        <f>(Table2[[#This Row],[Rank 1Y]]+Table2[[#This Row],[Rank 6M]]+Table2[[#This Row],[Rank Sharpe]])/3</f>
        <v>212.66666666666666</v>
      </c>
    </row>
    <row r="153" spans="1:48" x14ac:dyDescent="0.3">
      <c r="A153" t="s">
        <v>859</v>
      </c>
      <c r="B153" t="s">
        <v>860</v>
      </c>
      <c r="C153" t="s">
        <v>3172</v>
      </c>
      <c r="D153" t="s">
        <v>46</v>
      </c>
      <c r="E153">
        <v>19108.51090578</v>
      </c>
      <c r="F153">
        <v>300.95</v>
      </c>
      <c r="G153">
        <v>58.093971599971198</v>
      </c>
      <c r="H153">
        <f>(Table2[[#This Row],[1Y Return vs Nifty]]-AVERAGE(Table2[1Y Return vs Nifty]))/_xlfn.STDEV.P(Table2[1Y Return vs Nifty])</f>
        <v>0.57822940544216628</v>
      </c>
      <c r="I153">
        <v>-5.80194639688641</v>
      </c>
      <c r="J153">
        <f>(Table2[[#This Row],[1M Return vs Nifty]]-AVERAGE(Table2[1M Return vs Nifty]))/_xlfn.STDEV.P(Table2[1M Return vs Nifty])</f>
        <v>-0.67724685078377944</v>
      </c>
      <c r="K153">
        <v>4.5516067024621796</v>
      </c>
      <c r="L153">
        <f>(Table2[[#This Row],[6M Return vs Nifty]]-AVERAGE(Table2[6M Return vs Nifty]))/_xlfn.STDEV.P(Table2[6M Return vs Nifty])</f>
        <v>-0.15063231791435855</v>
      </c>
      <c r="M153">
        <v>2.1160108711338701</v>
      </c>
      <c r="N153">
        <f>(Table2[[#This Row],[1W Return vs Nifty]]-AVERAGE(Table2[1W Return vs Nifty]))/_xlfn.STDEV.P(Table2[1W Return vs Nifty])</f>
        <v>-0.39279385295176322</v>
      </c>
      <c r="O153">
        <v>310.37</v>
      </c>
      <c r="P153">
        <v>314.37161278114598</v>
      </c>
      <c r="Q153">
        <v>271.88752322779999</v>
      </c>
      <c r="R153">
        <v>38.953506159166103</v>
      </c>
      <c r="S153" s="1">
        <f>(Table2[[#This Row],[Close Price]]-Table2[[#This Row],[20D EMA]])/Table2[[#This Row],[20D EMA]]</f>
        <v>-3.0350871540419551E-2</v>
      </c>
      <c r="T153" s="1">
        <f>(Table2[[#This Row],[Close Price]]-Table2[[#This Row],[50D EMA]])/Table2[[#This Row],[50D EMA]]</f>
        <v>-4.2693462881108264E-2</v>
      </c>
      <c r="U153" s="1">
        <f>(Table2[[#This Row],[Close Price]]-Table2[[#This Row],[200D EMA]])/Table2[[#This Row],[200D EMA]]</f>
        <v>0.10689154260252726</v>
      </c>
      <c r="V153">
        <v>0.61448976382088905</v>
      </c>
      <c r="W153">
        <v>296.05</v>
      </c>
      <c r="X153">
        <v>307.8</v>
      </c>
      <c r="Y153">
        <v>293.05</v>
      </c>
      <c r="Z153">
        <v>310.45</v>
      </c>
      <c r="AA153">
        <v>296.05</v>
      </c>
      <c r="AB153">
        <v>310.45</v>
      </c>
      <c r="AC153" s="1">
        <f>(Table2[[#This Row],[Close Price]]/Table2[[#This Row],[Day Low]])-1</f>
        <v>1.6551258233406418E-2</v>
      </c>
      <c r="AD153" s="1">
        <f>(Table2[[#This Row],[Day High]]/Table2[[#This Row],[Close Price]])-1</f>
        <v>2.2761256022595155E-2</v>
      </c>
      <c r="AE153" s="1">
        <f>(Table2[[#This Row],[Close Price]]/Table2[[#This Row],[Current Week Low]])-1</f>
        <v>2.6957857020986076E-2</v>
      </c>
      <c r="AF153" s="1">
        <f>(Table2[[#This Row],[Current Week High]]/Table2[[#This Row],[Close Price]])-1</f>
        <v>3.156670543279616E-2</v>
      </c>
      <c r="AG153" s="1">
        <f>(Table2[[#This Row],[Close Price]]/Table2[[#This Row],[Current Month Low]])-1</f>
        <v>1.6551258233406418E-2</v>
      </c>
      <c r="AH153" s="1">
        <f>(Table2[[#This Row],[Current Month High]]/Table2[[#This Row],[Close Price]])-1</f>
        <v>3.156670543279616E-2</v>
      </c>
      <c r="AI153">
        <v>21.1164645289915</v>
      </c>
      <c r="AJ153">
        <v>120.39545953863001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-0.09</v>
      </c>
      <c r="AM153" t="s">
        <v>3214</v>
      </c>
      <c r="AN153">
        <v>-3.2</v>
      </c>
      <c r="AO153" t="s">
        <v>3214</v>
      </c>
      <c r="AP153">
        <v>0.15061720952770899</v>
      </c>
      <c r="AQ153">
        <f>(Table2[[#This Row],[Sharpe Ratio]]-AVERAGE(Table2[Sharpe Ratio]))/_xlfn.STDEV.P(Table2[Sharpe Ratio])</f>
        <v>1.0441290367622804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157</v>
      </c>
      <c r="AT153">
        <f>_xlfn.RANK.AVG(Table2[[#This Row],[6M Return vs Nifty Z-Score]],Table2[6M Return vs Nifty Z-Score])</f>
        <v>377</v>
      </c>
      <c r="AU153">
        <f>_xlfn.RANK.AVG(Table2[[#This Row],[Sharpe Ratio Z-Score]],Table2[Sharpe Ratio Z-Score])</f>
        <v>105</v>
      </c>
      <c r="AV153">
        <f>(Table2[[#This Row],[Rank 1Y]]+Table2[[#This Row],[Rank 6M]]+Table2[[#This Row],[Rank Sharpe]])/3</f>
        <v>213</v>
      </c>
    </row>
    <row r="154" spans="1:48" x14ac:dyDescent="0.3">
      <c r="A154" t="s">
        <v>999</v>
      </c>
      <c r="B154" t="s">
        <v>1000</v>
      </c>
      <c r="C154" t="s">
        <v>3169</v>
      </c>
      <c r="D154" t="s">
        <v>570</v>
      </c>
      <c r="E154">
        <v>14712.873027378</v>
      </c>
      <c r="F154">
        <v>143.75</v>
      </c>
      <c r="G154">
        <v>41.528844096084597</v>
      </c>
      <c r="H154">
        <f>(Table2[[#This Row],[1Y Return vs Nifty]]-AVERAGE(Table2[1Y Return vs Nifty]))/_xlfn.STDEV.P(Table2[1Y Return vs Nifty])</f>
        <v>0.2949635112739753</v>
      </c>
      <c r="I154">
        <v>42.325534854295903</v>
      </c>
      <c r="J154">
        <f>(Table2[[#This Row],[1M Return vs Nifty]]-AVERAGE(Table2[1M Return vs Nifty]))/_xlfn.STDEV.P(Table2[1M Return vs Nifty])</f>
        <v>3.6994941185877042</v>
      </c>
      <c r="K154">
        <v>64.591536121729405</v>
      </c>
      <c r="L154">
        <f>(Table2[[#This Row],[6M Return vs Nifty]]-AVERAGE(Table2[6M Return vs Nifty]))/_xlfn.STDEV.P(Table2[6M Return vs Nifty])</f>
        <v>1.8271512811876931</v>
      </c>
      <c r="M154">
        <v>13.5946134622614</v>
      </c>
      <c r="N154">
        <f>(Table2[[#This Row],[1W Return vs Nifty]]-AVERAGE(Table2[1W Return vs Nifty]))/_xlfn.STDEV.P(Table2[1W Return vs Nifty])</f>
        <v>2.2523098542149009</v>
      </c>
      <c r="O154">
        <v>133.22999999999999</v>
      </c>
      <c r="P154">
        <v>118.24842958121801</v>
      </c>
      <c r="Q154">
        <v>97.858208665413599</v>
      </c>
      <c r="R154">
        <v>81.720182009656199</v>
      </c>
      <c r="S154" s="1">
        <f>(Table2[[#This Row],[Close Price]]-Table2[[#This Row],[20D EMA]])/Table2[[#This Row],[20D EMA]]</f>
        <v>7.896119492606779E-2</v>
      </c>
      <c r="T154" s="1">
        <f>(Table2[[#This Row],[Close Price]]-Table2[[#This Row],[50D EMA]])/Table2[[#This Row],[50D EMA]]</f>
        <v>0.2156609648779009</v>
      </c>
      <c r="U154" s="1">
        <f>(Table2[[#This Row],[Close Price]]-Table2[[#This Row],[200D EMA]])/Table2[[#This Row],[200D EMA]]</f>
        <v>0.46896210303107777</v>
      </c>
      <c r="V154">
        <v>2.1683021166323702</v>
      </c>
      <c r="W154">
        <v>142.37</v>
      </c>
      <c r="X154">
        <v>153.94</v>
      </c>
      <c r="Y154">
        <v>142.37</v>
      </c>
      <c r="Z154">
        <v>157.65</v>
      </c>
      <c r="AA154">
        <v>142.37</v>
      </c>
      <c r="AB154">
        <v>157.65</v>
      </c>
      <c r="AC154" s="1">
        <f>(Table2[[#This Row],[Close Price]]/Table2[[#This Row],[Day Low]])-1</f>
        <v>9.6930533117931539E-3</v>
      </c>
      <c r="AD154" s="1">
        <f>(Table2[[#This Row],[Day High]]/Table2[[#This Row],[Close Price]])-1</f>
        <v>7.0886956521739153E-2</v>
      </c>
      <c r="AE154" s="1">
        <f>(Table2[[#This Row],[Close Price]]/Table2[[#This Row],[Current Week Low]])-1</f>
        <v>9.6930533117931539E-3</v>
      </c>
      <c r="AF154" s="1">
        <f>(Table2[[#This Row],[Current Week High]]/Table2[[#This Row],[Close Price]])-1</f>
        <v>9.6695652173913071E-2</v>
      </c>
      <c r="AG154" s="1">
        <f>(Table2[[#This Row],[Close Price]]/Table2[[#This Row],[Current Month Low]])-1</f>
        <v>9.6930533117931539E-3</v>
      </c>
      <c r="AH154" s="1">
        <f>(Table2[[#This Row],[Current Month High]]/Table2[[#This Row],[Close Price]])-1</f>
        <v>9.6695652173913071E-2</v>
      </c>
      <c r="AI154">
        <v>9.6695652173913</v>
      </c>
      <c r="AJ154">
        <v>108.333333333333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0.5</v>
      </c>
      <c r="AM154" t="s">
        <v>3215</v>
      </c>
      <c r="AN154">
        <v>7.41</v>
      </c>
      <c r="AO154" t="s">
        <v>3215</v>
      </c>
      <c r="AP154">
        <v>4.8573596343538999E-2</v>
      </c>
      <c r="AQ154">
        <f>(Table2[[#This Row],[Sharpe Ratio]]-AVERAGE(Table2[Sharpe Ratio]))/_xlfn.STDEV.P(Table2[Sharpe Ratio])</f>
        <v>-0.14740591021931967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7.9265128550449537</v>
      </c>
      <c r="AS154">
        <f>_xlfn.RANK.AVG(Table2[[#This Row],[1Y Return vs Nifty Z-Score]],Table2[1Y Return vs Nifty Z-Score])</f>
        <v>224</v>
      </c>
      <c r="AT154">
        <f>_xlfn.RANK.AVG(Table2[[#This Row],[6M Return vs Nifty Z-Score]],Table2[6M Return vs Nifty Z-Score])</f>
        <v>39</v>
      </c>
      <c r="AU154">
        <f>_xlfn.RANK.AVG(Table2[[#This Row],[Sharpe Ratio Z-Score]],Table2[Sharpe Ratio Z-Score])</f>
        <v>377</v>
      </c>
      <c r="AV154">
        <f>(Table2[[#This Row],[Rank 1Y]]+Table2[[#This Row],[Rank 6M]]+Table2[[#This Row],[Rank Sharpe]])/3</f>
        <v>213.33333333333334</v>
      </c>
    </row>
    <row r="155" spans="1:48" x14ac:dyDescent="0.3">
      <c r="A155" t="s">
        <v>1530</v>
      </c>
      <c r="B155" t="s">
        <v>1531</v>
      </c>
      <c r="C155" t="s">
        <v>3173</v>
      </c>
      <c r="D155" t="s">
        <v>54</v>
      </c>
      <c r="E155">
        <v>6769.2253488249999</v>
      </c>
      <c r="F155">
        <v>1289.5999999999999</v>
      </c>
      <c r="G155">
        <v>121.03779190210101</v>
      </c>
      <c r="H155">
        <f>(Table2[[#This Row],[1Y Return vs Nifty]]-AVERAGE(Table2[1Y Return vs Nifty]))/_xlfn.STDEV.P(Table2[1Y Return vs Nifty])</f>
        <v>1.6545771447554554</v>
      </c>
      <c r="I155">
        <v>-7.4102048197797599</v>
      </c>
      <c r="J155">
        <f>(Table2[[#This Row],[1M Return vs Nifty]]-AVERAGE(Table2[1M Return vs Nifty]))/_xlfn.STDEV.P(Table2[1M Return vs Nifty])</f>
        <v>-0.82350280155912092</v>
      </c>
      <c r="K155">
        <v>4.3732373382367999</v>
      </c>
      <c r="L155">
        <f>(Table2[[#This Row],[6M Return vs Nifty]]-AVERAGE(Table2[6M Return vs Nifty]))/_xlfn.STDEV.P(Table2[6M Return vs Nifty])</f>
        <v>-0.15650800775209522</v>
      </c>
      <c r="M155">
        <v>0.18855176925081299</v>
      </c>
      <c r="N155">
        <f>(Table2[[#This Row],[1W Return vs Nifty]]-AVERAGE(Table2[1W Return vs Nifty]))/_xlfn.STDEV.P(Table2[1W Return vs Nifty])</f>
        <v>-0.83695325086870087</v>
      </c>
      <c r="O155">
        <v>1397.11</v>
      </c>
      <c r="P155">
        <v>1375.3466198993699</v>
      </c>
      <c r="Q155">
        <v>1122.2464627270699</v>
      </c>
      <c r="R155">
        <v>34.156168536464499</v>
      </c>
      <c r="S155" s="1">
        <f>(Table2[[#This Row],[Close Price]]-Table2[[#This Row],[20D EMA]])/Table2[[#This Row],[20D EMA]]</f>
        <v>-7.6951707453242771E-2</v>
      </c>
      <c r="T155" s="1">
        <f>(Table2[[#This Row],[Close Price]]-Table2[[#This Row],[50D EMA]])/Table2[[#This Row],[50D EMA]]</f>
        <v>-6.2345461615809852E-2</v>
      </c>
      <c r="U155" s="1">
        <f>(Table2[[#This Row],[Close Price]]-Table2[[#This Row],[200D EMA]])/Table2[[#This Row],[200D EMA]]</f>
        <v>0.1491236932627609</v>
      </c>
      <c r="V155">
        <v>0.72530103757762698</v>
      </c>
      <c r="W155">
        <v>1282.5999999999999</v>
      </c>
      <c r="X155">
        <v>1352</v>
      </c>
      <c r="Y155">
        <v>1282.5999999999999</v>
      </c>
      <c r="Z155">
        <v>1419.65</v>
      </c>
      <c r="AA155">
        <v>1282.5999999999999</v>
      </c>
      <c r="AB155">
        <v>1397.35</v>
      </c>
      <c r="AC155" s="1">
        <f>(Table2[[#This Row],[Close Price]]/Table2[[#This Row],[Day Low]])-1</f>
        <v>5.4576641197567888E-3</v>
      </c>
      <c r="AD155" s="1">
        <f>(Table2[[#This Row],[Day High]]/Table2[[#This Row],[Close Price]])-1</f>
        <v>4.8387096774193727E-2</v>
      </c>
      <c r="AE155" s="1">
        <f>(Table2[[#This Row],[Close Price]]/Table2[[#This Row],[Current Week Low]])-1</f>
        <v>5.4576641197567888E-3</v>
      </c>
      <c r="AF155" s="1">
        <f>(Table2[[#This Row],[Current Week High]]/Table2[[#This Row],[Close Price]])-1</f>
        <v>0.10084522332506207</v>
      </c>
      <c r="AG155" s="1">
        <f>(Table2[[#This Row],[Close Price]]/Table2[[#This Row],[Current Month Low]])-1</f>
        <v>5.4576641197567888E-3</v>
      </c>
      <c r="AH155" s="1">
        <f>(Table2[[#This Row],[Current Month High]]/Table2[[#This Row],[Close Price]])-1</f>
        <v>8.3553039702233267E-2</v>
      </c>
      <c r="AI155">
        <v>23.2940446650124</v>
      </c>
      <c r="AJ155">
        <v>198.48397176252701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0.04</v>
      </c>
      <c r="AM155" t="s">
        <v>3215</v>
      </c>
      <c r="AN155">
        <v>-12.86</v>
      </c>
      <c r="AO155" t="s">
        <v>3214</v>
      </c>
      <c r="AP155">
        <v>0.109327460636723</v>
      </c>
      <c r="AQ155">
        <f>(Table2[[#This Row],[Sharpe Ratio]]-AVERAGE(Table2[Sharpe Ratio]))/_xlfn.STDEV.P(Table2[Sharpe Ratio])</f>
        <v>0.56200009972718246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0.39961318430272075</v>
      </c>
      <c r="AS155">
        <f>_xlfn.RANK.AVG(Table2[[#This Row],[1Y Return vs Nifty Z-Score]],Table2[1Y Return vs Nifty Z-Score])</f>
        <v>55</v>
      </c>
      <c r="AT155">
        <f>_xlfn.RANK.AVG(Table2[[#This Row],[6M Return vs Nifty Z-Score]],Table2[6M Return vs Nifty Z-Score])</f>
        <v>379</v>
      </c>
      <c r="AU155">
        <f>_xlfn.RANK.AVG(Table2[[#This Row],[Sharpe Ratio Z-Score]],Table2[Sharpe Ratio Z-Score])</f>
        <v>206</v>
      </c>
      <c r="AV155">
        <f>(Table2[[#This Row],[Rank 1Y]]+Table2[[#This Row],[Rank 6M]]+Table2[[#This Row],[Rank Sharpe]])/3</f>
        <v>213.33333333333334</v>
      </c>
    </row>
    <row r="156" spans="1:48" x14ac:dyDescent="0.3">
      <c r="A156" t="s">
        <v>403</v>
      </c>
      <c r="B156" t="s">
        <v>404</v>
      </c>
      <c r="C156" t="s">
        <v>3178</v>
      </c>
      <c r="D156" t="s">
        <v>322</v>
      </c>
      <c r="E156">
        <v>61364.229456699999</v>
      </c>
      <c r="F156">
        <v>1845.65</v>
      </c>
      <c r="G156">
        <v>81.863626723844206</v>
      </c>
      <c r="H156">
        <f>(Table2[[#This Row],[1Y Return vs Nifty]]-AVERAGE(Table2[1Y Return vs Nifty]))/_xlfn.STDEV.P(Table2[1Y Return vs Nifty])</f>
        <v>0.98469368476350827</v>
      </c>
      <c r="I156">
        <v>4.2590797851882796</v>
      </c>
      <c r="J156">
        <f>(Table2[[#This Row],[1M Return vs Nifty]]-AVERAGE(Table2[1M Return vs Nifty]))/_xlfn.STDEV.P(Table2[1M Return vs Nifty])</f>
        <v>0.23770868688886146</v>
      </c>
      <c r="K156">
        <v>38.739426640863002</v>
      </c>
      <c r="L156">
        <f>(Table2[[#This Row],[6M Return vs Nifty]]-AVERAGE(Table2[6M Return vs Nifty]))/_xlfn.STDEV.P(Table2[6M Return vs Nifty])</f>
        <v>0.97555337579374868</v>
      </c>
      <c r="M156">
        <v>0.81194476176089203</v>
      </c>
      <c r="N156">
        <f>(Table2[[#This Row],[1W Return vs Nifty]]-AVERAGE(Table2[1W Return vs Nifty]))/_xlfn.STDEV.P(Table2[1W Return vs Nifty])</f>
        <v>-0.69329995314196446</v>
      </c>
      <c r="O156">
        <v>1846.54</v>
      </c>
      <c r="P156">
        <v>1738.3599592192099</v>
      </c>
      <c r="Q156">
        <v>1404.28763422678</v>
      </c>
      <c r="R156">
        <v>46.214019770504201</v>
      </c>
      <c r="S156" s="1">
        <f>(Table2[[#This Row],[Close Price]]-Table2[[#This Row],[20D EMA]])/Table2[[#This Row],[20D EMA]]</f>
        <v>-4.8198251865644542E-4</v>
      </c>
      <c r="T156" s="1">
        <f>(Table2[[#This Row],[Close Price]]-Table2[[#This Row],[50D EMA]])/Table2[[#This Row],[50D EMA]]</f>
        <v>6.1719116464796983E-2</v>
      </c>
      <c r="U156" s="1">
        <f>(Table2[[#This Row],[Close Price]]-Table2[[#This Row],[200D EMA]])/Table2[[#This Row],[200D EMA]]</f>
        <v>0.31429627023401102</v>
      </c>
      <c r="V156">
        <v>0.81156036932144804</v>
      </c>
      <c r="W156">
        <v>1823.25</v>
      </c>
      <c r="X156">
        <v>1861.2</v>
      </c>
      <c r="Y156">
        <v>1823.25</v>
      </c>
      <c r="Z156">
        <v>1882.55</v>
      </c>
      <c r="AA156">
        <v>1823.25</v>
      </c>
      <c r="AB156">
        <v>1864.65</v>
      </c>
      <c r="AC156" s="1">
        <f>(Table2[[#This Row],[Close Price]]/Table2[[#This Row],[Day Low]])-1</f>
        <v>1.2285753462224047E-2</v>
      </c>
      <c r="AD156" s="1">
        <f>(Table2[[#This Row],[Day High]]/Table2[[#This Row],[Close Price]])-1</f>
        <v>8.4252160485465133E-3</v>
      </c>
      <c r="AE156" s="1">
        <f>(Table2[[#This Row],[Close Price]]/Table2[[#This Row],[Current Week Low]])-1</f>
        <v>1.2285753462224047E-2</v>
      </c>
      <c r="AF156" s="1">
        <f>(Table2[[#This Row],[Current Week High]]/Table2[[#This Row],[Close Price]])-1</f>
        <v>1.9992956411020391E-2</v>
      </c>
      <c r="AG156" s="1">
        <f>(Table2[[#This Row],[Close Price]]/Table2[[#This Row],[Current Month Low]])-1</f>
        <v>1.2285753462224047E-2</v>
      </c>
      <c r="AH156" s="1">
        <f>(Table2[[#This Row],[Current Month High]]/Table2[[#This Row],[Close Price]])-1</f>
        <v>1.0294476200796376E-2</v>
      </c>
      <c r="AI156">
        <v>5.3775092785739398</v>
      </c>
      <c r="AJ156">
        <v>128.790132639147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</v>
      </c>
      <c r="AM156" t="s">
        <v>3215</v>
      </c>
      <c r="AN156">
        <v>-3.67</v>
      </c>
      <c r="AO156" t="s">
        <v>3214</v>
      </c>
      <c r="AP156">
        <v>2.6058168815050999E-2</v>
      </c>
      <c r="AQ156">
        <f>(Table2[[#This Row],[Sharpe Ratio]]-AVERAGE(Table2[Sharpe Ratio]))/_xlfn.STDEV.P(Table2[Sharpe Ratio])</f>
        <v>-0.41031230787897072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1.0943434864251831</v>
      </c>
      <c r="AS156">
        <f>_xlfn.RANK.AVG(Table2[[#This Row],[1Y Return vs Nifty Z-Score]],Table2[1Y Return vs Nifty Z-Score])</f>
        <v>102</v>
      </c>
      <c r="AT156">
        <f>_xlfn.RANK.AVG(Table2[[#This Row],[6M Return vs Nifty Z-Score]],Table2[6M Return vs Nifty Z-Score])</f>
        <v>98</v>
      </c>
      <c r="AU156">
        <f>_xlfn.RANK.AVG(Table2[[#This Row],[Sharpe Ratio Z-Score]],Table2[Sharpe Ratio Z-Score])</f>
        <v>441</v>
      </c>
      <c r="AV156">
        <f>(Table2[[#This Row],[Rank 1Y]]+Table2[[#This Row],[Rank 6M]]+Table2[[#This Row],[Rank Sharpe]])/3</f>
        <v>213.66666666666666</v>
      </c>
    </row>
    <row r="157" spans="1:48" x14ac:dyDescent="0.3">
      <c r="A157" t="s">
        <v>793</v>
      </c>
      <c r="B157" t="s">
        <v>794</v>
      </c>
      <c r="C157" t="s">
        <v>3170</v>
      </c>
      <c r="D157" t="s">
        <v>706</v>
      </c>
      <c r="E157">
        <v>21427.816279343999</v>
      </c>
      <c r="F157">
        <v>141.26</v>
      </c>
      <c r="G157">
        <v>52.973905717996402</v>
      </c>
      <c r="H157">
        <f>(Table2[[#This Row],[1Y Return vs Nifty]]-AVERAGE(Table2[1Y Return vs Nifty]))/_xlfn.STDEV.P(Table2[1Y Return vs Nifty])</f>
        <v>0.49067559458756516</v>
      </c>
      <c r="I157">
        <v>1.22660163438046</v>
      </c>
      <c r="J157">
        <f>(Table2[[#This Row],[1M Return vs Nifty]]-AVERAGE(Table2[1M Return vs Nifty]))/_xlfn.STDEV.P(Table2[1M Return vs Nifty])</f>
        <v>-3.8066629340437551E-2</v>
      </c>
      <c r="K157">
        <v>30.716159468422902</v>
      </c>
      <c r="L157">
        <f>(Table2[[#This Row],[6M Return vs Nifty]]-AVERAGE(Table2[6M Return vs Nifty]))/_xlfn.STDEV.P(Table2[6M Return vs Nifty])</f>
        <v>0.71125782484372246</v>
      </c>
      <c r="M157">
        <v>-2.0133946357908199</v>
      </c>
      <c r="N157">
        <f>(Table2[[#This Row],[1W Return vs Nifty]]-AVERAGE(Table2[1W Return vs Nifty]))/_xlfn.STDEV.P(Table2[1W Return vs Nifty])</f>
        <v>-1.344364893768502</v>
      </c>
      <c r="O157">
        <v>151.04</v>
      </c>
      <c r="P157">
        <v>143.62528772978399</v>
      </c>
      <c r="Q157">
        <v>115.54526390947601</v>
      </c>
      <c r="R157">
        <v>38.039783794446301</v>
      </c>
      <c r="S157" s="1">
        <f>(Table2[[#This Row],[Close Price]]-Table2[[#This Row],[20D EMA]])/Table2[[#This Row],[20D EMA]]</f>
        <v>-6.4751059322033913E-2</v>
      </c>
      <c r="T157" s="1">
        <f>(Table2[[#This Row],[Close Price]]-Table2[[#This Row],[50D EMA]])/Table2[[#This Row],[50D EMA]]</f>
        <v>-1.646846295085614E-2</v>
      </c>
      <c r="U157" s="1">
        <f>(Table2[[#This Row],[Close Price]]-Table2[[#This Row],[200D EMA]])/Table2[[#This Row],[200D EMA]]</f>
        <v>0.22255119093994374</v>
      </c>
      <c r="V157">
        <v>0.755701589944068</v>
      </c>
      <c r="W157">
        <v>140.19999999999999</v>
      </c>
      <c r="X157">
        <v>147.69999999999999</v>
      </c>
      <c r="Y157">
        <v>140.19999999999999</v>
      </c>
      <c r="Z157">
        <v>152.74</v>
      </c>
      <c r="AA157">
        <v>140.19999999999999</v>
      </c>
      <c r="AB157">
        <v>152.74</v>
      </c>
      <c r="AC157" s="1">
        <f>(Table2[[#This Row],[Close Price]]/Table2[[#This Row],[Day Low]])-1</f>
        <v>7.5606276747504086E-3</v>
      </c>
      <c r="AD157" s="1">
        <f>(Table2[[#This Row],[Day High]]/Table2[[#This Row],[Close Price]])-1</f>
        <v>4.5589692765114043E-2</v>
      </c>
      <c r="AE157" s="1">
        <f>(Table2[[#This Row],[Close Price]]/Table2[[#This Row],[Current Week Low]])-1</f>
        <v>7.5606276747504086E-3</v>
      </c>
      <c r="AF157" s="1">
        <f>(Table2[[#This Row],[Current Week High]]/Table2[[#This Row],[Close Price]])-1</f>
        <v>8.1268582755203322E-2</v>
      </c>
      <c r="AG157" s="1">
        <f>(Table2[[#This Row],[Close Price]]/Table2[[#This Row],[Current Month Low]])-1</f>
        <v>7.5606276747504086E-3</v>
      </c>
      <c r="AH157" s="1">
        <f>(Table2[[#This Row],[Current Month High]]/Table2[[#This Row],[Close Price]])-1</f>
        <v>8.1268582755203322E-2</v>
      </c>
      <c r="AI157">
        <v>21.053376752088301</v>
      </c>
      <c r="AJ157">
        <v>129.69105691056899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0.11</v>
      </c>
      <c r="AM157" t="s">
        <v>3215</v>
      </c>
      <c r="AN157">
        <v>-5.59</v>
      </c>
      <c r="AO157" t="s">
        <v>3214</v>
      </c>
      <c r="AP157">
        <v>6.5879815022389002E-2</v>
      </c>
      <c r="AQ157">
        <f>(Table2[[#This Row],[Sharpe Ratio]]-AVERAGE(Table2[Sharpe Ratio]))/_xlfn.STDEV.P(Table2[Sharpe Ratio])</f>
        <v>5.4674001619341488E-2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-0.12582410205831041</v>
      </c>
      <c r="AS157">
        <f>_xlfn.RANK.AVG(Table2[[#This Row],[1Y Return vs Nifty Z-Score]],Table2[1Y Return vs Nifty Z-Score])</f>
        <v>181</v>
      </c>
      <c r="AT157">
        <f>_xlfn.RANK.AVG(Table2[[#This Row],[6M Return vs Nifty Z-Score]],Table2[6M Return vs Nifty Z-Score])</f>
        <v>131</v>
      </c>
      <c r="AU157">
        <f>_xlfn.RANK.AVG(Table2[[#This Row],[Sharpe Ratio Z-Score]],Table2[Sharpe Ratio Z-Score])</f>
        <v>329</v>
      </c>
      <c r="AV157">
        <f>(Table2[[#This Row],[Rank 1Y]]+Table2[[#This Row],[Rank 6M]]+Table2[[#This Row],[Rank Sharpe]])/3</f>
        <v>213.66666666666666</v>
      </c>
    </row>
    <row r="158" spans="1:48" x14ac:dyDescent="0.3">
      <c r="A158" t="s">
        <v>174</v>
      </c>
      <c r="B158" t="s">
        <v>175</v>
      </c>
      <c r="C158" t="s">
        <v>3167</v>
      </c>
      <c r="D158" t="s">
        <v>176</v>
      </c>
      <c r="E158">
        <v>157917.02929706499</v>
      </c>
      <c r="F158">
        <v>239.76</v>
      </c>
      <c r="G158">
        <v>64.057776685738304</v>
      </c>
      <c r="H158">
        <f>(Table2[[#This Row],[1Y Return vs Nifty]]-AVERAGE(Table2[1Y Return vs Nifty]))/_xlfn.STDEV.P(Table2[1Y Return vs Nifty])</f>
        <v>0.68021126944340993</v>
      </c>
      <c r="I158">
        <v>2.0131352739852399</v>
      </c>
      <c r="J158">
        <f>(Table2[[#This Row],[1M Return vs Nifty]]-AVERAGE(Table2[1M Return vs Nifty]))/_xlfn.STDEV.P(Table2[1M Return vs Nifty])</f>
        <v>3.3461194571239479E-2</v>
      </c>
      <c r="K158">
        <v>14.2404975575673</v>
      </c>
      <c r="L158">
        <f>(Table2[[#This Row],[6M Return vs Nifty]]-AVERAGE(Table2[6M Return vs Nifty]))/_xlfn.STDEV.P(Table2[6M Return vs Nifty])</f>
        <v>0.16853077258333571</v>
      </c>
      <c r="M158">
        <v>9.4221713792416999</v>
      </c>
      <c r="N158">
        <f>(Table2[[#This Row],[1W Return vs Nifty]]-AVERAGE(Table2[1W Return vs Nifty]))/_xlfn.STDEV.P(Table2[1W Return vs Nifty])</f>
        <v>1.2908215603119149</v>
      </c>
      <c r="O158">
        <v>228.49</v>
      </c>
      <c r="P158">
        <v>225.78228109992699</v>
      </c>
      <c r="Q158">
        <v>199.23392712672299</v>
      </c>
      <c r="R158">
        <v>75.929757452885099</v>
      </c>
      <c r="S158" s="1">
        <f>(Table2[[#This Row],[Close Price]]-Table2[[#This Row],[20D EMA]])/Table2[[#This Row],[20D EMA]]</f>
        <v>4.9323821611448999E-2</v>
      </c>
      <c r="T158" s="1">
        <f>(Table2[[#This Row],[Close Price]]-Table2[[#This Row],[50D EMA]])/Table2[[#This Row],[50D EMA]]</f>
        <v>6.1907953236980208E-2</v>
      </c>
      <c r="U158" s="1">
        <f>(Table2[[#This Row],[Close Price]]-Table2[[#This Row],[200D EMA]])/Table2[[#This Row],[200D EMA]]</f>
        <v>0.20340949685492241</v>
      </c>
      <c r="V158">
        <v>1.2931035988902699</v>
      </c>
      <c r="W158">
        <v>232.14</v>
      </c>
      <c r="X158">
        <v>243.99</v>
      </c>
      <c r="Y158">
        <v>230.65</v>
      </c>
      <c r="Z158">
        <v>245</v>
      </c>
      <c r="AA158">
        <v>232.14</v>
      </c>
      <c r="AB158">
        <v>244.5</v>
      </c>
      <c r="AC158" s="1">
        <f>(Table2[[#This Row],[Close Price]]/Table2[[#This Row],[Day Low]])-1</f>
        <v>3.2825019384854048E-2</v>
      </c>
      <c r="AD158" s="1">
        <f>(Table2[[#This Row],[Day High]]/Table2[[#This Row],[Close Price]])-1</f>
        <v>1.7642642642642814E-2</v>
      </c>
      <c r="AE158" s="1">
        <f>(Table2[[#This Row],[Close Price]]/Table2[[#This Row],[Current Week Low]])-1</f>
        <v>3.9497073487968715E-2</v>
      </c>
      <c r="AF158" s="1">
        <f>(Table2[[#This Row],[Current Week High]]/Table2[[#This Row],[Close Price]])-1</f>
        <v>2.1855188521855196E-2</v>
      </c>
      <c r="AG158" s="1">
        <f>(Table2[[#This Row],[Close Price]]/Table2[[#This Row],[Current Month Low]])-1</f>
        <v>3.2825019384854048E-2</v>
      </c>
      <c r="AH158" s="1">
        <f>(Table2[[#This Row],[Current Month High]]/Table2[[#This Row],[Close Price]])-1</f>
        <v>1.9769769769769852E-2</v>
      </c>
      <c r="AI158">
        <v>2.7277277277277299</v>
      </c>
      <c r="AJ158">
        <v>106.422729229444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0.03</v>
      </c>
      <c r="AM158" t="s">
        <v>3215</v>
      </c>
      <c r="AN158">
        <v>10.32</v>
      </c>
      <c r="AO158" t="s">
        <v>3215</v>
      </c>
      <c r="AP158">
        <v>9.8448854660434001E-2</v>
      </c>
      <c r="AQ158">
        <f>(Table2[[#This Row],[Sharpe Ratio]]-AVERAGE(Table2[Sharpe Ratio]))/_xlfn.STDEV.P(Table2[Sharpe Ratio])</f>
        <v>0.4349736373086403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2.6079984342185405</v>
      </c>
      <c r="AS158">
        <f>_xlfn.RANK.AVG(Table2[[#This Row],[1Y Return vs Nifty Z-Score]],Table2[1Y Return vs Nifty Z-Score])</f>
        <v>140</v>
      </c>
      <c r="AT158">
        <f>_xlfn.RANK.AVG(Table2[[#This Row],[6M Return vs Nifty Z-Score]],Table2[6M Return vs Nifty Z-Score])</f>
        <v>268</v>
      </c>
      <c r="AU158">
        <f>_xlfn.RANK.AVG(Table2[[#This Row],[Sharpe Ratio Z-Score]],Table2[Sharpe Ratio Z-Score])</f>
        <v>234</v>
      </c>
      <c r="AV158">
        <f>(Table2[[#This Row],[Rank 1Y]]+Table2[[#This Row],[Rank 6M]]+Table2[[#This Row],[Rank Sharpe]])/3</f>
        <v>214</v>
      </c>
    </row>
    <row r="159" spans="1:48" x14ac:dyDescent="0.3">
      <c r="A159" t="s">
        <v>1188</v>
      </c>
      <c r="B159" t="s">
        <v>1189</v>
      </c>
      <c r="C159" t="s">
        <v>3172</v>
      </c>
      <c r="D159" t="s">
        <v>46</v>
      </c>
      <c r="E159">
        <v>10625.287252439901</v>
      </c>
      <c r="F159">
        <v>6391.95</v>
      </c>
      <c r="G159">
        <v>26.007560462849401</v>
      </c>
      <c r="H159">
        <f>(Table2[[#This Row],[1Y Return vs Nifty]]-AVERAGE(Table2[1Y Return vs Nifty]))/_xlfn.STDEV.P(Table2[1Y Return vs Nifty])</f>
        <v>2.9547486798769205E-2</v>
      </c>
      <c r="I159">
        <v>0.93364186234048696</v>
      </c>
      <c r="J159">
        <f>(Table2[[#This Row],[1M Return vs Nifty]]-AVERAGE(Table2[1M Return vs Nifty]))/_xlfn.STDEV.P(Table2[1M Return vs Nifty])</f>
        <v>-6.4708560381314145E-2</v>
      </c>
      <c r="K159">
        <v>8.9727116738324604</v>
      </c>
      <c r="L159">
        <f>(Table2[[#This Row],[6M Return vs Nifty]]-AVERAGE(Table2[6M Return vs Nifty]))/_xlfn.STDEV.P(Table2[6M Return vs Nifty])</f>
        <v>-4.9960890436650173E-3</v>
      </c>
      <c r="M159">
        <v>4.6064968292782904</v>
      </c>
      <c r="N159">
        <f>(Table2[[#This Row],[1W Return vs Nifty]]-AVERAGE(Table2[1W Return vs Nifty]))/_xlfn.STDEV.P(Table2[1W Return vs Nifty])</f>
        <v>0.18110820422253576</v>
      </c>
      <c r="O159">
        <v>6554.58</v>
      </c>
      <c r="P159">
        <v>6299.1037454712596</v>
      </c>
      <c r="Q159">
        <v>5360.1600783168396</v>
      </c>
      <c r="R159">
        <v>62.753665534931699</v>
      </c>
      <c r="S159" s="1">
        <f>(Table2[[#This Row],[Close Price]]-Table2[[#This Row],[20D EMA]])/Table2[[#This Row],[20D EMA]]</f>
        <v>-2.4811658412896037E-2</v>
      </c>
      <c r="T159" s="1">
        <f>(Table2[[#This Row],[Close Price]]-Table2[[#This Row],[50D EMA]])/Table2[[#This Row],[50D EMA]]</f>
        <v>1.4739597612674987E-2</v>
      </c>
      <c r="U159" s="1">
        <f>(Table2[[#This Row],[Close Price]]-Table2[[#This Row],[200D EMA]])/Table2[[#This Row],[200D EMA]]</f>
        <v>0.19249237086351267</v>
      </c>
      <c r="V159">
        <v>0.52328697405996005</v>
      </c>
      <c r="W159">
        <v>6308.95</v>
      </c>
      <c r="X159">
        <v>6699</v>
      </c>
      <c r="Y159">
        <v>6308.95</v>
      </c>
      <c r="Z159">
        <v>6771.95</v>
      </c>
      <c r="AA159">
        <v>6308.95</v>
      </c>
      <c r="AB159">
        <v>6755.7</v>
      </c>
      <c r="AC159" s="1">
        <f>(Table2[[#This Row],[Close Price]]/Table2[[#This Row],[Day Low]])-1</f>
        <v>1.3155913424579335E-2</v>
      </c>
      <c r="AD159" s="1">
        <f>(Table2[[#This Row],[Day High]]/Table2[[#This Row],[Close Price]])-1</f>
        <v>4.8036984018961393E-2</v>
      </c>
      <c r="AE159" s="1">
        <f>(Table2[[#This Row],[Close Price]]/Table2[[#This Row],[Current Week Low]])-1</f>
        <v>1.3155913424579335E-2</v>
      </c>
      <c r="AF159" s="1">
        <f>(Table2[[#This Row],[Current Week High]]/Table2[[#This Row],[Close Price]])-1</f>
        <v>5.9449776672220622E-2</v>
      </c>
      <c r="AG159" s="1">
        <f>(Table2[[#This Row],[Close Price]]/Table2[[#This Row],[Current Month Low]])-1</f>
        <v>1.3155913424579335E-2</v>
      </c>
      <c r="AH159" s="1">
        <f>(Table2[[#This Row],[Current Month High]]/Table2[[#This Row],[Close Price]])-1</f>
        <v>5.6907516485579457E-2</v>
      </c>
      <c r="AI159">
        <v>16.5528516336955</v>
      </c>
      <c r="AJ159">
        <v>89.956760130165307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</v>
      </c>
      <c r="AM159" t="s">
        <v>3215</v>
      </c>
      <c r="AN159">
        <v>-3.78</v>
      </c>
      <c r="AO159" t="s">
        <v>3214</v>
      </c>
      <c r="AP159">
        <v>0.209210974278006</v>
      </c>
      <c r="AQ159">
        <f>(Table2[[#This Row],[Sharpe Ratio]]-AVERAGE(Table2[Sharpe Ratio]))/_xlfn.STDEV.P(Table2[Sharpe Ratio])</f>
        <v>1.7283121639237176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1.8692632055200433</v>
      </c>
      <c r="AS159">
        <f>_xlfn.RANK.AVG(Table2[[#This Row],[1Y Return vs Nifty Z-Score]],Table2[1Y Return vs Nifty Z-Score])</f>
        <v>296</v>
      </c>
      <c r="AT159">
        <f>_xlfn.RANK.AVG(Table2[[#This Row],[6M Return vs Nifty Z-Score]],Table2[6M Return vs Nifty Z-Score])</f>
        <v>321</v>
      </c>
      <c r="AU159">
        <f>_xlfn.RANK.AVG(Table2[[#This Row],[Sharpe Ratio Z-Score]],Table2[Sharpe Ratio Z-Score])</f>
        <v>25</v>
      </c>
      <c r="AV159">
        <f>(Table2[[#This Row],[Rank 1Y]]+Table2[[#This Row],[Rank 6M]]+Table2[[#This Row],[Rank Sharpe]])/3</f>
        <v>214</v>
      </c>
    </row>
    <row r="160" spans="1:48" x14ac:dyDescent="0.3">
      <c r="A160" t="s">
        <v>1639</v>
      </c>
      <c r="B160" t="s">
        <v>1640</v>
      </c>
      <c r="C160" t="s">
        <v>3171</v>
      </c>
      <c r="D160" t="s">
        <v>231</v>
      </c>
      <c r="E160">
        <v>5729.8395259299996</v>
      </c>
      <c r="F160">
        <v>286.05</v>
      </c>
      <c r="G160">
        <v>10.307623188359599</v>
      </c>
      <c r="H160">
        <f>(Table2[[#This Row],[1Y Return vs Nifty]]-AVERAGE(Table2[1Y Return vs Nifty]))/_xlfn.STDEV.P(Table2[1Y Return vs Nifty])</f>
        <v>-0.23892353881811329</v>
      </c>
      <c r="I160">
        <v>3.2790514287563699</v>
      </c>
      <c r="J160">
        <f>(Table2[[#This Row],[1M Return vs Nifty]]-AVERAGE(Table2[1M Return vs Nifty]))/_xlfn.STDEV.P(Table2[1M Return vs Nifty])</f>
        <v>0.14858434156202252</v>
      </c>
      <c r="K160">
        <v>17.7100022288171</v>
      </c>
      <c r="L160">
        <f>(Table2[[#This Row],[6M Return vs Nifty]]-AVERAGE(Table2[6M Return vs Nifty]))/_xlfn.STDEV.P(Table2[6M Return vs Nifty])</f>
        <v>0.28282020466923968</v>
      </c>
      <c r="M160">
        <v>1.0771626410395501</v>
      </c>
      <c r="N160">
        <f>(Table2[[#This Row],[1W Return vs Nifty]]-AVERAGE(Table2[1W Return vs Nifty]))/_xlfn.STDEV.P(Table2[1W Return vs Nifty])</f>
        <v>-0.63218373362678493</v>
      </c>
      <c r="O160">
        <v>297.19</v>
      </c>
      <c r="P160">
        <v>280.83838387403301</v>
      </c>
      <c r="Q160">
        <v>245.477206929537</v>
      </c>
      <c r="R160">
        <v>44.5246805200659</v>
      </c>
      <c r="S160" s="1">
        <f>(Table2[[#This Row],[Close Price]]-Table2[[#This Row],[20D EMA]])/Table2[[#This Row],[20D EMA]]</f>
        <v>-3.7484437565193936E-2</v>
      </c>
      <c r="T160" s="1">
        <f>(Table2[[#This Row],[Close Price]]-Table2[[#This Row],[50D EMA]])/Table2[[#This Row],[50D EMA]]</f>
        <v>1.855734979697295E-2</v>
      </c>
      <c r="U160" s="1">
        <f>(Table2[[#This Row],[Close Price]]-Table2[[#This Row],[200D EMA]])/Table2[[#This Row],[200D EMA]]</f>
        <v>0.16528130484273118</v>
      </c>
      <c r="V160">
        <v>0.850617516748427</v>
      </c>
      <c r="W160">
        <v>284.05</v>
      </c>
      <c r="X160">
        <v>295.89999999999998</v>
      </c>
      <c r="Y160">
        <v>284.05</v>
      </c>
      <c r="Z160">
        <v>306</v>
      </c>
      <c r="AA160">
        <v>284.05</v>
      </c>
      <c r="AB160">
        <v>306</v>
      </c>
      <c r="AC160" s="1">
        <f>(Table2[[#This Row],[Close Price]]/Table2[[#This Row],[Day Low]])-1</f>
        <v>7.0410139060024246E-3</v>
      </c>
      <c r="AD160" s="1">
        <f>(Table2[[#This Row],[Day High]]/Table2[[#This Row],[Close Price]])-1</f>
        <v>3.4434539416185794E-2</v>
      </c>
      <c r="AE160" s="1">
        <f>(Table2[[#This Row],[Close Price]]/Table2[[#This Row],[Current Week Low]])-1</f>
        <v>7.0410139060024246E-3</v>
      </c>
      <c r="AF160" s="1">
        <f>(Table2[[#This Row],[Current Week High]]/Table2[[#This Row],[Close Price]])-1</f>
        <v>6.9743051914000986E-2</v>
      </c>
      <c r="AG160" s="1">
        <f>(Table2[[#This Row],[Close Price]]/Table2[[#This Row],[Current Month Low]])-1</f>
        <v>7.0410139060024246E-3</v>
      </c>
      <c r="AH160" s="1">
        <f>(Table2[[#This Row],[Current Month High]]/Table2[[#This Row],[Close Price]])-1</f>
        <v>6.9743051914000986E-2</v>
      </c>
      <c r="AI160">
        <v>15.3294878517741</v>
      </c>
      <c r="AJ160">
        <v>61.610169491525397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0.12</v>
      </c>
      <c r="AM160" t="s">
        <v>3215</v>
      </c>
      <c r="AN160">
        <v>-9.98</v>
      </c>
      <c r="AO160" t="s">
        <v>3214</v>
      </c>
      <c r="AP160">
        <v>0.189277407686853</v>
      </c>
      <c r="AQ160">
        <f>(Table2[[#This Row],[Sharpe Ratio]]-AVERAGE(Table2[Sharpe Ratio]))/_xlfn.STDEV.P(Table2[Sharpe Ratio])</f>
        <v>1.4955534397841037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1.0558507135704676</v>
      </c>
      <c r="AS160">
        <f>_xlfn.RANK.AVG(Table2[[#This Row],[1Y Return vs Nifty Z-Score]],Table2[1Y Return vs Nifty Z-Score])</f>
        <v>375</v>
      </c>
      <c r="AT160">
        <f>_xlfn.RANK.AVG(Table2[[#This Row],[6M Return vs Nifty Z-Score]],Table2[6M Return vs Nifty Z-Score])</f>
        <v>225</v>
      </c>
      <c r="AU160">
        <f>_xlfn.RANK.AVG(Table2[[#This Row],[Sharpe Ratio Z-Score]],Table2[Sharpe Ratio Z-Score])</f>
        <v>45</v>
      </c>
      <c r="AV160">
        <f>(Table2[[#This Row],[Rank 1Y]]+Table2[[#This Row],[Rank 6M]]+Table2[[#This Row],[Rank Sharpe]])/3</f>
        <v>215</v>
      </c>
    </row>
    <row r="161" spans="1:48" x14ac:dyDescent="0.3">
      <c r="A161" t="s">
        <v>976</v>
      </c>
      <c r="B161" t="s">
        <v>977</v>
      </c>
      <c r="C161" t="s">
        <v>3175</v>
      </c>
      <c r="D161" t="s">
        <v>261</v>
      </c>
      <c r="E161">
        <v>15539.407488285</v>
      </c>
      <c r="F161">
        <v>6327.85</v>
      </c>
      <c r="G161">
        <v>6.8076860537078696</v>
      </c>
      <c r="H161">
        <f>(Table2[[#This Row],[1Y Return vs Nifty]]-AVERAGE(Table2[1Y Return vs Nifty]))/_xlfn.STDEV.P(Table2[1Y Return vs Nifty])</f>
        <v>-0.29877293157086865</v>
      </c>
      <c r="I161">
        <v>10.6360063793369</v>
      </c>
      <c r="J161">
        <f>(Table2[[#This Row],[1M Return vs Nifty]]-AVERAGE(Table2[1M Return vs Nifty]))/_xlfn.STDEV.P(Table2[1M Return vs Nifty])</f>
        <v>0.81763007811269939</v>
      </c>
      <c r="K161">
        <v>30.807447123946101</v>
      </c>
      <c r="L161">
        <f>(Table2[[#This Row],[6M Return vs Nifty]]-AVERAGE(Table2[6M Return vs Nifty]))/_xlfn.STDEV.P(Table2[6M Return vs Nifty])</f>
        <v>0.7142649440998674</v>
      </c>
      <c r="M161">
        <v>2.3830301752791199</v>
      </c>
      <c r="N161">
        <f>(Table2[[#This Row],[1W Return vs Nifty]]-AVERAGE(Table2[1W Return vs Nifty]))/_xlfn.STDEV.P(Table2[1W Return vs Nifty])</f>
        <v>-0.3312625170881453</v>
      </c>
      <c r="O161">
        <v>6309.13</v>
      </c>
      <c r="P161">
        <v>5954.0546569265598</v>
      </c>
      <c r="Q161">
        <v>5119.4092796670302</v>
      </c>
      <c r="R161">
        <v>59.611012268152301</v>
      </c>
      <c r="S161" s="1">
        <f>(Table2[[#This Row],[Close Price]]-Table2[[#This Row],[20D EMA]])/Table2[[#This Row],[20D EMA]]</f>
        <v>2.9671285898373078E-3</v>
      </c>
      <c r="T161" s="1">
        <f>(Table2[[#This Row],[Close Price]]-Table2[[#This Row],[50D EMA]])/Table2[[#This Row],[50D EMA]]</f>
        <v>6.277996501738381E-2</v>
      </c>
      <c r="U161" s="1">
        <f>(Table2[[#This Row],[Close Price]]-Table2[[#This Row],[200D EMA]])/Table2[[#This Row],[200D EMA]]</f>
        <v>0.23605081256788438</v>
      </c>
      <c r="V161">
        <v>1.5998636293172099</v>
      </c>
      <c r="W161">
        <v>6255.05</v>
      </c>
      <c r="X161">
        <v>6610</v>
      </c>
      <c r="Y161">
        <v>6255.05</v>
      </c>
      <c r="Z161">
        <v>6618.95</v>
      </c>
      <c r="AA161">
        <v>6255.05</v>
      </c>
      <c r="AB161">
        <v>6618.95</v>
      </c>
      <c r="AC161" s="1">
        <f>(Table2[[#This Row],[Close Price]]/Table2[[#This Row],[Day Low]])-1</f>
        <v>1.1638596014420299E-2</v>
      </c>
      <c r="AD161" s="1">
        <f>(Table2[[#This Row],[Day High]]/Table2[[#This Row],[Close Price]])-1</f>
        <v>4.4588604344287575E-2</v>
      </c>
      <c r="AE161" s="1">
        <f>(Table2[[#This Row],[Close Price]]/Table2[[#This Row],[Current Week Low]])-1</f>
        <v>1.1638596014420299E-2</v>
      </c>
      <c r="AF161" s="1">
        <f>(Table2[[#This Row],[Current Week High]]/Table2[[#This Row],[Close Price]])-1</f>
        <v>4.6002986796463086E-2</v>
      </c>
      <c r="AG161" s="1">
        <f>(Table2[[#This Row],[Close Price]]/Table2[[#This Row],[Current Month Low]])-1</f>
        <v>1.1638596014420299E-2</v>
      </c>
      <c r="AH161" s="1">
        <f>(Table2[[#This Row],[Current Month High]]/Table2[[#This Row],[Close Price]])-1</f>
        <v>4.6002986796463086E-2</v>
      </c>
      <c r="AI161">
        <v>12.538223883309399</v>
      </c>
      <c r="AJ161">
        <v>67.312700783966307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0.16</v>
      </c>
      <c r="AM161" t="s">
        <v>3215</v>
      </c>
      <c r="AN161">
        <v>-1.28</v>
      </c>
      <c r="AO161" t="s">
        <v>3214</v>
      </c>
      <c r="AP161">
        <v>0.13897337411010599</v>
      </c>
      <c r="AQ161">
        <f>(Table2[[#This Row],[Sharpe Ratio]]-AVERAGE(Table2[Sharpe Ratio]))/_xlfn.STDEV.P(Table2[Sharpe Ratio])</f>
        <v>0.90816720256168249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1.8100267761152349</v>
      </c>
      <c r="AS161">
        <f>_xlfn.RANK.AVG(Table2[[#This Row],[1Y Return vs Nifty Z-Score]],Table2[1Y Return vs Nifty Z-Score])</f>
        <v>395</v>
      </c>
      <c r="AT161">
        <f>_xlfn.RANK.AVG(Table2[[#This Row],[6M Return vs Nifty Z-Score]],Table2[6M Return vs Nifty Z-Score])</f>
        <v>129</v>
      </c>
      <c r="AU161">
        <f>_xlfn.RANK.AVG(Table2[[#This Row],[Sharpe Ratio Z-Score]],Table2[Sharpe Ratio Z-Score])</f>
        <v>124</v>
      </c>
      <c r="AV161">
        <f>(Table2[[#This Row],[Rank 1Y]]+Table2[[#This Row],[Rank 6M]]+Table2[[#This Row],[Rank Sharpe]])/3</f>
        <v>216</v>
      </c>
    </row>
    <row r="162" spans="1:48" x14ac:dyDescent="0.3">
      <c r="A162" t="s">
        <v>388</v>
      </c>
      <c r="B162" t="s">
        <v>389</v>
      </c>
      <c r="C162" t="s">
        <v>3182</v>
      </c>
      <c r="D162" t="s">
        <v>130</v>
      </c>
      <c r="E162">
        <v>62673.33165023</v>
      </c>
      <c r="F162">
        <v>1658.55</v>
      </c>
      <c r="G162">
        <v>53.0714024326005</v>
      </c>
      <c r="H162">
        <f>(Table2[[#This Row],[1Y Return vs Nifty]]-AVERAGE(Table2[1Y Return vs Nifty]))/_xlfn.STDEV.P(Table2[1Y Return vs Nifty])</f>
        <v>0.4923428014372746</v>
      </c>
      <c r="I162">
        <v>-5.1161718512468397</v>
      </c>
      <c r="J162">
        <f>(Table2[[#This Row],[1M Return vs Nifty]]-AVERAGE(Table2[1M Return vs Nifty]))/_xlfn.STDEV.P(Table2[1M Return vs Nifty])</f>
        <v>-0.61488211713009189</v>
      </c>
      <c r="K162">
        <v>3.1255684150454899</v>
      </c>
      <c r="L162">
        <f>(Table2[[#This Row],[6M Return vs Nifty]]-AVERAGE(Table2[6M Return vs Nifty]))/_xlfn.STDEV.P(Table2[6M Return vs Nifty])</f>
        <v>-0.19760764189998639</v>
      </c>
      <c r="M162">
        <v>0.70718206306074005</v>
      </c>
      <c r="N162">
        <f>(Table2[[#This Row],[1W Return vs Nifty]]-AVERAGE(Table2[1W Return vs Nifty]))/_xlfn.STDEV.P(Table2[1W Return vs Nifty])</f>
        <v>-0.71744123693540718</v>
      </c>
      <c r="O162">
        <v>1777.99</v>
      </c>
      <c r="P162">
        <v>1773.3855210932099</v>
      </c>
      <c r="Q162">
        <v>1556.0989026030099</v>
      </c>
      <c r="R162">
        <v>42.220436664672398</v>
      </c>
      <c r="S162" s="1">
        <f>(Table2[[#This Row],[Close Price]]-Table2[[#This Row],[20D EMA]])/Table2[[#This Row],[20D EMA]]</f>
        <v>-6.7176980747923248E-2</v>
      </c>
      <c r="T162" s="1">
        <f>(Table2[[#This Row],[Close Price]]-Table2[[#This Row],[50D EMA]])/Table2[[#This Row],[50D EMA]]</f>
        <v>-6.4754967110828343E-2</v>
      </c>
      <c r="U162" s="1">
        <f>(Table2[[#This Row],[Close Price]]-Table2[[#This Row],[200D EMA]])/Table2[[#This Row],[200D EMA]]</f>
        <v>6.5838422754242634E-2</v>
      </c>
      <c r="V162">
        <v>1.1493152232223001</v>
      </c>
      <c r="W162">
        <v>1640.35</v>
      </c>
      <c r="X162">
        <v>1717.7</v>
      </c>
      <c r="Y162">
        <v>1640.35</v>
      </c>
      <c r="Z162">
        <v>1869.95</v>
      </c>
      <c r="AA162">
        <v>1640.35</v>
      </c>
      <c r="AB162">
        <v>1850.85</v>
      </c>
      <c r="AC162" s="1">
        <f>(Table2[[#This Row],[Close Price]]/Table2[[#This Row],[Day Low]])-1</f>
        <v>1.1095193099033729E-2</v>
      </c>
      <c r="AD162" s="1">
        <f>(Table2[[#This Row],[Day High]]/Table2[[#This Row],[Close Price]])-1</f>
        <v>3.5663682131982899E-2</v>
      </c>
      <c r="AE162" s="1">
        <f>(Table2[[#This Row],[Close Price]]/Table2[[#This Row],[Current Week Low]])-1</f>
        <v>1.1095193099033729E-2</v>
      </c>
      <c r="AF162" s="1">
        <f>(Table2[[#This Row],[Current Week High]]/Table2[[#This Row],[Close Price]])-1</f>
        <v>0.127460733773477</v>
      </c>
      <c r="AG162" s="1">
        <f>(Table2[[#This Row],[Close Price]]/Table2[[#This Row],[Current Month Low]])-1</f>
        <v>1.1095193099033729E-2</v>
      </c>
      <c r="AH162" s="1">
        <f>(Table2[[#This Row],[Current Month High]]/Table2[[#This Row],[Close Price]])-1</f>
        <v>0.11594465044768021</v>
      </c>
      <c r="AI162">
        <v>24.717373609478098</v>
      </c>
      <c r="AJ162">
        <v>91.956251265877697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-0.12</v>
      </c>
      <c r="AM162" t="s">
        <v>3214</v>
      </c>
      <c r="AN162">
        <v>-6.09</v>
      </c>
      <c r="AO162" t="s">
        <v>3214</v>
      </c>
      <c r="AP162">
        <v>0.167856692307467</v>
      </c>
      <c r="AQ162">
        <f>(Table2[[#This Row],[Sharpe Ratio]]-AVERAGE(Table2[Sharpe Ratio]))/_xlfn.STDEV.P(Table2[Sharpe Ratio])</f>
        <v>1.2454296920310783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0.2078414975028674</v>
      </c>
      <c r="AS162">
        <f>_xlfn.RANK.AVG(Table2[[#This Row],[1Y Return vs Nifty Z-Score]],Table2[1Y Return vs Nifty Z-Score])</f>
        <v>180</v>
      </c>
      <c r="AT162">
        <f>_xlfn.RANK.AVG(Table2[[#This Row],[6M Return vs Nifty Z-Score]],Table2[6M Return vs Nifty Z-Score])</f>
        <v>392</v>
      </c>
      <c r="AU162">
        <f>_xlfn.RANK.AVG(Table2[[#This Row],[Sharpe Ratio Z-Score]],Table2[Sharpe Ratio Z-Score])</f>
        <v>78</v>
      </c>
      <c r="AV162">
        <f>(Table2[[#This Row],[Rank 1Y]]+Table2[[#This Row],[Rank 6M]]+Table2[[#This Row],[Rank Sharpe]])/3</f>
        <v>216.66666666666666</v>
      </c>
    </row>
    <row r="163" spans="1:48" x14ac:dyDescent="0.3">
      <c r="A163" t="s">
        <v>1495</v>
      </c>
      <c r="B163" t="s">
        <v>1496</v>
      </c>
      <c r="C163" t="s">
        <v>3183</v>
      </c>
      <c r="D163" t="s">
        <v>384</v>
      </c>
      <c r="E163">
        <v>7084.5093998399998</v>
      </c>
      <c r="F163">
        <v>1546.65</v>
      </c>
      <c r="G163">
        <v>51.418016552914303</v>
      </c>
      <c r="H163">
        <f>(Table2[[#This Row],[1Y Return vs Nifty]]-AVERAGE(Table2[1Y Return vs Nifty]))/_xlfn.STDEV.P(Table2[1Y Return vs Nifty])</f>
        <v>0.46406968192735926</v>
      </c>
      <c r="I163">
        <v>-12.0809821068716</v>
      </c>
      <c r="J163">
        <f>(Table2[[#This Row],[1M Return vs Nifty]]-AVERAGE(Table2[1M Return vs Nifty]))/_xlfn.STDEV.P(Table2[1M Return vs Nifty])</f>
        <v>-1.2482659884072267</v>
      </c>
      <c r="K163">
        <v>29.5208936195931</v>
      </c>
      <c r="L163">
        <f>(Table2[[#This Row],[6M Return vs Nifty]]-AVERAGE(Table2[6M Return vs Nifty]))/_xlfn.STDEV.P(Table2[6M Return vs Nifty])</f>
        <v>0.67188440759876888</v>
      </c>
      <c r="M163">
        <v>7.38290224726597</v>
      </c>
      <c r="N163">
        <f>(Table2[[#This Row],[1W Return vs Nifty]]-AVERAGE(Table2[1W Return vs Nifty]))/_xlfn.STDEV.P(Table2[1W Return vs Nifty])</f>
        <v>0.8208969071952591</v>
      </c>
      <c r="O163">
        <v>1582.69</v>
      </c>
      <c r="P163">
        <v>1627.5594350270901</v>
      </c>
      <c r="Q163">
        <v>1404.8308783775401</v>
      </c>
      <c r="R163">
        <v>51.716538511517399</v>
      </c>
      <c r="S163" s="1">
        <f>(Table2[[#This Row],[Close Price]]-Table2[[#This Row],[20D EMA]])/Table2[[#This Row],[20D EMA]]</f>
        <v>-2.2771357625308786E-2</v>
      </c>
      <c r="T163" s="1">
        <f>(Table2[[#This Row],[Close Price]]-Table2[[#This Row],[50D EMA]])/Table2[[#This Row],[50D EMA]]</f>
        <v>-4.9712123124857378E-2</v>
      </c>
      <c r="U163" s="1">
        <f>(Table2[[#This Row],[Close Price]]-Table2[[#This Row],[200D EMA]])/Table2[[#This Row],[200D EMA]]</f>
        <v>0.10095102820223384</v>
      </c>
      <c r="V163">
        <v>0.64810998477880399</v>
      </c>
      <c r="W163">
        <v>1531.1</v>
      </c>
      <c r="X163">
        <v>1574.25</v>
      </c>
      <c r="Y163">
        <v>1530.5</v>
      </c>
      <c r="Z163">
        <v>1580</v>
      </c>
      <c r="AA163">
        <v>1531.1</v>
      </c>
      <c r="AB163">
        <v>1580</v>
      </c>
      <c r="AC163" s="1">
        <f>(Table2[[#This Row],[Close Price]]/Table2[[#This Row],[Day Low]])-1</f>
        <v>1.0156096923780389E-2</v>
      </c>
      <c r="AD163" s="1">
        <f>(Table2[[#This Row],[Day High]]/Table2[[#This Row],[Close Price]])-1</f>
        <v>1.7845019881679747E-2</v>
      </c>
      <c r="AE163" s="1">
        <f>(Table2[[#This Row],[Close Price]]/Table2[[#This Row],[Current Week Low]])-1</f>
        <v>1.0552107154524704E-2</v>
      </c>
      <c r="AF163" s="1">
        <f>(Table2[[#This Row],[Current Week High]]/Table2[[#This Row],[Close Price]])-1</f>
        <v>2.1562732357029546E-2</v>
      </c>
      <c r="AG163" s="1">
        <f>(Table2[[#This Row],[Close Price]]/Table2[[#This Row],[Current Month Low]])-1</f>
        <v>1.0156096923780389E-2</v>
      </c>
      <c r="AH163" s="1">
        <f>(Table2[[#This Row],[Current Month High]]/Table2[[#This Row],[Close Price]])-1</f>
        <v>2.1562732357029546E-2</v>
      </c>
      <c r="AI163">
        <v>24.514272783111799</v>
      </c>
      <c r="AJ163">
        <v>102.282239079257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-0.12</v>
      </c>
      <c r="AM163" t="s">
        <v>3214</v>
      </c>
      <c r="AN163">
        <v>-3.52</v>
      </c>
      <c r="AO163" t="s">
        <v>3214</v>
      </c>
      <c r="AP163">
        <v>6.6115813935034004E-2</v>
      </c>
      <c r="AQ163">
        <f>(Table2[[#This Row],[Sharpe Ratio]]-AVERAGE(Table2[Sharpe Ratio]))/_xlfn.STDEV.P(Table2[Sharpe Ratio])</f>
        <v>5.7429695416254208E-2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187</v>
      </c>
      <c r="AT163">
        <f>_xlfn.RANK.AVG(Table2[[#This Row],[6M Return vs Nifty Z-Score]],Table2[6M Return vs Nifty Z-Score])</f>
        <v>136</v>
      </c>
      <c r="AU163">
        <f>_xlfn.RANK.AVG(Table2[[#This Row],[Sharpe Ratio Z-Score]],Table2[Sharpe Ratio Z-Score])</f>
        <v>328</v>
      </c>
      <c r="AV163">
        <f>(Table2[[#This Row],[Rank 1Y]]+Table2[[#This Row],[Rank 6M]]+Table2[[#This Row],[Rank Sharpe]])/3</f>
        <v>217</v>
      </c>
    </row>
    <row r="164" spans="1:48" x14ac:dyDescent="0.3">
      <c r="A164" t="s">
        <v>1845</v>
      </c>
      <c r="B164" t="s">
        <v>1846</v>
      </c>
      <c r="C164" t="s">
        <v>3183</v>
      </c>
      <c r="D164" t="s">
        <v>270</v>
      </c>
      <c r="E164">
        <v>4195.1284425000003</v>
      </c>
      <c r="F164">
        <v>1383.05</v>
      </c>
      <c r="G164">
        <v>65.306849612475702</v>
      </c>
      <c r="H164">
        <f>(Table2[[#This Row],[1Y Return vs Nifty]]-AVERAGE(Table2[1Y Return vs Nifty]))/_xlfn.STDEV.P(Table2[1Y Return vs Nifty])</f>
        <v>0.70157058342336764</v>
      </c>
      <c r="I164">
        <v>0.71908593460732095</v>
      </c>
      <c r="J164">
        <f>(Table2[[#This Row],[1M Return vs Nifty]]-AVERAGE(Table2[1M Return vs Nifty]))/_xlfn.STDEV.P(Table2[1M Return vs Nifty])</f>
        <v>-8.4220400492585001E-2</v>
      </c>
      <c r="K164">
        <v>46.266538600699199</v>
      </c>
      <c r="L164">
        <f>(Table2[[#This Row],[6M Return vs Nifty]]-AVERAGE(Table2[6M Return vs Nifty]))/_xlfn.STDEV.P(Table2[6M Return vs Nifty])</f>
        <v>1.2235050094276083</v>
      </c>
      <c r="M164">
        <v>13.3083613151233</v>
      </c>
      <c r="N164">
        <f>(Table2[[#This Row],[1W Return vs Nifty]]-AVERAGE(Table2[1W Return vs Nifty]))/_xlfn.STDEV.P(Table2[1W Return vs Nifty])</f>
        <v>2.1863465446945711</v>
      </c>
      <c r="O164">
        <v>1271.28</v>
      </c>
      <c r="P164">
        <v>1216.84676638514</v>
      </c>
      <c r="Q164">
        <v>993.38912283172601</v>
      </c>
      <c r="R164">
        <v>71.709723294583299</v>
      </c>
      <c r="S164" s="1">
        <f>(Table2[[#This Row],[Close Price]]-Table2[[#This Row],[20D EMA]])/Table2[[#This Row],[20D EMA]]</f>
        <v>8.7919262475615115E-2</v>
      </c>
      <c r="T164" s="1">
        <f>(Table2[[#This Row],[Close Price]]-Table2[[#This Row],[50D EMA]])/Table2[[#This Row],[50D EMA]]</f>
        <v>0.13658517917469287</v>
      </c>
      <c r="U164" s="1">
        <f>(Table2[[#This Row],[Close Price]]-Table2[[#This Row],[200D EMA]])/Table2[[#This Row],[200D EMA]]</f>
        <v>0.39225402031534029</v>
      </c>
      <c r="V164">
        <v>0.96798249225217403</v>
      </c>
      <c r="W164">
        <v>1321.05</v>
      </c>
      <c r="X164">
        <v>1426.5</v>
      </c>
      <c r="Y164">
        <v>1201.55</v>
      </c>
      <c r="Z164">
        <v>1426.5</v>
      </c>
      <c r="AA164">
        <v>1256</v>
      </c>
      <c r="AB164">
        <v>1426.5</v>
      </c>
      <c r="AC164" s="1">
        <f>(Table2[[#This Row],[Close Price]]/Table2[[#This Row],[Day Low]])-1</f>
        <v>4.6932364407100469E-2</v>
      </c>
      <c r="AD164" s="1">
        <f>(Table2[[#This Row],[Day High]]/Table2[[#This Row],[Close Price]])-1</f>
        <v>3.1416073171613546E-2</v>
      </c>
      <c r="AE164" s="1">
        <f>(Table2[[#This Row],[Close Price]]/Table2[[#This Row],[Current Week Low]])-1</f>
        <v>0.15105488743706053</v>
      </c>
      <c r="AF164" s="1">
        <f>(Table2[[#This Row],[Current Week High]]/Table2[[#This Row],[Close Price]])-1</f>
        <v>3.1416073171613546E-2</v>
      </c>
      <c r="AG164" s="1">
        <f>(Table2[[#This Row],[Close Price]]/Table2[[#This Row],[Current Month Low]])-1</f>
        <v>0.10115445859872607</v>
      </c>
      <c r="AH164" s="1">
        <f>(Table2[[#This Row],[Current Month High]]/Table2[[#This Row],[Close Price]])-1</f>
        <v>3.1416073171613546E-2</v>
      </c>
      <c r="AI164">
        <v>3.1416073171613501</v>
      </c>
      <c r="AJ164">
        <v>122.552095904738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0.36</v>
      </c>
      <c r="AM164" t="s">
        <v>3215</v>
      </c>
      <c r="AN164">
        <v>12.23</v>
      </c>
      <c r="AO164" t="s">
        <v>3215</v>
      </c>
      <c r="AP164">
        <v>2.8920603159022E-2</v>
      </c>
      <c r="AQ164">
        <f>(Table2[[#This Row],[Sharpe Ratio]]-AVERAGE(Table2[Sharpe Ratio]))/_xlfn.STDEV.P(Table2[Sharpe Ratio])</f>
        <v>-0.37688845656819708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3.6503132804847649</v>
      </c>
      <c r="AS164">
        <f>_xlfn.RANK.AVG(Table2[[#This Row],[1Y Return vs Nifty Z-Score]],Table2[1Y Return vs Nifty Z-Score])</f>
        <v>137</v>
      </c>
      <c r="AT164">
        <f>_xlfn.RANK.AVG(Table2[[#This Row],[6M Return vs Nifty Z-Score]],Table2[6M Return vs Nifty Z-Score])</f>
        <v>79</v>
      </c>
      <c r="AU164">
        <f>_xlfn.RANK.AVG(Table2[[#This Row],[Sharpe Ratio Z-Score]],Table2[Sharpe Ratio Z-Score])</f>
        <v>436</v>
      </c>
      <c r="AV164">
        <f>(Table2[[#This Row],[Rank 1Y]]+Table2[[#This Row],[Rank 6M]]+Table2[[#This Row],[Rank Sharpe]])/3</f>
        <v>217.33333333333334</v>
      </c>
    </row>
    <row r="165" spans="1:48" x14ac:dyDescent="0.3">
      <c r="A165" t="s">
        <v>168</v>
      </c>
      <c r="B165" t="s">
        <v>169</v>
      </c>
      <c r="C165" t="s">
        <v>3169</v>
      </c>
      <c r="D165" t="s">
        <v>143</v>
      </c>
      <c r="E165">
        <v>163340.320529858</v>
      </c>
      <c r="F165">
        <v>467.55</v>
      </c>
      <c r="G165">
        <v>57.014952321548101</v>
      </c>
      <c r="H165">
        <f>(Table2[[#This Row],[1Y Return vs Nifty]]-AVERAGE(Table2[1Y Return vs Nifty]))/_xlfn.STDEV.P(Table2[1Y Return vs Nifty])</f>
        <v>0.55977803157525685</v>
      </c>
      <c r="I165">
        <v>-9.5615057137054205</v>
      </c>
      <c r="J165">
        <f>(Table2[[#This Row],[1M Return vs Nifty]]-AVERAGE(Table2[1M Return vs Nifty]))/_xlfn.STDEV.P(Table2[1M Return vs Nifty])</f>
        <v>-1.0191433486043422</v>
      </c>
      <c r="K165">
        <v>-0.49443778467216498</v>
      </c>
      <c r="L165">
        <f>(Table2[[#This Row],[6M Return vs Nifty]]-AVERAGE(Table2[6M Return vs Nifty]))/_xlfn.STDEV.P(Table2[6M Return vs Nifty])</f>
        <v>-0.31685476560083076</v>
      </c>
      <c r="M165">
        <v>5.5713673601865699</v>
      </c>
      <c r="N165">
        <f>(Table2[[#This Row],[1W Return vs Nifty]]-AVERAGE(Table2[1W Return vs Nifty]))/_xlfn.STDEV.P(Table2[1W Return vs Nifty])</f>
        <v>0.4034508280724185</v>
      </c>
      <c r="O165">
        <v>495.83</v>
      </c>
      <c r="P165">
        <v>505.10949516456702</v>
      </c>
      <c r="Q165">
        <v>446.96811502239399</v>
      </c>
      <c r="R165">
        <v>49.636235483940297</v>
      </c>
      <c r="S165" s="1">
        <f>(Table2[[#This Row],[Close Price]]-Table2[[#This Row],[20D EMA]])/Table2[[#This Row],[20D EMA]]</f>
        <v>-5.7035677550773399E-2</v>
      </c>
      <c r="T165" s="1">
        <f>(Table2[[#This Row],[Close Price]]-Table2[[#This Row],[50D EMA]])/Table2[[#This Row],[50D EMA]]</f>
        <v>-7.4359115249516244E-2</v>
      </c>
      <c r="U165" s="1">
        <f>(Table2[[#This Row],[Close Price]]-Table2[[#This Row],[200D EMA]])/Table2[[#This Row],[200D EMA]]</f>
        <v>4.6047770044122339E-2</v>
      </c>
      <c r="V165">
        <v>0.93535037020139</v>
      </c>
      <c r="W165">
        <v>464.5</v>
      </c>
      <c r="X165">
        <v>491.75</v>
      </c>
      <c r="Y165">
        <v>464.5</v>
      </c>
      <c r="Z165">
        <v>505.05</v>
      </c>
      <c r="AA165">
        <v>464.5</v>
      </c>
      <c r="AB165">
        <v>505.05</v>
      </c>
      <c r="AC165" s="1">
        <f>(Table2[[#This Row],[Close Price]]/Table2[[#This Row],[Day Low]])-1</f>
        <v>6.5662002152853116E-3</v>
      </c>
      <c r="AD165" s="1">
        <f>(Table2[[#This Row],[Day High]]/Table2[[#This Row],[Close Price]])-1</f>
        <v>5.1759170142230859E-2</v>
      </c>
      <c r="AE165" s="1">
        <f>(Table2[[#This Row],[Close Price]]/Table2[[#This Row],[Current Week Low]])-1</f>
        <v>6.5662002152853116E-3</v>
      </c>
      <c r="AF165" s="1">
        <f>(Table2[[#This Row],[Current Week High]]/Table2[[#This Row],[Close Price]])-1</f>
        <v>8.0205325633622149E-2</v>
      </c>
      <c r="AG165" s="1">
        <f>(Table2[[#This Row],[Close Price]]/Table2[[#This Row],[Current Month Low]])-1</f>
        <v>6.5662002152853116E-3</v>
      </c>
      <c r="AH165" s="1">
        <f>(Table2[[#This Row],[Current Month High]]/Table2[[#This Row],[Close Price]])-1</f>
        <v>8.0205325633622149E-2</v>
      </c>
      <c r="AI165">
        <v>24.050903646668701</v>
      </c>
      <c r="AJ165">
        <v>107.33924611973301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-0.17</v>
      </c>
      <c r="AM165" t="s">
        <v>3214</v>
      </c>
      <c r="AN165">
        <v>-4.79</v>
      </c>
      <c r="AO165" t="s">
        <v>3214</v>
      </c>
      <c r="AP165">
        <v>0.18100349990735201</v>
      </c>
      <c r="AQ165">
        <f>(Table2[[#This Row],[Sharpe Ratio]]-AVERAGE(Table2[Sharpe Ratio]))/_xlfn.STDEV.P(Table2[Sharpe Ratio])</f>
        <v>1.3989413152253105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163</v>
      </c>
      <c r="AT165">
        <f>_xlfn.RANK.AVG(Table2[[#This Row],[6M Return vs Nifty Z-Score]],Table2[6M Return vs Nifty Z-Score])</f>
        <v>431</v>
      </c>
      <c r="AU165">
        <f>_xlfn.RANK.AVG(Table2[[#This Row],[Sharpe Ratio Z-Score]],Table2[Sharpe Ratio Z-Score])</f>
        <v>59</v>
      </c>
      <c r="AV165">
        <f>(Table2[[#This Row],[Rank 1Y]]+Table2[[#This Row],[Rank 6M]]+Table2[[#This Row],[Rank Sharpe]])/3</f>
        <v>217.66666666666666</v>
      </c>
    </row>
    <row r="166" spans="1:48" x14ac:dyDescent="0.3">
      <c r="A166" t="s">
        <v>335</v>
      </c>
      <c r="B166" t="s">
        <v>336</v>
      </c>
      <c r="C166" t="s">
        <v>3169</v>
      </c>
      <c r="D166" t="s">
        <v>127</v>
      </c>
      <c r="E166">
        <v>78628.0462206472</v>
      </c>
      <c r="F166">
        <v>1706.9</v>
      </c>
      <c r="G166">
        <v>95.176899049180307</v>
      </c>
      <c r="H166">
        <f>(Table2[[#This Row],[1Y Return vs Nifty]]-AVERAGE(Table2[1Y Return vs Nifty]))/_xlfn.STDEV.P(Table2[1Y Return vs Nifty])</f>
        <v>1.2123524207832668</v>
      </c>
      <c r="I166">
        <v>0.250772959175111</v>
      </c>
      <c r="J166">
        <f>(Table2[[#This Row],[1M Return vs Nifty]]-AVERAGE(Table2[1M Return vs Nifty]))/_xlfn.STDEV.P(Table2[1M Return vs Nifty])</f>
        <v>-0.12680905322853223</v>
      </c>
      <c r="K166">
        <v>30.8030890891431</v>
      </c>
      <c r="L166">
        <f>(Table2[[#This Row],[6M Return vs Nifty]]-AVERAGE(Table2[6M Return vs Nifty]))/_xlfn.STDEV.P(Table2[6M Return vs Nifty])</f>
        <v>0.71412138547411519</v>
      </c>
      <c r="M166">
        <v>4.5031486663868998</v>
      </c>
      <c r="N166">
        <f>(Table2[[#This Row],[1W Return vs Nifty]]-AVERAGE(Table2[1W Return vs Nifty]))/_xlfn.STDEV.P(Table2[1W Return vs Nifty])</f>
        <v>0.15729288292165003</v>
      </c>
      <c r="O166">
        <v>1743.74</v>
      </c>
      <c r="P166">
        <v>1668.7130473167699</v>
      </c>
      <c r="Q166">
        <v>1330.2081961210599</v>
      </c>
      <c r="R166">
        <v>47.298440638745703</v>
      </c>
      <c r="S166" s="1">
        <f>(Table2[[#This Row],[Close Price]]-Table2[[#This Row],[20D EMA]])/Table2[[#This Row],[20D EMA]]</f>
        <v>-2.1127002878869511E-2</v>
      </c>
      <c r="T166" s="1">
        <f>(Table2[[#This Row],[Close Price]]-Table2[[#This Row],[50D EMA]])/Table2[[#This Row],[50D EMA]]</f>
        <v>2.2884073894330371E-2</v>
      </c>
      <c r="U166" s="1">
        <f>(Table2[[#This Row],[Close Price]]-Table2[[#This Row],[200D EMA]])/Table2[[#This Row],[200D EMA]]</f>
        <v>0.28318259124954159</v>
      </c>
      <c r="V166">
        <v>2.21152738911222</v>
      </c>
      <c r="W166">
        <v>1693.75</v>
      </c>
      <c r="X166">
        <v>1779</v>
      </c>
      <c r="Y166">
        <v>1595.4</v>
      </c>
      <c r="Z166">
        <v>1779</v>
      </c>
      <c r="AA166">
        <v>1595.4</v>
      </c>
      <c r="AB166">
        <v>1779</v>
      </c>
      <c r="AC166" s="1">
        <f>(Table2[[#This Row],[Close Price]]/Table2[[#This Row],[Day Low]])-1</f>
        <v>7.7638376383764029E-3</v>
      </c>
      <c r="AD166" s="1">
        <f>(Table2[[#This Row],[Day High]]/Table2[[#This Row],[Close Price]])-1</f>
        <v>4.224031870642686E-2</v>
      </c>
      <c r="AE166" s="1">
        <f>(Table2[[#This Row],[Close Price]]/Table2[[#This Row],[Current Week Low]])-1</f>
        <v>6.9888429234047811E-2</v>
      </c>
      <c r="AF166" s="1">
        <f>(Table2[[#This Row],[Current Week High]]/Table2[[#This Row],[Close Price]])-1</f>
        <v>4.224031870642686E-2</v>
      </c>
      <c r="AG166" s="1">
        <f>(Table2[[#This Row],[Close Price]]/Table2[[#This Row],[Current Month Low]])-1</f>
        <v>6.9888429234047811E-2</v>
      </c>
      <c r="AH166" s="1">
        <f>(Table2[[#This Row],[Current Month High]]/Table2[[#This Row],[Close Price]])-1</f>
        <v>4.224031870642686E-2</v>
      </c>
      <c r="AI166">
        <v>15.208858163922899</v>
      </c>
      <c r="AJ166">
        <v>158.11280810524701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</v>
      </c>
      <c r="AM166" t="s">
        <v>3215</v>
      </c>
      <c r="AN166">
        <v>-5.0199999999999996</v>
      </c>
      <c r="AO166" t="s">
        <v>3214</v>
      </c>
      <c r="AP166">
        <v>2.3500011241819999E-2</v>
      </c>
      <c r="AQ166">
        <f>(Table2[[#This Row],[Sharpe Ratio]]-AVERAGE(Table2[Sharpe Ratio]))/_xlfn.STDEV.P(Table2[Sharpe Ratio])</f>
        <v>-0.44018320379569076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1.5167744321548091</v>
      </c>
      <c r="AS166">
        <f>_xlfn.RANK.AVG(Table2[[#This Row],[1Y Return vs Nifty Z-Score]],Table2[1Y Return vs Nifty Z-Score])</f>
        <v>77</v>
      </c>
      <c r="AT166">
        <f>_xlfn.RANK.AVG(Table2[[#This Row],[6M Return vs Nifty Z-Score]],Table2[6M Return vs Nifty Z-Score])</f>
        <v>130</v>
      </c>
      <c r="AU166">
        <f>_xlfn.RANK.AVG(Table2[[#This Row],[Sharpe Ratio Z-Score]],Table2[Sharpe Ratio Z-Score])</f>
        <v>449</v>
      </c>
      <c r="AV166">
        <f>(Table2[[#This Row],[Rank 1Y]]+Table2[[#This Row],[Rank 6M]]+Table2[[#This Row],[Rank Sharpe]])/3</f>
        <v>218.66666666666666</v>
      </c>
    </row>
    <row r="167" spans="1:48" x14ac:dyDescent="0.3">
      <c r="A167" t="s">
        <v>1453</v>
      </c>
      <c r="B167" t="s">
        <v>1454</v>
      </c>
      <c r="C167" t="s">
        <v>3188</v>
      </c>
      <c r="D167" t="s">
        <v>161</v>
      </c>
      <c r="E167">
        <v>7587.1325540281296</v>
      </c>
      <c r="F167">
        <v>201.12</v>
      </c>
      <c r="G167">
        <v>185.93804769392901</v>
      </c>
      <c r="H167">
        <f>(Table2[[#This Row],[1Y Return vs Nifty]]-AVERAGE(Table2[1Y Return vs Nifty]))/_xlfn.STDEV.P(Table2[1Y Return vs Nifty])</f>
        <v>2.7643801924110267</v>
      </c>
      <c r="I167">
        <v>5.8806531587746598</v>
      </c>
      <c r="J167">
        <f>(Table2[[#This Row],[1M Return vs Nifty]]-AVERAGE(Table2[1M Return vs Nifty]))/_xlfn.STDEV.P(Table2[1M Return vs Nifty])</f>
        <v>0.38517550697812364</v>
      </c>
      <c r="K167">
        <v>35.007299255225398</v>
      </c>
      <c r="L167">
        <f>(Table2[[#This Row],[6M Return vs Nifty]]-AVERAGE(Table2[6M Return vs Nifty]))/_xlfn.STDEV.P(Table2[6M Return vs Nifty])</f>
        <v>0.85261285263742159</v>
      </c>
      <c r="M167">
        <v>1.3317994776578701</v>
      </c>
      <c r="N167">
        <f>(Table2[[#This Row],[1W Return vs Nifty]]-AVERAGE(Table2[1W Return vs Nifty]))/_xlfn.STDEV.P(Table2[1W Return vs Nifty])</f>
        <v>-0.57350578610023417</v>
      </c>
      <c r="O167">
        <v>206.92</v>
      </c>
      <c r="P167">
        <v>195.77655757402599</v>
      </c>
      <c r="Q167">
        <v>152.471303159012</v>
      </c>
      <c r="R167">
        <v>47.3959537554259</v>
      </c>
      <c r="S167" s="1">
        <f>(Table2[[#This Row],[Close Price]]-Table2[[#This Row],[20D EMA]])/Table2[[#This Row],[20D EMA]]</f>
        <v>-2.803015658225393E-2</v>
      </c>
      <c r="T167" s="1">
        <f>(Table2[[#This Row],[Close Price]]-Table2[[#This Row],[50D EMA]])/Table2[[#This Row],[50D EMA]]</f>
        <v>2.7293576371898276E-2</v>
      </c>
      <c r="U167" s="1">
        <f>(Table2[[#This Row],[Close Price]]-Table2[[#This Row],[200D EMA]])/Table2[[#This Row],[200D EMA]]</f>
        <v>0.31906788905878497</v>
      </c>
      <c r="V167">
        <v>0.56805470736841701</v>
      </c>
      <c r="W167">
        <v>199.01</v>
      </c>
      <c r="X167">
        <v>209.25</v>
      </c>
      <c r="Y167">
        <v>199.01</v>
      </c>
      <c r="Z167">
        <v>212.64</v>
      </c>
      <c r="AA167">
        <v>199.01</v>
      </c>
      <c r="AB167">
        <v>212.64</v>
      </c>
      <c r="AC167" s="1">
        <f>(Table2[[#This Row],[Close Price]]/Table2[[#This Row],[Day Low]])-1</f>
        <v>1.0602482287322301E-2</v>
      </c>
      <c r="AD167" s="1">
        <f>(Table2[[#This Row],[Day High]]/Table2[[#This Row],[Close Price]])-1</f>
        <v>4.0423627684964103E-2</v>
      </c>
      <c r="AE167" s="1">
        <f>(Table2[[#This Row],[Close Price]]/Table2[[#This Row],[Current Week Low]])-1</f>
        <v>1.0602482287322301E-2</v>
      </c>
      <c r="AF167" s="1">
        <f>(Table2[[#This Row],[Current Week High]]/Table2[[#This Row],[Close Price]])-1</f>
        <v>5.7279236276849499E-2</v>
      </c>
      <c r="AG167" s="1">
        <f>(Table2[[#This Row],[Close Price]]/Table2[[#This Row],[Current Month Low]])-1</f>
        <v>1.0602482287322301E-2</v>
      </c>
      <c r="AH167" s="1">
        <f>(Table2[[#This Row],[Current Month High]]/Table2[[#This Row],[Close Price]])-1</f>
        <v>5.7279236276849499E-2</v>
      </c>
      <c r="AI167">
        <v>11.6994828957836</v>
      </c>
      <c r="AJ167">
        <v>232.98013245033101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0.21</v>
      </c>
      <c r="AM167" t="s">
        <v>3215</v>
      </c>
      <c r="AN167">
        <v>-6.35</v>
      </c>
      <c r="AO167" t="s">
        <v>3214</v>
      </c>
      <c r="AQ167">
        <f>(Table2[[#This Row],[Sharpe Ratio]]-AVERAGE(Table2[Sharpe Ratio]))/_xlfn.STDEV.P(Table2[Sharpe Ratio])</f>
        <v>-0.7145863121857492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2.714076453740589</v>
      </c>
      <c r="AS167">
        <f>_xlfn.RANK.AVG(Table2[[#This Row],[1Y Return vs Nifty Z-Score]],Table2[1Y Return vs Nifty Z-Score])</f>
        <v>14</v>
      </c>
      <c r="AT167">
        <f>_xlfn.RANK.AVG(Table2[[#This Row],[6M Return vs Nifty Z-Score]],Table2[6M Return vs Nifty Z-Score])</f>
        <v>109</v>
      </c>
      <c r="AU167">
        <f>_xlfn.RANK.AVG(Table2[[#This Row],[Sharpe Ratio Z-Score]],Table2[Sharpe Ratio Z-Score])</f>
        <v>536.5</v>
      </c>
      <c r="AV167">
        <f>(Table2[[#This Row],[Rank 1Y]]+Table2[[#This Row],[Rank 6M]]+Table2[[#This Row],[Rank Sharpe]])/3</f>
        <v>219.83333333333334</v>
      </c>
    </row>
    <row r="168" spans="1:48" x14ac:dyDescent="0.3">
      <c r="A168" t="s">
        <v>760</v>
      </c>
      <c r="B168" t="s">
        <v>761</v>
      </c>
      <c r="C168" t="s">
        <v>3181</v>
      </c>
      <c r="D168" t="s">
        <v>161</v>
      </c>
      <c r="E168">
        <v>22653.498204945001</v>
      </c>
      <c r="F168">
        <v>686.25</v>
      </c>
      <c r="G168">
        <v>30.5189603328378</v>
      </c>
      <c r="H168">
        <f>(Table2[[#This Row],[1Y Return vs Nifty]]-AVERAGE(Table2[1Y Return vs Nifty]))/_xlfn.STDEV.P(Table2[1Y Return vs Nifty])</f>
        <v>0.10669302750304029</v>
      </c>
      <c r="I168">
        <v>-3.2059285450171799</v>
      </c>
      <c r="J168">
        <f>(Table2[[#This Row],[1M Return vs Nifty]]-AVERAGE(Table2[1M Return vs Nifty]))/_xlfn.STDEV.P(Table2[1M Return vs Nifty])</f>
        <v>-0.44116348647481324</v>
      </c>
      <c r="K168">
        <v>12.2231666600143</v>
      </c>
      <c r="L168">
        <f>(Table2[[#This Row],[6M Return vs Nifty]]-AVERAGE(Table2[6M Return vs Nifty]))/_xlfn.STDEV.P(Table2[6M Return vs Nifty])</f>
        <v>0.10207759714269675</v>
      </c>
      <c r="M168">
        <v>2.33490713326999</v>
      </c>
      <c r="N168">
        <f>(Table2[[#This Row],[1W Return vs Nifty]]-AVERAGE(Table2[1W Return vs Nifty]))/_xlfn.STDEV.P(Table2[1W Return vs Nifty])</f>
        <v>-0.34235188409148387</v>
      </c>
      <c r="O168">
        <v>722.53</v>
      </c>
      <c r="P168">
        <v>706.40835162722499</v>
      </c>
      <c r="Q168">
        <v>587.03763358192396</v>
      </c>
      <c r="R168">
        <v>44.029143103652402</v>
      </c>
      <c r="S168" s="1">
        <f>(Table2[[#This Row],[Close Price]]-Table2[[#This Row],[20D EMA]])/Table2[[#This Row],[20D EMA]]</f>
        <v>-5.0212447926037636E-2</v>
      </c>
      <c r="T168" s="1">
        <f>(Table2[[#This Row],[Close Price]]-Table2[[#This Row],[50D EMA]])/Table2[[#This Row],[50D EMA]]</f>
        <v>-2.8536400483926676E-2</v>
      </c>
      <c r="U168" s="1">
        <f>(Table2[[#This Row],[Close Price]]-Table2[[#This Row],[200D EMA]])/Table2[[#This Row],[200D EMA]]</f>
        <v>0.16900512120954247</v>
      </c>
      <c r="V168">
        <v>0.38494951500131902</v>
      </c>
      <c r="W168">
        <v>682.7</v>
      </c>
      <c r="X168">
        <v>705</v>
      </c>
      <c r="Y168">
        <v>682.7</v>
      </c>
      <c r="Z168">
        <v>716.35</v>
      </c>
      <c r="AA168">
        <v>682.7</v>
      </c>
      <c r="AB168">
        <v>716.35</v>
      </c>
      <c r="AC168" s="1">
        <f>(Table2[[#This Row],[Close Price]]/Table2[[#This Row],[Day Low]])-1</f>
        <v>5.199941409110842E-3</v>
      </c>
      <c r="AD168" s="1">
        <f>(Table2[[#This Row],[Day High]]/Table2[[#This Row],[Close Price]])-1</f>
        <v>2.732240437158473E-2</v>
      </c>
      <c r="AE168" s="1">
        <f>(Table2[[#This Row],[Close Price]]/Table2[[#This Row],[Current Week Low]])-1</f>
        <v>5.199941409110842E-3</v>
      </c>
      <c r="AF168" s="1">
        <f>(Table2[[#This Row],[Current Week High]]/Table2[[#This Row],[Close Price]])-1</f>
        <v>4.3861566484517445E-2</v>
      </c>
      <c r="AG168" s="1">
        <f>(Table2[[#This Row],[Close Price]]/Table2[[#This Row],[Current Month Low]])-1</f>
        <v>5.199941409110842E-3</v>
      </c>
      <c r="AH168" s="1">
        <f>(Table2[[#This Row],[Current Month High]]/Table2[[#This Row],[Close Price]])-1</f>
        <v>4.3861566484517445E-2</v>
      </c>
      <c r="AI168">
        <v>22.979963570127499</v>
      </c>
      <c r="AJ168">
        <v>119.95192307692299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0.09</v>
      </c>
      <c r="AM168" t="s">
        <v>3215</v>
      </c>
      <c r="AN168">
        <v>-12.86</v>
      </c>
      <c r="AO168" t="s">
        <v>3214</v>
      </c>
      <c r="AP168">
        <v>0.14941759483769201</v>
      </c>
      <c r="AQ168">
        <f>(Table2[[#This Row],[Sharpe Ratio]]-AVERAGE(Table2[Sharpe Ratio]))/_xlfn.STDEV.P(Table2[Sharpe Ratio])</f>
        <v>1.0301214690031111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0.45537672308255084</v>
      </c>
      <c r="AS168">
        <f>_xlfn.RANK.AVG(Table2[[#This Row],[1Y Return vs Nifty Z-Score]],Table2[1Y Return vs Nifty Z-Score])</f>
        <v>269</v>
      </c>
      <c r="AT168">
        <f>_xlfn.RANK.AVG(Table2[[#This Row],[6M Return vs Nifty Z-Score]],Table2[6M Return vs Nifty Z-Score])</f>
        <v>287</v>
      </c>
      <c r="AU168">
        <f>_xlfn.RANK.AVG(Table2[[#This Row],[Sharpe Ratio Z-Score]],Table2[Sharpe Ratio Z-Score])</f>
        <v>107</v>
      </c>
      <c r="AV168">
        <f>(Table2[[#This Row],[Rank 1Y]]+Table2[[#This Row],[Rank 6M]]+Table2[[#This Row],[Rank Sharpe]])/3</f>
        <v>221</v>
      </c>
    </row>
    <row r="169" spans="1:48" x14ac:dyDescent="0.3">
      <c r="A169" t="s">
        <v>797</v>
      </c>
      <c r="B169" t="s">
        <v>798</v>
      </c>
      <c r="C169" t="s">
        <v>3182</v>
      </c>
      <c r="D169" t="s">
        <v>130</v>
      </c>
      <c r="E169">
        <v>21264.409903485001</v>
      </c>
      <c r="F169">
        <v>1822.8</v>
      </c>
      <c r="G169">
        <v>139.36899745764501</v>
      </c>
      <c r="H169">
        <f>(Table2[[#This Row],[1Y Return vs Nifty]]-AVERAGE(Table2[1Y Return vs Nifty]))/_xlfn.STDEV.P(Table2[1Y Return vs Nifty])</f>
        <v>1.9680432096350506</v>
      </c>
      <c r="I169">
        <v>7.4352471170225103</v>
      </c>
      <c r="J169">
        <f>(Table2[[#This Row],[1M Return vs Nifty]]-AVERAGE(Table2[1M Return vs Nifty]))/_xlfn.STDEV.P(Table2[1M Return vs Nifty])</f>
        <v>0.5265511803130668</v>
      </c>
      <c r="K169">
        <v>6.8052571188052502</v>
      </c>
      <c r="L169">
        <f>(Table2[[#This Row],[6M Return vs Nifty]]-AVERAGE(Table2[6M Return vs Nifty]))/_xlfn.STDEV.P(Table2[6M Return vs Nifty])</f>
        <v>-7.6394508598705363E-2</v>
      </c>
      <c r="M169">
        <v>-3.9439080647798401</v>
      </c>
      <c r="N169">
        <f>(Table2[[#This Row],[1W Return vs Nifty]]-AVERAGE(Table2[1W Return vs Nifty]))/_xlfn.STDEV.P(Table2[1W Return vs Nifty])</f>
        <v>-1.7892281240454107</v>
      </c>
      <c r="O169">
        <v>1873.33</v>
      </c>
      <c r="P169">
        <v>1830.1831850815199</v>
      </c>
      <c r="Q169">
        <v>1590.84483894798</v>
      </c>
      <c r="R169">
        <v>42.240386702740402</v>
      </c>
      <c r="S169" s="1">
        <f>(Table2[[#This Row],[Close Price]]-Table2[[#This Row],[20D EMA]])/Table2[[#This Row],[20D EMA]]</f>
        <v>-2.6973357603839138E-2</v>
      </c>
      <c r="T169" s="1">
        <f>(Table2[[#This Row],[Close Price]]-Table2[[#This Row],[50D EMA]])/Table2[[#This Row],[50D EMA]]</f>
        <v>-4.0341235465952046E-3</v>
      </c>
      <c r="U169" s="1">
        <f>(Table2[[#This Row],[Close Price]]-Table2[[#This Row],[200D EMA]])/Table2[[#This Row],[200D EMA]]</f>
        <v>0.1458062756173073</v>
      </c>
      <c r="V169">
        <v>1.1065106450466999</v>
      </c>
      <c r="W169">
        <v>1760</v>
      </c>
      <c r="X169">
        <v>1860</v>
      </c>
      <c r="Y169">
        <v>1760</v>
      </c>
      <c r="Z169">
        <v>1979.9</v>
      </c>
      <c r="AA169">
        <v>1760</v>
      </c>
      <c r="AB169">
        <v>1941.9</v>
      </c>
      <c r="AC169" s="1">
        <f>(Table2[[#This Row],[Close Price]]/Table2[[#This Row],[Day Low]])-1</f>
        <v>3.5681818181818148E-2</v>
      </c>
      <c r="AD169" s="1">
        <f>(Table2[[#This Row],[Day High]]/Table2[[#This Row],[Close Price]])-1</f>
        <v>2.0408163265306145E-2</v>
      </c>
      <c r="AE169" s="1">
        <f>(Table2[[#This Row],[Close Price]]/Table2[[#This Row],[Current Week Low]])-1</f>
        <v>3.5681818181818148E-2</v>
      </c>
      <c r="AF169" s="1">
        <f>(Table2[[#This Row],[Current Week High]]/Table2[[#This Row],[Close Price]])-1</f>
        <v>8.6186087338161244E-2</v>
      </c>
      <c r="AG169" s="1">
        <f>(Table2[[#This Row],[Close Price]]/Table2[[#This Row],[Current Month Low]])-1</f>
        <v>3.5681818181818148E-2</v>
      </c>
      <c r="AH169" s="1">
        <f>(Table2[[#This Row],[Current Month High]]/Table2[[#This Row],[Close Price]])-1</f>
        <v>6.5339038841343067E-2</v>
      </c>
      <c r="AI169">
        <v>18.5430882966862</v>
      </c>
      <c r="AJ169">
        <v>191.65811674449199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0.02</v>
      </c>
      <c r="AM169" t="s">
        <v>3215</v>
      </c>
      <c r="AN169">
        <v>2.6</v>
      </c>
      <c r="AO169" t="s">
        <v>3215</v>
      </c>
      <c r="AP169">
        <v>8.2075328630103001E-2</v>
      </c>
      <c r="AQ169">
        <f>(Table2[[#This Row],[Sharpe Ratio]]-AVERAGE(Table2[Sharpe Ratio]))/_xlfn.STDEV.P(Table2[Sharpe Ratio])</f>
        <v>0.24378451863992953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0.8727562759439309</v>
      </c>
      <c r="AS169">
        <f>_xlfn.RANK.AVG(Table2[[#This Row],[1Y Return vs Nifty Z-Score]],Table2[1Y Return vs Nifty Z-Score])</f>
        <v>37</v>
      </c>
      <c r="AT169">
        <f>_xlfn.RANK.AVG(Table2[[#This Row],[6M Return vs Nifty Z-Score]],Table2[6M Return vs Nifty Z-Score])</f>
        <v>345</v>
      </c>
      <c r="AU169">
        <f>_xlfn.RANK.AVG(Table2[[#This Row],[Sharpe Ratio Z-Score]],Table2[Sharpe Ratio Z-Score])</f>
        <v>281</v>
      </c>
      <c r="AV169">
        <f>(Table2[[#This Row],[Rank 1Y]]+Table2[[#This Row],[Rank 6M]]+Table2[[#This Row],[Rank Sharpe]])/3</f>
        <v>221</v>
      </c>
    </row>
    <row r="170" spans="1:48" x14ac:dyDescent="0.3">
      <c r="A170" t="s">
        <v>788</v>
      </c>
      <c r="B170" t="s">
        <v>789</v>
      </c>
      <c r="C170" t="s">
        <v>3180</v>
      </c>
      <c r="D170" t="s">
        <v>790</v>
      </c>
      <c r="E170">
        <v>21552.839723879999</v>
      </c>
      <c r="F170">
        <v>312.3</v>
      </c>
      <c r="G170">
        <v>61.3040975732535</v>
      </c>
      <c r="H170">
        <f>(Table2[[#This Row],[1Y Return vs Nifty]]-AVERAGE(Table2[1Y Return vs Nifty]))/_xlfn.STDEV.P(Table2[1Y Return vs Nifty])</f>
        <v>0.63312298860359961</v>
      </c>
      <c r="I170">
        <v>-1.2716447789163201</v>
      </c>
      <c r="J170">
        <f>(Table2[[#This Row],[1M Return vs Nifty]]-AVERAGE(Table2[1M Return vs Nifty]))/_xlfn.STDEV.P(Table2[1M Return vs Nifty])</f>
        <v>-0.26525860250011268</v>
      </c>
      <c r="K170">
        <v>42.016140946307097</v>
      </c>
      <c r="L170">
        <f>(Table2[[#This Row],[6M Return vs Nifty]]-AVERAGE(Table2[6M Return vs Nifty]))/_xlfn.STDEV.P(Table2[6M Return vs Nifty])</f>
        <v>1.0834920738390985</v>
      </c>
      <c r="M170">
        <v>-5.2260273968582904</v>
      </c>
      <c r="N170">
        <f>(Table2[[#This Row],[1W Return vs Nifty]]-AVERAGE(Table2[1W Return vs Nifty]))/_xlfn.STDEV.P(Table2[1W Return vs Nifty])</f>
        <v>-2.0846768575813304</v>
      </c>
      <c r="O170">
        <v>315.02</v>
      </c>
      <c r="P170">
        <v>298.27522640026399</v>
      </c>
      <c r="Q170">
        <v>236.806866983709</v>
      </c>
      <c r="R170">
        <v>44.463794698481799</v>
      </c>
      <c r="S170" s="1">
        <f>(Table2[[#This Row],[Close Price]]-Table2[[#This Row],[20D EMA]])/Table2[[#This Row],[20D EMA]]</f>
        <v>-8.6343724207985865E-3</v>
      </c>
      <c r="T170" s="1">
        <f>(Table2[[#This Row],[Close Price]]-Table2[[#This Row],[50D EMA]])/Table2[[#This Row],[50D EMA]]</f>
        <v>4.7019572389547973E-2</v>
      </c>
      <c r="U170" s="1">
        <f>(Table2[[#This Row],[Close Price]]-Table2[[#This Row],[200D EMA]])/Table2[[#This Row],[200D EMA]]</f>
        <v>0.31879621557378451</v>
      </c>
      <c r="V170">
        <v>0.97144795114505</v>
      </c>
      <c r="W170">
        <v>302.3</v>
      </c>
      <c r="X170">
        <v>312.85000000000002</v>
      </c>
      <c r="Y170">
        <v>302.3</v>
      </c>
      <c r="Z170">
        <v>319.05</v>
      </c>
      <c r="AA170">
        <v>302.3</v>
      </c>
      <c r="AB170">
        <v>316.3</v>
      </c>
      <c r="AC170" s="1">
        <f>(Table2[[#This Row],[Close Price]]/Table2[[#This Row],[Day Low]])-1</f>
        <v>3.3079722130334055E-2</v>
      </c>
      <c r="AD170" s="1">
        <f>(Table2[[#This Row],[Day High]]/Table2[[#This Row],[Close Price]])-1</f>
        <v>1.7611271213577862E-3</v>
      </c>
      <c r="AE170" s="1">
        <f>(Table2[[#This Row],[Close Price]]/Table2[[#This Row],[Current Week Low]])-1</f>
        <v>3.3079722130334055E-2</v>
      </c>
      <c r="AF170" s="1">
        <f>(Table2[[#This Row],[Current Week High]]/Table2[[#This Row],[Close Price]])-1</f>
        <v>2.1613832853025983E-2</v>
      </c>
      <c r="AG170" s="1">
        <f>(Table2[[#This Row],[Close Price]]/Table2[[#This Row],[Current Month Low]])-1</f>
        <v>3.3079722130334055E-2</v>
      </c>
      <c r="AH170" s="1">
        <f>(Table2[[#This Row],[Current Month High]]/Table2[[#This Row],[Close Price]])-1</f>
        <v>1.2808197246237496E-2</v>
      </c>
      <c r="AI170">
        <v>10.4707012487992</v>
      </c>
      <c r="AJ170">
        <v>110.586648685097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0.13</v>
      </c>
      <c r="AM170" t="s">
        <v>3215</v>
      </c>
      <c r="AN170">
        <v>-0.11</v>
      </c>
      <c r="AO170" t="s">
        <v>3214</v>
      </c>
      <c r="AP170">
        <v>3.0269643503465001E-2</v>
      </c>
      <c r="AQ170">
        <f>(Table2[[#This Row],[Sharpe Ratio]]-AVERAGE(Table2[Sharpe Ratio]))/_xlfn.STDEV.P(Table2[Sharpe Ratio])</f>
        <v>-0.36113608691826304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-0.99445648455700786</v>
      </c>
      <c r="AS170">
        <f>_xlfn.RANK.AVG(Table2[[#This Row],[1Y Return vs Nifty Z-Score]],Table2[1Y Return vs Nifty Z-Score])</f>
        <v>146</v>
      </c>
      <c r="AT170">
        <f>_xlfn.RANK.AVG(Table2[[#This Row],[6M Return vs Nifty Z-Score]],Table2[6M Return vs Nifty Z-Score])</f>
        <v>88</v>
      </c>
      <c r="AU170">
        <f>_xlfn.RANK.AVG(Table2[[#This Row],[Sharpe Ratio Z-Score]],Table2[Sharpe Ratio Z-Score])</f>
        <v>430</v>
      </c>
      <c r="AV170">
        <f>(Table2[[#This Row],[Rank 1Y]]+Table2[[#This Row],[Rank 6M]]+Table2[[#This Row],[Rank Sharpe]])/3</f>
        <v>221.33333333333334</v>
      </c>
    </row>
    <row r="171" spans="1:48" x14ac:dyDescent="0.3">
      <c r="A171" t="s">
        <v>1140</v>
      </c>
      <c r="B171" t="s">
        <v>1141</v>
      </c>
      <c r="C171" t="s">
        <v>3178</v>
      </c>
      <c r="D171" t="s">
        <v>83</v>
      </c>
      <c r="E171">
        <v>11504.1509413488</v>
      </c>
      <c r="F171">
        <v>1414.4</v>
      </c>
      <c r="G171">
        <v>90.945852955817998</v>
      </c>
      <c r="H171">
        <f>(Table2[[#This Row],[1Y Return vs Nifty]]-AVERAGE(Table2[1Y Return vs Nifty]))/_xlfn.STDEV.P(Table2[1Y Return vs Nifty])</f>
        <v>1.1400009671272715</v>
      </c>
      <c r="I171">
        <v>27.1957303919711</v>
      </c>
      <c r="J171">
        <f>(Table2[[#This Row],[1M Return vs Nifty]]-AVERAGE(Table2[1M Return vs Nifty]))/_xlfn.STDEV.P(Table2[1M Return vs Nifty])</f>
        <v>2.3235809536491239</v>
      </c>
      <c r="K171">
        <v>64.1179387627555</v>
      </c>
      <c r="L171">
        <f>(Table2[[#This Row],[6M Return vs Nifty]]-AVERAGE(Table2[6M Return vs Nifty]))/_xlfn.STDEV.P(Table2[6M Return vs Nifty])</f>
        <v>1.8115504452404068</v>
      </c>
      <c r="M171">
        <v>4.6238787977823002</v>
      </c>
      <c r="N171">
        <f>(Table2[[#This Row],[1W Return vs Nifty]]-AVERAGE(Table2[1W Return vs Nifty]))/_xlfn.STDEV.P(Table2[1W Return vs Nifty])</f>
        <v>0.18511366646959959</v>
      </c>
      <c r="O171">
        <v>1330.68</v>
      </c>
      <c r="P171">
        <v>1206.03823060171</v>
      </c>
      <c r="Q171">
        <v>946.78959757829796</v>
      </c>
      <c r="R171">
        <v>80.196026280121998</v>
      </c>
      <c r="S171" s="1">
        <f>(Table2[[#This Row],[Close Price]]-Table2[[#This Row],[20D EMA]])/Table2[[#This Row],[20D EMA]]</f>
        <v>6.2915201250488495E-2</v>
      </c>
      <c r="T171" s="1">
        <f>(Table2[[#This Row],[Close Price]]-Table2[[#This Row],[50D EMA]])/Table2[[#This Row],[50D EMA]]</f>
        <v>0.17276547634342851</v>
      </c>
      <c r="U171" s="1">
        <f>(Table2[[#This Row],[Close Price]]-Table2[[#This Row],[200D EMA]])/Table2[[#This Row],[200D EMA]]</f>
        <v>0.49389051550392804</v>
      </c>
      <c r="V171">
        <v>1.3516716285819099</v>
      </c>
      <c r="W171">
        <v>1406.35</v>
      </c>
      <c r="X171">
        <v>1453.9</v>
      </c>
      <c r="Y171">
        <v>1406.35</v>
      </c>
      <c r="Z171">
        <v>1544</v>
      </c>
      <c r="AA171">
        <v>1406.35</v>
      </c>
      <c r="AB171">
        <v>1544</v>
      </c>
      <c r="AC171" s="1">
        <f>(Table2[[#This Row],[Close Price]]/Table2[[#This Row],[Day Low]])-1</f>
        <v>5.7240374017848428E-3</v>
      </c>
      <c r="AD171" s="1">
        <f>(Table2[[#This Row],[Day High]]/Table2[[#This Row],[Close Price]])-1</f>
        <v>2.792703619909509E-2</v>
      </c>
      <c r="AE171" s="1">
        <f>(Table2[[#This Row],[Close Price]]/Table2[[#This Row],[Current Week Low]])-1</f>
        <v>5.7240374017848428E-3</v>
      </c>
      <c r="AF171" s="1">
        <f>(Table2[[#This Row],[Current Week High]]/Table2[[#This Row],[Close Price]])-1</f>
        <v>9.1628959276017996E-2</v>
      </c>
      <c r="AG171" s="1">
        <f>(Table2[[#This Row],[Close Price]]/Table2[[#This Row],[Current Month Low]])-1</f>
        <v>5.7240374017848428E-3</v>
      </c>
      <c r="AH171" s="1">
        <f>(Table2[[#This Row],[Current Month High]]/Table2[[#This Row],[Close Price]])-1</f>
        <v>9.1628959276017996E-2</v>
      </c>
      <c r="AI171">
        <v>9.1628959276017898</v>
      </c>
      <c r="AJ171">
        <v>143.02405498281701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0.34</v>
      </c>
      <c r="AM171" t="s">
        <v>3215</v>
      </c>
      <c r="AN171">
        <v>10.130000000000001</v>
      </c>
      <c r="AO171" t="s">
        <v>3215</v>
      </c>
      <c r="AQ171">
        <f>(Table2[[#This Row],[Sharpe Ratio]]-AVERAGE(Table2[Sharpe Ratio]))/_xlfn.STDEV.P(Table2[Sharpe Ratio])</f>
        <v>-0.7145863121857492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4.7456597203006528</v>
      </c>
      <c r="AS171">
        <f>_xlfn.RANK.AVG(Table2[[#This Row],[1Y Return vs Nifty Z-Score]],Table2[1Y Return vs Nifty Z-Score])</f>
        <v>86</v>
      </c>
      <c r="AT171">
        <f>_xlfn.RANK.AVG(Table2[[#This Row],[6M Return vs Nifty Z-Score]],Table2[6M Return vs Nifty Z-Score])</f>
        <v>43</v>
      </c>
      <c r="AU171">
        <f>_xlfn.RANK.AVG(Table2[[#This Row],[Sharpe Ratio Z-Score]],Table2[Sharpe Ratio Z-Score])</f>
        <v>536.5</v>
      </c>
      <c r="AV171">
        <f>(Table2[[#This Row],[Rank 1Y]]+Table2[[#This Row],[Rank 6M]]+Table2[[#This Row],[Rank Sharpe]])/3</f>
        <v>221.83333333333334</v>
      </c>
    </row>
    <row r="172" spans="1:48" x14ac:dyDescent="0.3">
      <c r="A172" t="s">
        <v>1381</v>
      </c>
      <c r="B172" t="s">
        <v>1382</v>
      </c>
      <c r="C172" t="s">
        <v>3176</v>
      </c>
      <c r="D172" t="s">
        <v>1383</v>
      </c>
      <c r="E172">
        <v>8271.6738271499999</v>
      </c>
      <c r="F172">
        <v>406.5</v>
      </c>
      <c r="G172">
        <v>57.128069826553897</v>
      </c>
      <c r="H172">
        <f>(Table2[[#This Row],[1Y Return vs Nifty]]-AVERAGE(Table2[1Y Return vs Nifty]))/_xlfn.STDEV.P(Table2[1Y Return vs Nifty])</f>
        <v>0.56171235602848091</v>
      </c>
      <c r="I172">
        <v>5.8669022232558499</v>
      </c>
      <c r="J172">
        <f>(Table2[[#This Row],[1M Return vs Nifty]]-AVERAGE(Table2[1M Return vs Nifty]))/_xlfn.STDEV.P(Table2[1M Return vs Nifty])</f>
        <v>0.38392498895208665</v>
      </c>
      <c r="K172">
        <v>15.502101066291599</v>
      </c>
      <c r="L172">
        <f>(Table2[[#This Row],[6M Return vs Nifty]]-AVERAGE(Table2[6M Return vs Nifty]))/_xlfn.STDEV.P(Table2[6M Return vs Nifty])</f>
        <v>0.210089427835915</v>
      </c>
      <c r="M172">
        <v>4.5530612597136901</v>
      </c>
      <c r="N172">
        <f>(Table2[[#This Row],[1W Return vs Nifty]]-AVERAGE(Table2[1W Return vs Nifty]))/_xlfn.STDEV.P(Table2[1W Return vs Nifty])</f>
        <v>0.16879463015916168</v>
      </c>
      <c r="O172">
        <v>397.78</v>
      </c>
      <c r="P172">
        <v>417.013733772065</v>
      </c>
      <c r="Q172">
        <v>389.60236681180203</v>
      </c>
      <c r="R172">
        <v>62.124012464606899</v>
      </c>
      <c r="S172" s="1">
        <f>(Table2[[#This Row],[Close Price]]-Table2[[#This Row],[20D EMA]])/Table2[[#This Row],[20D EMA]]</f>
        <v>2.1921665242093689E-2</v>
      </c>
      <c r="T172" s="1">
        <f>(Table2[[#This Row],[Close Price]]-Table2[[#This Row],[50D EMA]])/Table2[[#This Row],[50D EMA]]</f>
        <v>-2.5211960471814301E-2</v>
      </c>
      <c r="U172" s="1">
        <f>(Table2[[#This Row],[Close Price]]-Table2[[#This Row],[200D EMA]])/Table2[[#This Row],[200D EMA]]</f>
        <v>4.3371484948807812E-2</v>
      </c>
      <c r="V172">
        <v>0.77374790468569898</v>
      </c>
      <c r="W172">
        <v>390.1</v>
      </c>
      <c r="X172">
        <v>404.5</v>
      </c>
      <c r="Y172">
        <v>390.1</v>
      </c>
      <c r="Z172">
        <v>413.95</v>
      </c>
      <c r="AA172">
        <v>390.1</v>
      </c>
      <c r="AB172">
        <v>409.9</v>
      </c>
      <c r="AC172" s="1">
        <f>(Table2[[#This Row],[Close Price]]/Table2[[#This Row],[Day Low]])-1</f>
        <v>4.2040502435273019E-2</v>
      </c>
      <c r="AD172" s="1">
        <f>(Table2[[#This Row],[Day High]]/Table2[[#This Row],[Close Price]])-1</f>
        <v>-4.9200492004920493E-3</v>
      </c>
      <c r="AE172" s="1">
        <f>(Table2[[#This Row],[Close Price]]/Table2[[#This Row],[Current Week Low]])-1</f>
        <v>4.2040502435273019E-2</v>
      </c>
      <c r="AF172" s="1">
        <f>(Table2[[#This Row],[Current Week High]]/Table2[[#This Row],[Close Price]])-1</f>
        <v>1.8327183271832581E-2</v>
      </c>
      <c r="AG172" s="1">
        <f>(Table2[[#This Row],[Close Price]]/Table2[[#This Row],[Current Month Low]])-1</f>
        <v>4.2040502435273019E-2</v>
      </c>
      <c r="AH172" s="1">
        <f>(Table2[[#This Row],[Current Month High]]/Table2[[#This Row],[Close Price]])-1</f>
        <v>8.3640836408362951E-3</v>
      </c>
      <c r="AI172">
        <v>44.649446494464897</v>
      </c>
      <c r="AJ172">
        <v>96.329389036464605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-0.28999999999999998</v>
      </c>
      <c r="AM172" t="s">
        <v>3214</v>
      </c>
      <c r="AN172">
        <v>-1.52</v>
      </c>
      <c r="AO172" t="s">
        <v>3214</v>
      </c>
      <c r="AP172">
        <v>8.9022275763304001E-2</v>
      </c>
      <c r="AQ172">
        <f>(Table2[[#This Row],[Sharpe Ratio]]-AVERAGE(Table2[Sharpe Ratio]))/_xlfn.STDEV.P(Table2[Sharpe Ratio])</f>
        <v>0.32490209205535936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161</v>
      </c>
      <c r="AT172">
        <f>_xlfn.RANK.AVG(Table2[[#This Row],[6M Return vs Nifty Z-Score]],Table2[6M Return vs Nifty Z-Score])</f>
        <v>245</v>
      </c>
      <c r="AU172">
        <f>_xlfn.RANK.AVG(Table2[[#This Row],[Sharpe Ratio Z-Score]],Table2[Sharpe Ratio Z-Score])</f>
        <v>260</v>
      </c>
      <c r="AV172">
        <f>(Table2[[#This Row],[Rank 1Y]]+Table2[[#This Row],[Rank 6M]]+Table2[[#This Row],[Rank Sharpe]])/3</f>
        <v>222</v>
      </c>
    </row>
    <row r="173" spans="1:48" x14ac:dyDescent="0.3">
      <c r="A173" t="s">
        <v>1565</v>
      </c>
      <c r="B173" t="s">
        <v>1566</v>
      </c>
      <c r="C173" t="s">
        <v>3177</v>
      </c>
      <c r="D173" t="s">
        <v>77</v>
      </c>
      <c r="E173">
        <v>6423.6599698</v>
      </c>
      <c r="F173">
        <v>309.35000000000002</v>
      </c>
      <c r="G173">
        <v>45.7241543834159</v>
      </c>
      <c r="H173">
        <f>(Table2[[#This Row],[1Y Return vs Nifty]]-AVERAGE(Table2[1Y Return vs Nifty]))/_xlfn.STDEV.P(Table2[1Y Return vs Nifty])</f>
        <v>0.36670387787091729</v>
      </c>
      <c r="I173">
        <v>2.8367653793833099</v>
      </c>
      <c r="J173">
        <f>(Table2[[#This Row],[1M Return vs Nifty]]-AVERAGE(Table2[1M Return vs Nifty]))/_xlfn.STDEV.P(Table2[1M Return vs Nifty])</f>
        <v>0.10836259252908355</v>
      </c>
      <c r="K173">
        <v>28.673904349624401</v>
      </c>
      <c r="L173">
        <f>(Table2[[#This Row],[6M Return vs Nifty]]-AVERAGE(Table2[6M Return vs Nifty]))/_xlfn.STDEV.P(Table2[6M Return vs Nifty])</f>
        <v>0.64398361719207753</v>
      </c>
      <c r="M173">
        <v>16.8795207557318</v>
      </c>
      <c r="N173">
        <f>(Table2[[#This Row],[1W Return vs Nifty]]-AVERAGE(Table2[1W Return vs Nifty]))/_xlfn.STDEV.P(Table2[1W Return vs Nifty])</f>
        <v>3.0092766008791281</v>
      </c>
      <c r="O173">
        <v>296.38</v>
      </c>
      <c r="P173">
        <v>299.33273332147297</v>
      </c>
      <c r="Q173">
        <v>262.30509746492999</v>
      </c>
      <c r="R173">
        <v>66.864156709495404</v>
      </c>
      <c r="S173" s="1">
        <f>(Table2[[#This Row],[Close Price]]-Table2[[#This Row],[20D EMA]])/Table2[[#This Row],[20D EMA]]</f>
        <v>4.3761387408057316E-2</v>
      </c>
      <c r="T173" s="1">
        <f>(Table2[[#This Row],[Close Price]]-Table2[[#This Row],[50D EMA]])/Table2[[#This Row],[50D EMA]]</f>
        <v>3.3465323245382768E-2</v>
      </c>
      <c r="U173" s="1">
        <f>(Table2[[#This Row],[Close Price]]-Table2[[#This Row],[200D EMA]])/Table2[[#This Row],[200D EMA]]</f>
        <v>0.17935184252894631</v>
      </c>
      <c r="V173">
        <v>0.54288217119238802</v>
      </c>
      <c r="W173">
        <v>302.85000000000002</v>
      </c>
      <c r="X173">
        <v>313.35000000000002</v>
      </c>
      <c r="Y173">
        <v>275</v>
      </c>
      <c r="Z173">
        <v>315.89999999999998</v>
      </c>
      <c r="AA173">
        <v>291.7</v>
      </c>
      <c r="AB173">
        <v>315.89999999999998</v>
      </c>
      <c r="AC173" s="1">
        <f>(Table2[[#This Row],[Close Price]]/Table2[[#This Row],[Day Low]])-1</f>
        <v>2.1462770348357196E-2</v>
      </c>
      <c r="AD173" s="1">
        <f>(Table2[[#This Row],[Day High]]/Table2[[#This Row],[Close Price]])-1</f>
        <v>1.2930337805075132E-2</v>
      </c>
      <c r="AE173" s="1">
        <f>(Table2[[#This Row],[Close Price]]/Table2[[#This Row],[Current Week Low]])-1</f>
        <v>0.12490909090909108</v>
      </c>
      <c r="AF173" s="1">
        <f>(Table2[[#This Row],[Current Week High]]/Table2[[#This Row],[Close Price]])-1</f>
        <v>2.117342815581047E-2</v>
      </c>
      <c r="AG173" s="1">
        <f>(Table2[[#This Row],[Close Price]]/Table2[[#This Row],[Current Month Low]])-1</f>
        <v>6.0507370586218912E-2</v>
      </c>
      <c r="AH173" s="1">
        <f>(Table2[[#This Row],[Current Month High]]/Table2[[#This Row],[Close Price]])-1</f>
        <v>2.117342815581047E-2</v>
      </c>
      <c r="AI173">
        <v>19.476321318894399</v>
      </c>
      <c r="AJ173">
        <v>81.703377386196706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0.02</v>
      </c>
      <c r="AM173" t="s">
        <v>3215</v>
      </c>
      <c r="AN173">
        <v>3.62</v>
      </c>
      <c r="AO173" t="s">
        <v>3215</v>
      </c>
      <c r="AP173">
        <v>7.0798573376219004E-2</v>
      </c>
      <c r="AQ173">
        <f>(Table2[[#This Row],[Sharpe Ratio]]-AVERAGE(Table2[Sharpe Ratio]))/_xlfn.STDEV.P(Table2[Sharpe Ratio])</f>
        <v>0.11210897762090991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207</v>
      </c>
      <c r="AT173">
        <f>_xlfn.RANK.AVG(Table2[[#This Row],[6M Return vs Nifty Z-Score]],Table2[6M Return vs Nifty Z-Score])</f>
        <v>143</v>
      </c>
      <c r="AU173">
        <f>_xlfn.RANK.AVG(Table2[[#This Row],[Sharpe Ratio Z-Score]],Table2[Sharpe Ratio Z-Score])</f>
        <v>316</v>
      </c>
      <c r="AV173">
        <f>(Table2[[#This Row],[Rank 1Y]]+Table2[[#This Row],[Rank 6M]]+Table2[[#This Row],[Rank Sharpe]])/3</f>
        <v>222</v>
      </c>
    </row>
    <row r="174" spans="1:48" x14ac:dyDescent="0.3">
      <c r="A174" t="s">
        <v>980</v>
      </c>
      <c r="B174" t="s">
        <v>981</v>
      </c>
      <c r="C174" t="s">
        <v>3183</v>
      </c>
      <c r="D174" t="s">
        <v>982</v>
      </c>
      <c r="E174">
        <v>15433.249798314901</v>
      </c>
      <c r="F174">
        <v>848.95</v>
      </c>
      <c r="G174">
        <v>34.056795971058001</v>
      </c>
      <c r="H174">
        <f>(Table2[[#This Row],[1Y Return vs Nifty]]-AVERAGE(Table2[1Y Return vs Nifty]))/_xlfn.STDEV.P(Table2[1Y Return vs Nifty])</f>
        <v>0.167190489731774</v>
      </c>
      <c r="I174">
        <v>5.2207723271486399</v>
      </c>
      <c r="J174">
        <f>(Table2[[#This Row],[1M Return vs Nifty]]-AVERAGE(Table2[1M Return vs Nifty]))/_xlfn.STDEV.P(Table2[1M Return vs Nifty])</f>
        <v>0.32516556264700253</v>
      </c>
      <c r="K174">
        <v>32.831037041195799</v>
      </c>
      <c r="L174">
        <f>(Table2[[#This Row],[6M Return vs Nifty]]-AVERAGE(Table2[6M Return vs Nifty]))/_xlfn.STDEV.P(Table2[6M Return vs Nifty])</f>
        <v>0.78092429877193315</v>
      </c>
      <c r="M174">
        <v>7.9117004619792297</v>
      </c>
      <c r="N174">
        <f>(Table2[[#This Row],[1W Return vs Nifty]]-AVERAGE(Table2[1W Return vs Nifty]))/_xlfn.STDEV.P(Table2[1W Return vs Nifty])</f>
        <v>0.94275199425631939</v>
      </c>
      <c r="O174">
        <v>833.16</v>
      </c>
      <c r="P174">
        <v>809.31502833800005</v>
      </c>
      <c r="Q174">
        <v>700.94327311696395</v>
      </c>
      <c r="R174">
        <v>73.716610842351002</v>
      </c>
      <c r="S174" s="1">
        <f>(Table2[[#This Row],[Close Price]]-Table2[[#This Row],[20D EMA]])/Table2[[#This Row],[20D EMA]]</f>
        <v>1.8951942003936913E-2</v>
      </c>
      <c r="T174" s="1">
        <f>(Table2[[#This Row],[Close Price]]-Table2[[#This Row],[50D EMA]])/Table2[[#This Row],[50D EMA]]</f>
        <v>4.897347790933021E-2</v>
      </c>
      <c r="U174" s="1">
        <f>(Table2[[#This Row],[Close Price]]-Table2[[#This Row],[200D EMA]])/Table2[[#This Row],[200D EMA]]</f>
        <v>0.21115364475198942</v>
      </c>
      <c r="V174">
        <v>0.90725788960209597</v>
      </c>
      <c r="W174">
        <v>841</v>
      </c>
      <c r="X174">
        <v>875.5</v>
      </c>
      <c r="Y174">
        <v>831.05</v>
      </c>
      <c r="Z174">
        <v>875.5</v>
      </c>
      <c r="AA174">
        <v>841</v>
      </c>
      <c r="AB174">
        <v>875.5</v>
      </c>
      <c r="AC174" s="1">
        <f>(Table2[[#This Row],[Close Price]]/Table2[[#This Row],[Day Low]])-1</f>
        <v>9.4530321046373267E-3</v>
      </c>
      <c r="AD174" s="1">
        <f>(Table2[[#This Row],[Day High]]/Table2[[#This Row],[Close Price]])-1</f>
        <v>3.127392661523043E-2</v>
      </c>
      <c r="AE174" s="1">
        <f>(Table2[[#This Row],[Close Price]]/Table2[[#This Row],[Current Week Low]])-1</f>
        <v>2.1539016906323427E-2</v>
      </c>
      <c r="AF174" s="1">
        <f>(Table2[[#This Row],[Current Week High]]/Table2[[#This Row],[Close Price]])-1</f>
        <v>3.127392661523043E-2</v>
      </c>
      <c r="AG174" s="1">
        <f>(Table2[[#This Row],[Close Price]]/Table2[[#This Row],[Current Month Low]])-1</f>
        <v>9.4530321046373267E-3</v>
      </c>
      <c r="AH174" s="1">
        <f>(Table2[[#This Row],[Current Month High]]/Table2[[#This Row],[Close Price]])-1</f>
        <v>3.127392661523043E-2</v>
      </c>
      <c r="AI174">
        <v>3.1273926615230399</v>
      </c>
      <c r="AJ174">
        <v>87.530373315661606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</v>
      </c>
      <c r="AM174" t="s">
        <v>3216</v>
      </c>
      <c r="AN174">
        <v>1.52</v>
      </c>
      <c r="AO174" t="s">
        <v>3215</v>
      </c>
      <c r="AP174">
        <v>7.5509518964518005E-2</v>
      </c>
      <c r="AQ174">
        <f>(Table2[[#This Row],[Sharpe Ratio]]-AVERAGE(Table2[Sharpe Ratio]))/_xlfn.STDEV.P(Table2[Sharpe Ratio])</f>
        <v>0.16711738164180787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2.3831497270488367</v>
      </c>
      <c r="AS174">
        <f>_xlfn.RANK.AVG(Table2[[#This Row],[1Y Return vs Nifty Z-Score]],Table2[1Y Return vs Nifty Z-Score])</f>
        <v>251</v>
      </c>
      <c r="AT174">
        <f>_xlfn.RANK.AVG(Table2[[#This Row],[6M Return vs Nifty Z-Score]],Table2[6M Return vs Nifty Z-Score])</f>
        <v>118</v>
      </c>
      <c r="AU174">
        <f>_xlfn.RANK.AVG(Table2[[#This Row],[Sharpe Ratio Z-Score]],Table2[Sharpe Ratio Z-Score])</f>
        <v>298</v>
      </c>
      <c r="AV174">
        <f>(Table2[[#This Row],[Rank 1Y]]+Table2[[#This Row],[Rank 6M]]+Table2[[#This Row],[Rank Sharpe]])/3</f>
        <v>222.33333333333334</v>
      </c>
    </row>
    <row r="175" spans="1:48" x14ac:dyDescent="0.3">
      <c r="A175" t="s">
        <v>1151</v>
      </c>
      <c r="B175" t="s">
        <v>1152</v>
      </c>
      <c r="C175" t="s">
        <v>3178</v>
      </c>
      <c r="D175" t="s">
        <v>322</v>
      </c>
      <c r="E175">
        <v>11320.136933</v>
      </c>
      <c r="F175">
        <v>1611.4</v>
      </c>
      <c r="G175">
        <v>53.6710315380002</v>
      </c>
      <c r="H175">
        <f>(Table2[[#This Row],[1Y Return vs Nifty]]-AVERAGE(Table2[1Y Return vs Nifty]))/_xlfn.STDEV.P(Table2[1Y Return vs Nifty])</f>
        <v>0.50259653927723191</v>
      </c>
      <c r="I175">
        <v>10.75191084822</v>
      </c>
      <c r="J175">
        <f>(Table2[[#This Row],[1M Return vs Nifty]]-AVERAGE(Table2[1M Return vs Nifty]))/_xlfn.STDEV.P(Table2[1M Return vs Nifty])</f>
        <v>0.82817049752185856</v>
      </c>
      <c r="K175">
        <v>55.698938473687498</v>
      </c>
      <c r="L175">
        <f>(Table2[[#This Row],[6M Return vs Nifty]]-AVERAGE(Table2[6M Return vs Nifty]))/_xlfn.STDEV.P(Table2[6M Return vs Nifty])</f>
        <v>1.5342189950936529</v>
      </c>
      <c r="M175">
        <v>5.5161785643862702</v>
      </c>
      <c r="N175">
        <f>(Table2[[#This Row],[1W Return vs Nifty]]-AVERAGE(Table2[1W Return vs Nifty]))/_xlfn.STDEV.P(Table2[1W Return vs Nifty])</f>
        <v>0.39073324444614388</v>
      </c>
      <c r="O175">
        <v>1568.74</v>
      </c>
      <c r="P175">
        <v>1487.40424958315</v>
      </c>
      <c r="Q175">
        <v>1201.7161542311601</v>
      </c>
      <c r="R175">
        <v>63.966916421129397</v>
      </c>
      <c r="S175" s="1">
        <f>(Table2[[#This Row],[Close Price]]-Table2[[#This Row],[20D EMA]])/Table2[[#This Row],[20D EMA]]</f>
        <v>2.7193798844932927E-2</v>
      </c>
      <c r="T175" s="1">
        <f>(Table2[[#This Row],[Close Price]]-Table2[[#This Row],[50D EMA]])/Table2[[#This Row],[50D EMA]]</f>
        <v>8.3363853808808425E-2</v>
      </c>
      <c r="U175" s="1">
        <f>(Table2[[#This Row],[Close Price]]-Table2[[#This Row],[200D EMA]])/Table2[[#This Row],[200D EMA]]</f>
        <v>0.34091565160905202</v>
      </c>
      <c r="V175">
        <v>0.58703174235160804</v>
      </c>
      <c r="W175">
        <v>1601.95</v>
      </c>
      <c r="X175">
        <v>1650</v>
      </c>
      <c r="Y175">
        <v>1535.5</v>
      </c>
      <c r="Z175">
        <v>1713</v>
      </c>
      <c r="AA175">
        <v>1581.05</v>
      </c>
      <c r="AB175">
        <v>1655</v>
      </c>
      <c r="AC175" s="1">
        <f>(Table2[[#This Row],[Close Price]]/Table2[[#This Row],[Day Low]])-1</f>
        <v>5.8990605199913393E-3</v>
      </c>
      <c r="AD175" s="1">
        <f>(Table2[[#This Row],[Day High]]/Table2[[#This Row],[Close Price]])-1</f>
        <v>2.3954325431301937E-2</v>
      </c>
      <c r="AE175" s="1">
        <f>(Table2[[#This Row],[Close Price]]/Table2[[#This Row],[Current Week Low]])-1</f>
        <v>4.9430153044610847E-2</v>
      </c>
      <c r="AF175" s="1">
        <f>(Table2[[#This Row],[Current Week High]]/Table2[[#This Row],[Close Price]])-1</f>
        <v>6.3050763311406133E-2</v>
      </c>
      <c r="AG175" s="1">
        <f>(Table2[[#This Row],[Close Price]]/Table2[[#This Row],[Current Month Low]])-1</f>
        <v>1.9196103855033231E-2</v>
      </c>
      <c r="AH175" s="1">
        <f>(Table2[[#This Row],[Current Month High]]/Table2[[#This Row],[Close Price]])-1</f>
        <v>2.70572173265482E-2</v>
      </c>
      <c r="AI175">
        <v>8.5236440362417696</v>
      </c>
      <c r="AJ175">
        <v>96.512195121951194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0.28000000000000003</v>
      </c>
      <c r="AM175" t="s">
        <v>3215</v>
      </c>
      <c r="AN175">
        <v>10.36</v>
      </c>
      <c r="AO175" t="s">
        <v>3215</v>
      </c>
      <c r="AP175">
        <v>2.9946526234681001E-2</v>
      </c>
      <c r="AQ175">
        <f>(Table2[[#This Row],[Sharpe Ratio]]-AVERAGE(Table2[Sharpe Ratio]))/_xlfn.STDEV.P(Table2[Sharpe Ratio])</f>
        <v>-0.3649090375784334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2.8908102387604537</v>
      </c>
      <c r="AS175">
        <f>_xlfn.RANK.AVG(Table2[[#This Row],[1Y Return vs Nifty Z-Score]],Table2[1Y Return vs Nifty Z-Score])</f>
        <v>176</v>
      </c>
      <c r="AT175">
        <f>_xlfn.RANK.AVG(Table2[[#This Row],[6M Return vs Nifty Z-Score]],Table2[6M Return vs Nifty Z-Score])</f>
        <v>62</v>
      </c>
      <c r="AU175">
        <f>_xlfn.RANK.AVG(Table2[[#This Row],[Sharpe Ratio Z-Score]],Table2[Sharpe Ratio Z-Score])</f>
        <v>432</v>
      </c>
      <c r="AV175">
        <f>(Table2[[#This Row],[Rank 1Y]]+Table2[[#This Row],[Rank 6M]]+Table2[[#This Row],[Rank Sharpe]])/3</f>
        <v>223.33333333333334</v>
      </c>
    </row>
    <row r="176" spans="1:48" x14ac:dyDescent="0.3">
      <c r="A176" t="s">
        <v>1621</v>
      </c>
      <c r="B176" t="s">
        <v>1622</v>
      </c>
      <c r="C176" t="s">
        <v>3172</v>
      </c>
      <c r="D176" t="s">
        <v>46</v>
      </c>
      <c r="E176">
        <v>5898.1261926999996</v>
      </c>
      <c r="F176">
        <v>756.4</v>
      </c>
      <c r="G176">
        <v>43.990452294503001</v>
      </c>
      <c r="H176">
        <f>(Table2[[#This Row],[1Y Return vs Nifty]]-AVERAGE(Table2[1Y Return vs Nifty]))/_xlfn.STDEV.P(Table2[1Y Return vs Nifty])</f>
        <v>0.33705734044934005</v>
      </c>
      <c r="I176">
        <v>-3.7071168461768802</v>
      </c>
      <c r="J176">
        <f>(Table2[[#This Row],[1M Return vs Nifty]]-AVERAGE(Table2[1M Return vs Nifty]))/_xlfn.STDEV.P(Table2[1M Return vs Nifty])</f>
        <v>-0.48674184033893675</v>
      </c>
      <c r="K176">
        <v>4.9403430840873401</v>
      </c>
      <c r="L176">
        <f>(Table2[[#This Row],[6M Return vs Nifty]]-AVERAGE(Table2[6M Return vs Nifty]))/_xlfn.STDEV.P(Table2[6M Return vs Nifty])</f>
        <v>-0.13782689913074161</v>
      </c>
      <c r="M176">
        <v>3.31392051062836</v>
      </c>
      <c r="N176">
        <f>(Table2[[#This Row],[1W Return vs Nifty]]-AVERAGE(Table2[1W Return vs Nifty]))/_xlfn.STDEV.P(Table2[1W Return vs Nifty])</f>
        <v>-0.11675021409220844</v>
      </c>
      <c r="O176">
        <v>780.87</v>
      </c>
      <c r="P176">
        <v>795.44852148343602</v>
      </c>
      <c r="Q176">
        <v>701.42245008696796</v>
      </c>
      <c r="R176">
        <v>50.075131810910101</v>
      </c>
      <c r="S176" s="1">
        <f>(Table2[[#This Row],[Close Price]]-Table2[[#This Row],[20D EMA]])/Table2[[#This Row],[20D EMA]]</f>
        <v>-3.1336842240065603E-2</v>
      </c>
      <c r="T176" s="1">
        <f>(Table2[[#This Row],[Close Price]]-Table2[[#This Row],[50D EMA]])/Table2[[#This Row],[50D EMA]]</f>
        <v>-4.9089941622638585E-2</v>
      </c>
      <c r="U176" s="1">
        <f>(Table2[[#This Row],[Close Price]]-Table2[[#This Row],[200D EMA]])/Table2[[#This Row],[200D EMA]]</f>
        <v>7.8380083081480312E-2</v>
      </c>
      <c r="V176">
        <v>0.96180146613126605</v>
      </c>
      <c r="W176">
        <v>747.05</v>
      </c>
      <c r="X176">
        <v>803</v>
      </c>
      <c r="Y176">
        <v>747.05</v>
      </c>
      <c r="Z176">
        <v>803</v>
      </c>
      <c r="AA176">
        <v>747.05</v>
      </c>
      <c r="AB176">
        <v>803</v>
      </c>
      <c r="AC176" s="1">
        <f>(Table2[[#This Row],[Close Price]]/Table2[[#This Row],[Day Low]])-1</f>
        <v>1.2515895857037718E-2</v>
      </c>
      <c r="AD176" s="1">
        <f>(Table2[[#This Row],[Day High]]/Table2[[#This Row],[Close Price]])-1</f>
        <v>6.1607615018508755E-2</v>
      </c>
      <c r="AE176" s="1">
        <f>(Table2[[#This Row],[Close Price]]/Table2[[#This Row],[Current Week Low]])-1</f>
        <v>1.2515895857037718E-2</v>
      </c>
      <c r="AF176" s="1">
        <f>(Table2[[#This Row],[Current Week High]]/Table2[[#This Row],[Close Price]])-1</f>
        <v>6.1607615018508755E-2</v>
      </c>
      <c r="AG176" s="1">
        <f>(Table2[[#This Row],[Close Price]]/Table2[[#This Row],[Current Month Low]])-1</f>
        <v>1.2515895857037718E-2</v>
      </c>
      <c r="AH176" s="1">
        <f>(Table2[[#This Row],[Current Month High]]/Table2[[#This Row],[Close Price]])-1</f>
        <v>6.1607615018508755E-2</v>
      </c>
      <c r="AI176">
        <v>23.849814912744499</v>
      </c>
      <c r="AJ176">
        <v>92.199212298310201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-0.12</v>
      </c>
      <c r="AM176" t="s">
        <v>3214</v>
      </c>
      <c r="AN176">
        <v>-0.35</v>
      </c>
      <c r="AO176" t="s">
        <v>3214</v>
      </c>
      <c r="AP176">
        <v>0.163322948027433</v>
      </c>
      <c r="AQ176">
        <f>(Table2[[#This Row],[Sharpe Ratio]]-AVERAGE(Table2[Sharpe Ratio]))/_xlfn.STDEV.P(Table2[Sharpe Ratio])</f>
        <v>1.1924904185011551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213</v>
      </c>
      <c r="AT176">
        <f>_xlfn.RANK.AVG(Table2[[#This Row],[6M Return vs Nifty Z-Score]],Table2[6M Return vs Nifty Z-Score])</f>
        <v>371</v>
      </c>
      <c r="AU176">
        <f>_xlfn.RANK.AVG(Table2[[#This Row],[Sharpe Ratio Z-Score]],Table2[Sharpe Ratio Z-Score])</f>
        <v>86</v>
      </c>
      <c r="AV176">
        <f>(Table2[[#This Row],[Rank 1Y]]+Table2[[#This Row],[Rank 6M]]+Table2[[#This Row],[Rank Sharpe]])/3</f>
        <v>223.33333333333334</v>
      </c>
    </row>
    <row r="177" spans="1:48" x14ac:dyDescent="0.3">
      <c r="A177" t="s">
        <v>1331</v>
      </c>
      <c r="B177" t="s">
        <v>1332</v>
      </c>
      <c r="C177" t="s">
        <v>3179</v>
      </c>
      <c r="D177" t="s">
        <v>89</v>
      </c>
      <c r="E177">
        <v>8731.5169837350004</v>
      </c>
      <c r="F177">
        <v>4390.05</v>
      </c>
      <c r="G177">
        <v>90.904578183720204</v>
      </c>
      <c r="H177">
        <f>(Table2[[#This Row],[1Y Return vs Nifty]]-AVERAGE(Table2[1Y Return vs Nifty]))/_xlfn.STDEV.P(Table2[1Y Return vs Nifty])</f>
        <v>1.1392951630082191</v>
      </c>
      <c r="I177">
        <v>20.687354791448101</v>
      </c>
      <c r="J177">
        <f>(Table2[[#This Row],[1M Return vs Nifty]]-AVERAGE(Table2[1M Return vs Nifty]))/_xlfn.STDEV.P(Table2[1M Return vs Nifty])</f>
        <v>1.7317055137897615</v>
      </c>
      <c r="K177">
        <v>87.225183414590802</v>
      </c>
      <c r="L177">
        <f>(Table2[[#This Row],[6M Return vs Nifty]]-AVERAGE(Table2[6M Return vs Nifty]))/_xlfn.STDEV.P(Table2[6M Return vs Nifty])</f>
        <v>2.5727293795742745</v>
      </c>
      <c r="M177">
        <v>16.6419680702964</v>
      </c>
      <c r="N177">
        <f>(Table2[[#This Row],[1W Return vs Nifty]]-AVERAGE(Table2[1W Return vs Nifty]))/_xlfn.STDEV.P(Table2[1W Return vs Nifty])</f>
        <v>2.9545354872371012</v>
      </c>
      <c r="O177">
        <v>3899.27</v>
      </c>
      <c r="P177">
        <v>3636.1834391170401</v>
      </c>
      <c r="Q177">
        <v>2873.3509581930498</v>
      </c>
      <c r="R177">
        <v>88.079173647537004</v>
      </c>
      <c r="S177" s="1">
        <f>(Table2[[#This Row],[Close Price]]-Table2[[#This Row],[20D EMA]])/Table2[[#This Row],[20D EMA]]</f>
        <v>0.1258645849094831</v>
      </c>
      <c r="T177" s="1">
        <f>(Table2[[#This Row],[Close Price]]-Table2[[#This Row],[50D EMA]])/Table2[[#This Row],[50D EMA]]</f>
        <v>0.20732357800573958</v>
      </c>
      <c r="U177" s="1">
        <f>(Table2[[#This Row],[Close Price]]-Table2[[#This Row],[200D EMA]])/Table2[[#This Row],[200D EMA]]</f>
        <v>0.52785025702559829</v>
      </c>
      <c r="V177">
        <v>2.1389051743576801</v>
      </c>
      <c r="W177">
        <v>4275.3500000000004</v>
      </c>
      <c r="X177">
        <v>4479.8999999999996</v>
      </c>
      <c r="Y177">
        <v>3965.3</v>
      </c>
      <c r="Z177">
        <v>4479.8999999999996</v>
      </c>
      <c r="AA177">
        <v>4070.5</v>
      </c>
      <c r="AB177">
        <v>4479.8999999999996</v>
      </c>
      <c r="AC177" s="1">
        <f>(Table2[[#This Row],[Close Price]]/Table2[[#This Row],[Day Low]])-1</f>
        <v>2.6828212894850711E-2</v>
      </c>
      <c r="AD177" s="1">
        <f>(Table2[[#This Row],[Day High]]/Table2[[#This Row],[Close Price]])-1</f>
        <v>2.046673728089643E-2</v>
      </c>
      <c r="AE177" s="1">
        <f>(Table2[[#This Row],[Close Price]]/Table2[[#This Row],[Current Week Low]])-1</f>
        <v>0.10711673769954344</v>
      </c>
      <c r="AF177" s="1">
        <f>(Table2[[#This Row],[Current Week High]]/Table2[[#This Row],[Close Price]])-1</f>
        <v>2.046673728089643E-2</v>
      </c>
      <c r="AG177" s="1">
        <f>(Table2[[#This Row],[Close Price]]/Table2[[#This Row],[Current Month Low]])-1</f>
        <v>7.8503869303525375E-2</v>
      </c>
      <c r="AH177" s="1">
        <f>(Table2[[#This Row],[Current Month High]]/Table2[[#This Row],[Close Price]])-1</f>
        <v>2.046673728089643E-2</v>
      </c>
      <c r="AI177">
        <v>2.0466737280896399</v>
      </c>
      <c r="AJ177">
        <v>175.23824451410599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0.23</v>
      </c>
      <c r="AM177" t="s">
        <v>3215</v>
      </c>
      <c r="AN177">
        <v>21.93</v>
      </c>
      <c r="AO177" t="s">
        <v>3215</v>
      </c>
      <c r="AP177">
        <v>-5.4541516168310003E-3</v>
      </c>
      <c r="AQ177">
        <f>(Table2[[#This Row],[Sharpe Ratio]]-AVERAGE(Table2[Sharpe Ratio]))/_xlfn.STDEV.P(Table2[Sharpe Ratio])</f>
        <v>-0.77827292671066961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7.6199926168986867</v>
      </c>
      <c r="AS177">
        <f>_xlfn.RANK.AVG(Table2[[#This Row],[1Y Return vs Nifty Z-Score]],Table2[1Y Return vs Nifty Z-Score])</f>
        <v>87</v>
      </c>
      <c r="AT177">
        <f>_xlfn.RANK.AVG(Table2[[#This Row],[6M Return vs Nifty Z-Score]],Table2[6M Return vs Nifty Z-Score])</f>
        <v>15</v>
      </c>
      <c r="AU177">
        <f>_xlfn.RANK.AVG(Table2[[#This Row],[Sharpe Ratio Z-Score]],Table2[Sharpe Ratio Z-Score])</f>
        <v>572</v>
      </c>
      <c r="AV177">
        <f>(Table2[[#This Row],[Rank 1Y]]+Table2[[#This Row],[Rank 6M]]+Table2[[#This Row],[Rank Sharpe]])/3</f>
        <v>224.66666666666666</v>
      </c>
    </row>
    <row r="178" spans="1:48" x14ac:dyDescent="0.3">
      <c r="A178" t="s">
        <v>1544</v>
      </c>
      <c r="B178" t="s">
        <v>1545</v>
      </c>
      <c r="C178" t="s">
        <v>3178</v>
      </c>
      <c r="D178" t="s">
        <v>322</v>
      </c>
      <c r="E178">
        <v>6632.1285164399997</v>
      </c>
      <c r="F178">
        <v>2472.8000000000002</v>
      </c>
      <c r="G178">
        <v>82.723858836902906</v>
      </c>
      <c r="H178">
        <f>(Table2[[#This Row],[1Y Return vs Nifty]]-AVERAGE(Table2[1Y Return vs Nifty]))/_xlfn.STDEV.P(Table2[1Y Return vs Nifty])</f>
        <v>0.99940376886280624</v>
      </c>
      <c r="I178">
        <v>22.923110246333799</v>
      </c>
      <c r="J178">
        <f>(Table2[[#This Row],[1M Return vs Nifty]]-AVERAGE(Table2[1M Return vs Nifty]))/_xlfn.STDEV.P(Table2[1M Return vs Nifty])</f>
        <v>1.9350264074351904</v>
      </c>
      <c r="K178">
        <v>93.947307863278695</v>
      </c>
      <c r="L178">
        <f>(Table2[[#This Row],[6M Return vs Nifty]]-AVERAGE(Table2[6M Return vs Nifty]))/_xlfn.STDEV.P(Table2[6M Return vs Nifty])</f>
        <v>2.7941638085340026</v>
      </c>
      <c r="M178">
        <v>15.5545010643072</v>
      </c>
      <c r="N178">
        <f>(Table2[[#This Row],[1W Return vs Nifty]]-AVERAGE(Table2[1W Return vs Nifty]))/_xlfn.STDEV.P(Table2[1W Return vs Nifty])</f>
        <v>2.7039420037422679</v>
      </c>
      <c r="O178">
        <v>2200.61</v>
      </c>
      <c r="P178">
        <v>2073.8160026107098</v>
      </c>
      <c r="Q178">
        <v>1669.9485821630501</v>
      </c>
      <c r="R178">
        <v>77.959640917764304</v>
      </c>
      <c r="S178" s="1">
        <f>(Table2[[#This Row],[Close Price]]-Table2[[#This Row],[20D EMA]])/Table2[[#This Row],[20D EMA]]</f>
        <v>0.12368843184389784</v>
      </c>
      <c r="T178" s="1">
        <f>(Table2[[#This Row],[Close Price]]-Table2[[#This Row],[50D EMA]])/Table2[[#This Row],[50D EMA]]</f>
        <v>0.19239122317843663</v>
      </c>
      <c r="U178" s="1">
        <f>(Table2[[#This Row],[Close Price]]-Table2[[#This Row],[200D EMA]])/Table2[[#This Row],[200D EMA]]</f>
        <v>0.4807641543052979</v>
      </c>
      <c r="V178">
        <v>1.68670136797389</v>
      </c>
      <c r="W178">
        <v>2398.5</v>
      </c>
      <c r="X178">
        <v>2521</v>
      </c>
      <c r="Y178">
        <v>2275.1999999999998</v>
      </c>
      <c r="Z178">
        <v>2521</v>
      </c>
      <c r="AA178">
        <v>2300.0500000000002</v>
      </c>
      <c r="AB178">
        <v>2521</v>
      </c>
      <c r="AC178" s="1">
        <f>(Table2[[#This Row],[Close Price]]/Table2[[#This Row],[Day Low]])-1</f>
        <v>3.0977694392328559E-2</v>
      </c>
      <c r="AD178" s="1">
        <f>(Table2[[#This Row],[Day High]]/Table2[[#This Row],[Close Price]])-1</f>
        <v>1.9492073762536366E-2</v>
      </c>
      <c r="AE178" s="1">
        <f>(Table2[[#This Row],[Close Price]]/Table2[[#This Row],[Current Week Low]])-1</f>
        <v>8.6849507735583753E-2</v>
      </c>
      <c r="AF178" s="1">
        <f>(Table2[[#This Row],[Current Week High]]/Table2[[#This Row],[Close Price]])-1</f>
        <v>1.9492073762536366E-2</v>
      </c>
      <c r="AG178" s="1">
        <f>(Table2[[#This Row],[Close Price]]/Table2[[#This Row],[Current Month Low]])-1</f>
        <v>7.5107062889937071E-2</v>
      </c>
      <c r="AH178" s="1">
        <f>(Table2[[#This Row],[Current Month High]]/Table2[[#This Row],[Close Price]])-1</f>
        <v>1.9492073762536366E-2</v>
      </c>
      <c r="AI178">
        <v>1.9492073762536299</v>
      </c>
      <c r="AJ178">
        <v>159.925369212172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</v>
      </c>
      <c r="AM178" t="s">
        <v>3215</v>
      </c>
      <c r="AN178">
        <v>14.66</v>
      </c>
      <c r="AO178" t="s">
        <v>3215</v>
      </c>
      <c r="AP178">
        <v>-4.3631345730410004E-3</v>
      </c>
      <c r="AQ178">
        <f>(Table2[[#This Row],[Sharpe Ratio]]-AVERAGE(Table2[Sharpe Ratio]))/_xlfn.STDEV.P(Table2[Sharpe Ratio])</f>
        <v>-0.7655334235231247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7.667002565051142</v>
      </c>
      <c r="AS178">
        <f>_xlfn.RANK.AVG(Table2[[#This Row],[1Y Return vs Nifty Z-Score]],Table2[1Y Return vs Nifty Z-Score])</f>
        <v>98</v>
      </c>
      <c r="AT178">
        <f>_xlfn.RANK.AVG(Table2[[#This Row],[6M Return vs Nifty Z-Score]],Table2[6M Return vs Nifty Z-Score])</f>
        <v>9</v>
      </c>
      <c r="AU178">
        <f>_xlfn.RANK.AVG(Table2[[#This Row],[Sharpe Ratio Z-Score]],Table2[Sharpe Ratio Z-Score])</f>
        <v>570</v>
      </c>
      <c r="AV178">
        <f>(Table2[[#This Row],[Rank 1Y]]+Table2[[#This Row],[Rank 6M]]+Table2[[#This Row],[Rank Sharpe]])/3</f>
        <v>225.66666666666666</v>
      </c>
    </row>
    <row r="179" spans="1:48" x14ac:dyDescent="0.3">
      <c r="A179" t="s">
        <v>390</v>
      </c>
      <c r="B179" t="s">
        <v>391</v>
      </c>
      <c r="C179" t="s">
        <v>3169</v>
      </c>
      <c r="D179" t="s">
        <v>143</v>
      </c>
      <c r="E179">
        <v>62170.621072437898</v>
      </c>
      <c r="F179">
        <v>223.32</v>
      </c>
      <c r="G179">
        <v>242.90293797606</v>
      </c>
      <c r="H179">
        <f>(Table2[[#This Row],[1Y Return vs Nifty]]-AVERAGE(Table2[1Y Return vs Nifty]))/_xlfn.STDEV.P(Table2[1Y Return vs Nifty])</f>
        <v>3.7384874293263333</v>
      </c>
      <c r="I179">
        <v>-3.5091954699164298</v>
      </c>
      <c r="J179">
        <f>(Table2[[#This Row],[1M Return vs Nifty]]-AVERAGE(Table2[1M Return vs Nifty]))/_xlfn.STDEV.P(Table2[1M Return vs Nifty])</f>
        <v>-0.46874275595568282</v>
      </c>
      <c r="K179">
        <v>29.511508089577099</v>
      </c>
      <c r="L179">
        <f>(Table2[[#This Row],[6M Return vs Nifty]]-AVERAGE(Table2[6M Return vs Nifty]))/_xlfn.STDEV.P(Table2[6M Return vs Nifty])</f>
        <v>0.67157523755952875</v>
      </c>
      <c r="M179">
        <v>7.7824921375430103</v>
      </c>
      <c r="N179">
        <f>(Table2[[#This Row],[1W Return vs Nifty]]-AVERAGE(Table2[1W Return vs Nifty]))/_xlfn.STDEV.P(Table2[1W Return vs Nifty])</f>
        <v>0.91297751471930588</v>
      </c>
      <c r="O179">
        <v>231.25</v>
      </c>
      <c r="P179">
        <v>232.85419600002299</v>
      </c>
      <c r="Q179">
        <v>181.97650834729501</v>
      </c>
      <c r="R179">
        <v>50.337720326716997</v>
      </c>
      <c r="S179" s="1">
        <f>(Table2[[#This Row],[Close Price]]-Table2[[#This Row],[20D EMA]])/Table2[[#This Row],[20D EMA]]</f>
        <v>-3.4291891891891919E-2</v>
      </c>
      <c r="T179" s="1">
        <f>(Table2[[#This Row],[Close Price]]-Table2[[#This Row],[50D EMA]])/Table2[[#This Row],[50D EMA]]</f>
        <v>-4.0944918166825994E-2</v>
      </c>
      <c r="U179" s="1">
        <f>(Table2[[#This Row],[Close Price]]-Table2[[#This Row],[200D EMA]])/Table2[[#This Row],[200D EMA]]</f>
        <v>0.22719136677687296</v>
      </c>
      <c r="V179">
        <v>0.28263589424037699</v>
      </c>
      <c r="W179">
        <v>222.3</v>
      </c>
      <c r="X179">
        <v>228.49</v>
      </c>
      <c r="Y179">
        <v>222.3</v>
      </c>
      <c r="Z179">
        <v>237</v>
      </c>
      <c r="AA179">
        <v>222.3</v>
      </c>
      <c r="AB179">
        <v>237</v>
      </c>
      <c r="AC179" s="1">
        <f>(Table2[[#This Row],[Close Price]]/Table2[[#This Row],[Day Low]])-1</f>
        <v>4.5883940620781161E-3</v>
      </c>
      <c r="AD179" s="1">
        <f>(Table2[[#This Row],[Day High]]/Table2[[#This Row],[Close Price]])-1</f>
        <v>2.3150635858857349E-2</v>
      </c>
      <c r="AE179" s="1">
        <f>(Table2[[#This Row],[Close Price]]/Table2[[#This Row],[Current Week Low]])-1</f>
        <v>4.5883940620781161E-3</v>
      </c>
      <c r="AF179" s="1">
        <f>(Table2[[#This Row],[Current Week High]]/Table2[[#This Row],[Close Price]])-1</f>
        <v>6.1257388500806087E-2</v>
      </c>
      <c r="AG179" s="1">
        <f>(Table2[[#This Row],[Close Price]]/Table2[[#This Row],[Current Month Low]])-1</f>
        <v>4.5883940620781161E-3</v>
      </c>
      <c r="AH179" s="1">
        <f>(Table2[[#This Row],[Current Month High]]/Table2[[#This Row],[Close Price]])-1</f>
        <v>6.1257388500806087E-2</v>
      </c>
      <c r="AI179">
        <v>38.814257567615897</v>
      </c>
      <c r="AJ179">
        <v>377.17948717948701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-0.24</v>
      </c>
      <c r="AM179" t="s">
        <v>3214</v>
      </c>
      <c r="AN179">
        <v>-2.2200000000000002</v>
      </c>
      <c r="AO179" t="s">
        <v>3214</v>
      </c>
      <c r="AQ179">
        <f>(Table2[[#This Row],[Sharpe Ratio]]-AVERAGE(Table2[Sharpe Ratio]))/_xlfn.STDEV.P(Table2[Sharpe Ratio])</f>
        <v>-0.7145863121857492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5</v>
      </c>
      <c r="AT179">
        <f>_xlfn.RANK.AVG(Table2[[#This Row],[6M Return vs Nifty Z-Score]],Table2[6M Return vs Nifty Z-Score])</f>
        <v>137</v>
      </c>
      <c r="AU179">
        <f>_xlfn.RANK.AVG(Table2[[#This Row],[Sharpe Ratio Z-Score]],Table2[Sharpe Ratio Z-Score])</f>
        <v>536.5</v>
      </c>
      <c r="AV179">
        <f>(Table2[[#This Row],[Rank 1Y]]+Table2[[#This Row],[Rank 6M]]+Table2[[#This Row],[Rank Sharpe]])/3</f>
        <v>226.16666666666666</v>
      </c>
    </row>
    <row r="180" spans="1:48" x14ac:dyDescent="0.3">
      <c r="A180" t="s">
        <v>1351</v>
      </c>
      <c r="B180" t="s">
        <v>1352</v>
      </c>
      <c r="C180" t="s">
        <v>3181</v>
      </c>
      <c r="D180" t="s">
        <v>261</v>
      </c>
      <c r="E180">
        <v>8589.5256862999995</v>
      </c>
      <c r="F180">
        <v>1324.7</v>
      </c>
      <c r="G180">
        <v>68.168839444347398</v>
      </c>
      <c r="H180">
        <f>(Table2[[#This Row],[1Y Return vs Nifty]]-AVERAGE(Table2[1Y Return vs Nifty]))/_xlfn.STDEV.P(Table2[1Y Return vs Nifty])</f>
        <v>0.75051099203991434</v>
      </c>
      <c r="I180">
        <v>3.7353446728939601</v>
      </c>
      <c r="J180">
        <f>(Table2[[#This Row],[1M Return vs Nifty]]-AVERAGE(Table2[1M Return vs Nifty]))/_xlfn.STDEV.P(Table2[1M Return vs Nifty])</f>
        <v>0.19007991298495783</v>
      </c>
      <c r="K180">
        <v>78.591049732860995</v>
      </c>
      <c r="L180">
        <f>(Table2[[#This Row],[6M Return vs Nifty]]-AVERAGE(Table2[6M Return vs Nifty]))/_xlfn.STDEV.P(Table2[6M Return vs Nifty])</f>
        <v>2.2883111906564859</v>
      </c>
      <c r="M180">
        <v>5.6669452834293503</v>
      </c>
      <c r="N180">
        <f>(Table2[[#This Row],[1W Return vs Nifty]]-AVERAGE(Table2[1W Return vs Nifty]))/_xlfn.STDEV.P(Table2[1W Return vs Nifty])</f>
        <v>0.42547559259281259</v>
      </c>
      <c r="O180">
        <v>1302.3599999999999</v>
      </c>
      <c r="P180">
        <v>1290.2400837612799</v>
      </c>
      <c r="Q180">
        <v>1066.9537845975699</v>
      </c>
      <c r="R180">
        <v>57.184657154571198</v>
      </c>
      <c r="S180" s="1">
        <f>(Table2[[#This Row],[Close Price]]-Table2[[#This Row],[20D EMA]])/Table2[[#This Row],[20D EMA]]</f>
        <v>1.7153475229583333E-2</v>
      </c>
      <c r="T180" s="1">
        <f>(Table2[[#This Row],[Close Price]]-Table2[[#This Row],[50D EMA]])/Table2[[#This Row],[50D EMA]]</f>
        <v>2.6708142672380242E-2</v>
      </c>
      <c r="U180" s="1">
        <f>(Table2[[#This Row],[Close Price]]-Table2[[#This Row],[200D EMA]])/Table2[[#This Row],[200D EMA]]</f>
        <v>0.24157205225120976</v>
      </c>
      <c r="V180">
        <v>1.3886380728420999</v>
      </c>
      <c r="W180">
        <v>1290.0999999999999</v>
      </c>
      <c r="X180">
        <v>1349</v>
      </c>
      <c r="Y180">
        <v>1290.0999999999999</v>
      </c>
      <c r="Z180">
        <v>1375</v>
      </c>
      <c r="AA180">
        <v>1290.0999999999999</v>
      </c>
      <c r="AB180">
        <v>1349</v>
      </c>
      <c r="AC180" s="1">
        <f>(Table2[[#This Row],[Close Price]]/Table2[[#This Row],[Day Low]])-1</f>
        <v>2.6819626385551576E-2</v>
      </c>
      <c r="AD180" s="1">
        <f>(Table2[[#This Row],[Day High]]/Table2[[#This Row],[Close Price]])-1</f>
        <v>1.8343775949271501E-2</v>
      </c>
      <c r="AE180" s="1">
        <f>(Table2[[#This Row],[Close Price]]/Table2[[#This Row],[Current Week Low]])-1</f>
        <v>2.6819626385551576E-2</v>
      </c>
      <c r="AF180" s="1">
        <f>(Table2[[#This Row],[Current Week High]]/Table2[[#This Row],[Close Price]])-1</f>
        <v>3.797086132709282E-2</v>
      </c>
      <c r="AG180" s="1">
        <f>(Table2[[#This Row],[Close Price]]/Table2[[#This Row],[Current Month Low]])-1</f>
        <v>2.6819626385551576E-2</v>
      </c>
      <c r="AH180" s="1">
        <f>(Table2[[#This Row],[Current Month High]]/Table2[[#This Row],[Close Price]])-1</f>
        <v>1.8343775949271501E-2</v>
      </c>
      <c r="AI180">
        <v>9.8173171284064296</v>
      </c>
      <c r="AJ180">
        <v>144.83873948803199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-0.04</v>
      </c>
      <c r="AM180" t="s">
        <v>3214</v>
      </c>
      <c r="AN180">
        <v>-2.2200000000000002</v>
      </c>
      <c r="AO180" t="s">
        <v>3214</v>
      </c>
      <c r="AQ180">
        <f>(Table2[[#This Row],[Sharpe Ratio]]-AVERAGE(Table2[Sharpe Ratio]))/_xlfn.STDEV.P(Table2[Sharpe Ratio])</f>
        <v>-0.7145863121857492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2.9397913760884213</v>
      </c>
      <c r="AS180">
        <f>_xlfn.RANK.AVG(Table2[[#This Row],[1Y Return vs Nifty Z-Score]],Table2[1Y Return vs Nifty Z-Score])</f>
        <v>126</v>
      </c>
      <c r="AT180">
        <f>_xlfn.RANK.AVG(Table2[[#This Row],[6M Return vs Nifty Z-Score]],Table2[6M Return vs Nifty Z-Score])</f>
        <v>21</v>
      </c>
      <c r="AU180">
        <f>_xlfn.RANK.AVG(Table2[[#This Row],[Sharpe Ratio Z-Score]],Table2[Sharpe Ratio Z-Score])</f>
        <v>536.5</v>
      </c>
      <c r="AV180">
        <f>(Table2[[#This Row],[Rank 1Y]]+Table2[[#This Row],[Rank 6M]]+Table2[[#This Row],[Rank Sharpe]])/3</f>
        <v>227.83333333333334</v>
      </c>
    </row>
    <row r="181" spans="1:48" x14ac:dyDescent="0.3">
      <c r="A181" t="s">
        <v>1210</v>
      </c>
      <c r="B181" t="s">
        <v>1211</v>
      </c>
      <c r="C181" t="s">
        <v>3172</v>
      </c>
      <c r="D181" t="s">
        <v>933</v>
      </c>
      <c r="E181">
        <v>10212.5136439</v>
      </c>
      <c r="F181">
        <v>1333.2</v>
      </c>
      <c r="G181">
        <v>53.759370764746897</v>
      </c>
      <c r="H181">
        <f>(Table2[[#This Row],[1Y Return vs Nifty]]-AVERAGE(Table2[1Y Return vs Nifty]))/_xlfn.STDEV.P(Table2[1Y Return vs Nifty])</f>
        <v>0.50410715186072441</v>
      </c>
      <c r="I181">
        <v>1.25731491953963</v>
      </c>
      <c r="J181">
        <f>(Table2[[#This Row],[1M Return vs Nifty]]-AVERAGE(Table2[1M Return vs Nifty]))/_xlfn.STDEV.P(Table2[1M Return vs Nifty])</f>
        <v>-3.527354543150503E-2</v>
      </c>
      <c r="K181">
        <v>25.348660322330499</v>
      </c>
      <c r="L181">
        <f>(Table2[[#This Row],[6M Return vs Nifty]]-AVERAGE(Table2[6M Return vs Nifty]))/_xlfn.STDEV.P(Table2[6M Return vs Nifty])</f>
        <v>0.53444629488330997</v>
      </c>
      <c r="M181">
        <v>3.3652007371909498</v>
      </c>
      <c r="N181">
        <f>(Table2[[#This Row],[1W Return vs Nifty]]-AVERAGE(Table2[1W Return vs Nifty]))/_xlfn.STDEV.P(Table2[1W Return vs Nifty])</f>
        <v>-0.10493331248696446</v>
      </c>
      <c r="O181">
        <v>1381.8</v>
      </c>
      <c r="P181">
        <v>1373.46009877853</v>
      </c>
      <c r="Q181">
        <v>1165.89293806979</v>
      </c>
      <c r="R181">
        <v>51.234641439777199</v>
      </c>
      <c r="S181" s="1">
        <f>(Table2[[#This Row],[Close Price]]-Table2[[#This Row],[20D EMA]])/Table2[[#This Row],[20D EMA]]</f>
        <v>-3.5171515414676446E-2</v>
      </c>
      <c r="T181" s="1">
        <f>(Table2[[#This Row],[Close Price]]-Table2[[#This Row],[50D EMA]])/Table2[[#This Row],[50D EMA]]</f>
        <v>-2.931290018132654E-2</v>
      </c>
      <c r="U181" s="1">
        <f>(Table2[[#This Row],[Close Price]]-Table2[[#This Row],[200D EMA]])/Table2[[#This Row],[200D EMA]]</f>
        <v>0.14350122251121744</v>
      </c>
      <c r="V181">
        <v>0.45372682092936301</v>
      </c>
      <c r="W181">
        <v>1318.3</v>
      </c>
      <c r="X181">
        <v>1384</v>
      </c>
      <c r="Y181">
        <v>1318.3</v>
      </c>
      <c r="Z181">
        <v>1400</v>
      </c>
      <c r="AA181">
        <v>1318.3</v>
      </c>
      <c r="AB181">
        <v>1400</v>
      </c>
      <c r="AC181" s="1">
        <f>(Table2[[#This Row],[Close Price]]/Table2[[#This Row],[Day Low]])-1</f>
        <v>1.1302434954107543E-2</v>
      </c>
      <c r="AD181" s="1">
        <f>(Table2[[#This Row],[Day High]]/Table2[[#This Row],[Close Price]])-1</f>
        <v>3.810381038103805E-2</v>
      </c>
      <c r="AE181" s="1">
        <f>(Table2[[#This Row],[Close Price]]/Table2[[#This Row],[Current Week Low]])-1</f>
        <v>1.1302434954107543E-2</v>
      </c>
      <c r="AF181" s="1">
        <f>(Table2[[#This Row],[Current Week High]]/Table2[[#This Row],[Close Price]])-1</f>
        <v>5.0105010501050096E-2</v>
      </c>
      <c r="AG181" s="1">
        <f>(Table2[[#This Row],[Close Price]]/Table2[[#This Row],[Current Month Low]])-1</f>
        <v>1.1302434954107543E-2</v>
      </c>
      <c r="AH181" s="1">
        <f>(Table2[[#This Row],[Current Month High]]/Table2[[#This Row],[Close Price]])-1</f>
        <v>5.0105010501050096E-2</v>
      </c>
      <c r="AI181">
        <v>19.355685568556801</v>
      </c>
      <c r="AJ181">
        <v>103.231707317073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-0.09</v>
      </c>
      <c r="AM181" t="s">
        <v>3214</v>
      </c>
      <c r="AN181">
        <v>-2.06</v>
      </c>
      <c r="AO181" t="s">
        <v>3214</v>
      </c>
      <c r="AP181">
        <v>6.4160309012852995E-2</v>
      </c>
      <c r="AQ181">
        <f>(Table2[[#This Row],[Sharpe Ratio]]-AVERAGE(Table2[Sharpe Ratio]))/_xlfn.STDEV.P(Table2[Sharpe Ratio])</f>
        <v>3.4595807227996024E-2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0.932942396053561</v>
      </c>
      <c r="AS181">
        <f>_xlfn.RANK.AVG(Table2[[#This Row],[1Y Return vs Nifty Z-Score]],Table2[1Y Return vs Nifty Z-Score])</f>
        <v>175</v>
      </c>
      <c r="AT181">
        <f>_xlfn.RANK.AVG(Table2[[#This Row],[6M Return vs Nifty Z-Score]],Table2[6M Return vs Nifty Z-Score])</f>
        <v>174</v>
      </c>
      <c r="AU181">
        <f>_xlfn.RANK.AVG(Table2[[#This Row],[Sharpe Ratio Z-Score]],Table2[Sharpe Ratio Z-Score])</f>
        <v>338</v>
      </c>
      <c r="AV181">
        <f>(Table2[[#This Row],[Rank 1Y]]+Table2[[#This Row],[Rank 6M]]+Table2[[#This Row],[Rank Sharpe]])/3</f>
        <v>229</v>
      </c>
    </row>
    <row r="182" spans="1:48" x14ac:dyDescent="0.3">
      <c r="A182" t="s">
        <v>1153</v>
      </c>
      <c r="B182" t="s">
        <v>1154</v>
      </c>
      <c r="C182" t="s">
        <v>3177</v>
      </c>
      <c r="D182" t="s">
        <v>77</v>
      </c>
      <c r="E182">
        <v>11297.302462455</v>
      </c>
      <c r="F182">
        <v>366.1</v>
      </c>
      <c r="G182">
        <v>27.9961710587677</v>
      </c>
      <c r="H182">
        <f>(Table2[[#This Row],[1Y Return vs Nifty]]-AVERAGE(Table2[1Y Return vs Nifty]))/_xlfn.STDEV.P(Table2[1Y Return vs Nifty])</f>
        <v>6.3552993757467244E-2</v>
      </c>
      <c r="I182">
        <v>-6.0302005635871798E-2</v>
      </c>
      <c r="J182">
        <f>(Table2[[#This Row],[1M Return vs Nifty]]-AVERAGE(Table2[1M Return vs Nifty]))/_xlfn.STDEV.P(Table2[1M Return vs Nifty])</f>
        <v>-0.15509839037310957</v>
      </c>
      <c r="K182">
        <v>51.070551119130599</v>
      </c>
      <c r="L182">
        <f>(Table2[[#This Row],[6M Return vs Nifty]]-AVERAGE(Table2[6M Return vs Nifty]))/_xlfn.STDEV.P(Table2[6M Return vs Nifty])</f>
        <v>1.3817546486383021</v>
      </c>
      <c r="M182">
        <v>3.3428581222278799</v>
      </c>
      <c r="N182">
        <f>(Table2[[#This Row],[1W Return vs Nifty]]-AVERAGE(Table2[1W Return vs Nifty]))/_xlfn.STDEV.P(Table2[1W Return vs Nifty])</f>
        <v>-0.11008189509512045</v>
      </c>
      <c r="O182">
        <v>364.64</v>
      </c>
      <c r="P182">
        <v>351.98614297042502</v>
      </c>
      <c r="Q182">
        <v>288.23197578739899</v>
      </c>
      <c r="R182">
        <v>49.789374710576404</v>
      </c>
      <c r="S182" s="1">
        <f>(Table2[[#This Row],[Close Price]]-Table2[[#This Row],[20D EMA]])/Table2[[#This Row],[20D EMA]]</f>
        <v>4.0039491004827676E-3</v>
      </c>
      <c r="T182" s="1">
        <f>(Table2[[#This Row],[Close Price]]-Table2[[#This Row],[50D EMA]])/Table2[[#This Row],[50D EMA]]</f>
        <v>4.0097763254165641E-2</v>
      </c>
      <c r="U182" s="1">
        <f>(Table2[[#This Row],[Close Price]]-Table2[[#This Row],[200D EMA]])/Table2[[#This Row],[200D EMA]]</f>
        <v>0.27015747992525568</v>
      </c>
      <c r="V182">
        <v>0.26035907605460201</v>
      </c>
      <c r="W182">
        <v>361</v>
      </c>
      <c r="X182">
        <v>367.9</v>
      </c>
      <c r="Y182">
        <v>352.6</v>
      </c>
      <c r="Z182">
        <v>367.9</v>
      </c>
      <c r="AA182">
        <v>361</v>
      </c>
      <c r="AB182">
        <v>367.9</v>
      </c>
      <c r="AC182" s="1">
        <f>(Table2[[#This Row],[Close Price]]/Table2[[#This Row],[Day Low]])-1</f>
        <v>1.4127423822714702E-2</v>
      </c>
      <c r="AD182" s="1">
        <f>(Table2[[#This Row],[Day High]]/Table2[[#This Row],[Close Price]])-1</f>
        <v>4.9166894291174934E-3</v>
      </c>
      <c r="AE182" s="1">
        <f>(Table2[[#This Row],[Close Price]]/Table2[[#This Row],[Current Week Low]])-1</f>
        <v>3.8287010777084518E-2</v>
      </c>
      <c r="AF182" s="1">
        <f>(Table2[[#This Row],[Current Week High]]/Table2[[#This Row],[Close Price]])-1</f>
        <v>4.9166894291174934E-3</v>
      </c>
      <c r="AG182" s="1">
        <f>(Table2[[#This Row],[Close Price]]/Table2[[#This Row],[Current Month Low]])-1</f>
        <v>1.4127423822714702E-2</v>
      </c>
      <c r="AH182" s="1">
        <f>(Table2[[#This Row],[Current Month High]]/Table2[[#This Row],[Close Price]])-1</f>
        <v>4.9166894291174934E-3</v>
      </c>
      <c r="AI182">
        <v>5.1625239005736097</v>
      </c>
      <c r="AJ182">
        <v>112.170385395537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</v>
      </c>
      <c r="AM182" t="s">
        <v>3215</v>
      </c>
      <c r="AN182">
        <v>-1.6</v>
      </c>
      <c r="AO182" t="s">
        <v>3214</v>
      </c>
      <c r="AP182">
        <v>6.4371955015771004E-2</v>
      </c>
      <c r="AQ182">
        <f>(Table2[[#This Row],[Sharpe Ratio]]-AVERAGE(Table2[Sharpe Ratio]))/_xlfn.STDEV.P(Table2[Sharpe Ratio])</f>
        <v>3.7067138857645711E-2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1.217194495785185</v>
      </c>
      <c r="AS182">
        <f>_xlfn.RANK.AVG(Table2[[#This Row],[1Y Return vs Nifty Z-Score]],Table2[1Y Return vs Nifty Z-Score])</f>
        <v>282</v>
      </c>
      <c r="AT182">
        <f>_xlfn.RANK.AVG(Table2[[#This Row],[6M Return vs Nifty Z-Score]],Table2[6M Return vs Nifty Z-Score])</f>
        <v>71</v>
      </c>
      <c r="AU182">
        <f>_xlfn.RANK.AVG(Table2[[#This Row],[Sharpe Ratio Z-Score]],Table2[Sharpe Ratio Z-Score])</f>
        <v>337</v>
      </c>
      <c r="AV182">
        <f>(Table2[[#This Row],[Rank 1Y]]+Table2[[#This Row],[Rank 6M]]+Table2[[#This Row],[Rank Sharpe]])/3</f>
        <v>230</v>
      </c>
    </row>
    <row r="183" spans="1:48" x14ac:dyDescent="0.3">
      <c r="A183" t="s">
        <v>1026</v>
      </c>
      <c r="B183" t="s">
        <v>1027</v>
      </c>
      <c r="C183" t="s">
        <v>3168</v>
      </c>
      <c r="D183" t="s">
        <v>21</v>
      </c>
      <c r="E183">
        <v>14140.7401194799</v>
      </c>
      <c r="F183">
        <v>2396.1999999999998</v>
      </c>
      <c r="G183">
        <v>159.31480187247701</v>
      </c>
      <c r="H183">
        <f>(Table2[[#This Row],[1Y Return vs Nifty]]-AVERAGE(Table2[1Y Return vs Nifty]))/_xlfn.STDEV.P(Table2[1Y Return vs Nifty])</f>
        <v>2.3091191307920482</v>
      </c>
      <c r="I183">
        <v>-9.9566967643790392</v>
      </c>
      <c r="J183">
        <f>(Table2[[#This Row],[1M Return vs Nifty]]-AVERAGE(Table2[1M Return vs Nifty]))/_xlfn.STDEV.P(Table2[1M Return vs Nifty])</f>
        <v>-1.0550822512280837</v>
      </c>
      <c r="K183">
        <v>31.617457015588599</v>
      </c>
      <c r="L183">
        <f>(Table2[[#This Row],[6M Return vs Nifty]]-AVERAGE(Table2[6M Return vs Nifty]))/_xlfn.STDEV.P(Table2[6M Return vs Nifty])</f>
        <v>0.74094759170282842</v>
      </c>
      <c r="M183">
        <v>1.08901279440961</v>
      </c>
      <c r="N183">
        <f>(Table2[[#This Row],[1W Return vs Nifty]]-AVERAGE(Table2[1W Return vs Nifty]))/_xlfn.STDEV.P(Table2[1W Return vs Nifty])</f>
        <v>-0.62945301058268655</v>
      </c>
      <c r="O183">
        <v>2585.8000000000002</v>
      </c>
      <c r="P183">
        <v>2542.8384636804699</v>
      </c>
      <c r="Q183">
        <v>2006.62700942882</v>
      </c>
      <c r="R183">
        <v>27.408803729689399</v>
      </c>
      <c r="S183" s="1">
        <f>(Table2[[#This Row],[Close Price]]-Table2[[#This Row],[20D EMA]])/Table2[[#This Row],[20D EMA]]</f>
        <v>-7.3323536236367989E-2</v>
      </c>
      <c r="T183" s="1">
        <f>(Table2[[#This Row],[Close Price]]-Table2[[#This Row],[50D EMA]])/Table2[[#This Row],[50D EMA]]</f>
        <v>-5.7667235168461131E-2</v>
      </c>
      <c r="U183" s="1">
        <f>(Table2[[#This Row],[Close Price]]-Table2[[#This Row],[200D EMA]])/Table2[[#This Row],[200D EMA]]</f>
        <v>0.19414320087422254</v>
      </c>
      <c r="V183">
        <v>0.83232334614371895</v>
      </c>
      <c r="W183">
        <v>2390</v>
      </c>
      <c r="X183">
        <v>2508.6999999999998</v>
      </c>
      <c r="Y183">
        <v>2390</v>
      </c>
      <c r="Z183">
        <v>2548</v>
      </c>
      <c r="AA183">
        <v>2390</v>
      </c>
      <c r="AB183">
        <v>2548</v>
      </c>
      <c r="AC183" s="1">
        <f>(Table2[[#This Row],[Close Price]]/Table2[[#This Row],[Day Low]])-1</f>
        <v>2.5941422594142338E-3</v>
      </c>
      <c r="AD183" s="1">
        <f>(Table2[[#This Row],[Day High]]/Table2[[#This Row],[Close Price]])-1</f>
        <v>4.6949336449378265E-2</v>
      </c>
      <c r="AE183" s="1">
        <f>(Table2[[#This Row],[Close Price]]/Table2[[#This Row],[Current Week Low]])-1</f>
        <v>2.5941422594142338E-3</v>
      </c>
      <c r="AF183" s="1">
        <f>(Table2[[#This Row],[Current Week High]]/Table2[[#This Row],[Close Price]])-1</f>
        <v>6.33503046490278E-2</v>
      </c>
      <c r="AG183" s="1">
        <f>(Table2[[#This Row],[Close Price]]/Table2[[#This Row],[Current Month Low]])-1</f>
        <v>2.5941422594142338E-3</v>
      </c>
      <c r="AH183" s="1">
        <f>(Table2[[#This Row],[Current Month High]]/Table2[[#This Row],[Close Price]])-1</f>
        <v>6.33503046490278E-2</v>
      </c>
      <c r="AI183">
        <v>22.068274768383201</v>
      </c>
      <c r="AJ183">
        <v>224.424587056593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-0.09</v>
      </c>
      <c r="AM183" t="s">
        <v>3214</v>
      </c>
      <c r="AN183">
        <v>-13.95</v>
      </c>
      <c r="AO183" t="s">
        <v>3214</v>
      </c>
      <c r="AQ183">
        <f>(Table2[[#This Row],[Sharpe Ratio]]-AVERAGE(Table2[Sharpe Ratio]))/_xlfn.STDEV.P(Table2[Sharpe Ratio])</f>
        <v>-0.7145863121857492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0.65094514849835727</v>
      </c>
      <c r="AS183">
        <f>_xlfn.RANK.AVG(Table2[[#This Row],[1Y Return vs Nifty Z-Score]],Table2[1Y Return vs Nifty Z-Score])</f>
        <v>28</v>
      </c>
      <c r="AT183">
        <f>_xlfn.RANK.AVG(Table2[[#This Row],[6M Return vs Nifty Z-Score]],Table2[6M Return vs Nifty Z-Score])</f>
        <v>126</v>
      </c>
      <c r="AU183">
        <f>_xlfn.RANK.AVG(Table2[[#This Row],[Sharpe Ratio Z-Score]],Table2[Sharpe Ratio Z-Score])</f>
        <v>536.5</v>
      </c>
      <c r="AV183">
        <f>(Table2[[#This Row],[Rank 1Y]]+Table2[[#This Row],[Rank 6M]]+Table2[[#This Row],[Rank Sharpe]])/3</f>
        <v>230.16666666666666</v>
      </c>
    </row>
    <row r="184" spans="1:48" x14ac:dyDescent="0.3">
      <c r="A184" t="s">
        <v>244</v>
      </c>
      <c r="B184" t="s">
        <v>245</v>
      </c>
      <c r="C184" t="s">
        <v>3181</v>
      </c>
      <c r="D184" t="s">
        <v>215</v>
      </c>
      <c r="E184">
        <v>110373.639479712</v>
      </c>
      <c r="F184">
        <v>7332.2</v>
      </c>
      <c r="G184">
        <v>7.1603892392628996</v>
      </c>
      <c r="H184">
        <f>(Table2[[#This Row],[1Y Return vs Nifty]]-AVERAGE(Table2[1Y Return vs Nifty]))/_xlfn.STDEV.P(Table2[1Y Return vs Nifty])</f>
        <v>-0.2927416599607483</v>
      </c>
      <c r="I184">
        <v>9.1112857546177608</v>
      </c>
      <c r="J184">
        <f>(Table2[[#This Row],[1M Return vs Nifty]]-AVERAGE(Table2[1M Return vs Nifty]))/_xlfn.STDEV.P(Table2[1M Return vs Nifty])</f>
        <v>0.6789711029998059</v>
      </c>
      <c r="K184">
        <v>26.8048121481655</v>
      </c>
      <c r="L184">
        <f>(Table2[[#This Row],[6M Return vs Nifty]]-AVERAGE(Table2[6M Return vs Nifty]))/_xlfn.STDEV.P(Table2[6M Return vs Nifty])</f>
        <v>0.58241359309293728</v>
      </c>
      <c r="M184">
        <v>13.3683930429013</v>
      </c>
      <c r="N184">
        <f>(Table2[[#This Row],[1W Return vs Nifty]]-AVERAGE(Table2[1W Return vs Nifty]))/_xlfn.STDEV.P(Table2[1W Return vs Nifty])</f>
        <v>2.2001801228180917</v>
      </c>
      <c r="O184">
        <v>6845.03</v>
      </c>
      <c r="P184">
        <v>6728.1174938620998</v>
      </c>
      <c r="Q184">
        <v>6018.9297319593397</v>
      </c>
      <c r="R184">
        <v>78.874629796713904</v>
      </c>
      <c r="S184" s="1">
        <f>(Table2[[#This Row],[Close Price]]-Table2[[#This Row],[20D EMA]])/Table2[[#This Row],[20D EMA]]</f>
        <v>7.1171346217620682E-2</v>
      </c>
      <c r="T184" s="1">
        <f>(Table2[[#This Row],[Close Price]]-Table2[[#This Row],[50D EMA]])/Table2[[#This Row],[50D EMA]]</f>
        <v>8.9784773629323508E-2</v>
      </c>
      <c r="U184" s="1">
        <f>(Table2[[#This Row],[Close Price]]-Table2[[#This Row],[200D EMA]])/Table2[[#This Row],[200D EMA]]</f>
        <v>0.21818999830940902</v>
      </c>
      <c r="V184">
        <v>1.2888673427908599</v>
      </c>
      <c r="W184">
        <v>7200</v>
      </c>
      <c r="X184">
        <v>7430</v>
      </c>
      <c r="Y184">
        <v>6902.4</v>
      </c>
      <c r="Z184">
        <v>7430</v>
      </c>
      <c r="AA184">
        <v>6902.4</v>
      </c>
      <c r="AB184">
        <v>7430</v>
      </c>
      <c r="AC184" s="1">
        <f>(Table2[[#This Row],[Close Price]]/Table2[[#This Row],[Day Low]])-1</f>
        <v>1.836111111111105E-2</v>
      </c>
      <c r="AD184" s="1">
        <f>(Table2[[#This Row],[Day High]]/Table2[[#This Row],[Close Price]])-1</f>
        <v>1.3338425029322698E-2</v>
      </c>
      <c r="AE184" s="1">
        <f>(Table2[[#This Row],[Close Price]]/Table2[[#This Row],[Current Week Low]])-1</f>
        <v>6.2268196569309264E-2</v>
      </c>
      <c r="AF184" s="1">
        <f>(Table2[[#This Row],[Current Week High]]/Table2[[#This Row],[Close Price]])-1</f>
        <v>1.3338425029322698E-2</v>
      </c>
      <c r="AG184" s="1">
        <f>(Table2[[#This Row],[Close Price]]/Table2[[#This Row],[Current Month Low]])-1</f>
        <v>6.2268196569309264E-2</v>
      </c>
      <c r="AH184" s="1">
        <f>(Table2[[#This Row],[Current Month High]]/Table2[[#This Row],[Close Price]])-1</f>
        <v>1.3338425029322698E-2</v>
      </c>
      <c r="AI184">
        <v>1.33384250293226</v>
      </c>
      <c r="AJ184">
        <v>92.901867929492198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</v>
      </c>
      <c r="AM184" t="s">
        <v>3216</v>
      </c>
      <c r="AN184">
        <v>9.0399999999999991</v>
      </c>
      <c r="AO184" t="s">
        <v>3215</v>
      </c>
      <c r="AP184">
        <v>0.133298843243951</v>
      </c>
      <c r="AQ184">
        <f>(Table2[[#This Row],[Sharpe Ratio]]-AVERAGE(Table2[Sharpe Ratio]))/_xlfn.STDEV.P(Table2[Sharpe Ratio])</f>
        <v>0.84190728071291032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4.0107304396629964</v>
      </c>
      <c r="AS184">
        <f>_xlfn.RANK.AVG(Table2[[#This Row],[1Y Return vs Nifty Z-Score]],Table2[1Y Return vs Nifty Z-Score])</f>
        <v>393</v>
      </c>
      <c r="AT184">
        <f>_xlfn.RANK.AVG(Table2[[#This Row],[6M Return vs Nifty Z-Score]],Table2[6M Return vs Nifty Z-Score])</f>
        <v>162</v>
      </c>
      <c r="AU184">
        <f>_xlfn.RANK.AVG(Table2[[#This Row],[Sharpe Ratio Z-Score]],Table2[Sharpe Ratio Z-Score])</f>
        <v>141</v>
      </c>
      <c r="AV184">
        <f>(Table2[[#This Row],[Rank 1Y]]+Table2[[#This Row],[Rank 6M]]+Table2[[#This Row],[Rank Sharpe]])/3</f>
        <v>232</v>
      </c>
    </row>
    <row r="185" spans="1:48" x14ac:dyDescent="0.3">
      <c r="A185" t="s">
        <v>1370</v>
      </c>
      <c r="B185" t="s">
        <v>1371</v>
      </c>
      <c r="C185" t="s">
        <v>3181</v>
      </c>
      <c r="D185" t="s">
        <v>777</v>
      </c>
      <c r="E185">
        <v>8409.9851090060001</v>
      </c>
      <c r="F185">
        <v>203.27</v>
      </c>
      <c r="G185">
        <v>31.454223068983001</v>
      </c>
      <c r="H185">
        <f>(Table2[[#This Row],[1Y Return vs Nifty]]-AVERAGE(Table2[1Y Return vs Nifty]))/_xlfn.STDEV.P(Table2[1Y Return vs Nifty])</f>
        <v>0.12268614528460885</v>
      </c>
      <c r="I185">
        <v>-9.52609416373374</v>
      </c>
      <c r="J185">
        <f>(Table2[[#This Row],[1M Return vs Nifty]]-AVERAGE(Table2[1M Return vs Nifty]))/_xlfn.STDEV.P(Table2[1M Return vs Nifty])</f>
        <v>-1.0159230017771084</v>
      </c>
      <c r="K185">
        <v>5.8371604123307801</v>
      </c>
      <c r="L185">
        <f>(Table2[[#This Row],[6M Return vs Nifty]]-AVERAGE(Table2[6M Return vs Nifty]))/_xlfn.STDEV.P(Table2[6M Return vs Nifty])</f>
        <v>-0.1082847157813188</v>
      </c>
      <c r="M185">
        <v>1.64651246261206</v>
      </c>
      <c r="N185">
        <f>(Table2[[#This Row],[1W Return vs Nifty]]-AVERAGE(Table2[1W Return vs Nifty]))/_xlfn.STDEV.P(Table2[1W Return vs Nifty])</f>
        <v>-0.5009840242753878</v>
      </c>
      <c r="O185">
        <v>220.46</v>
      </c>
      <c r="P185">
        <v>230.088163923167</v>
      </c>
      <c r="Q185">
        <v>203.51313949638899</v>
      </c>
      <c r="R185">
        <v>33.2693070502499</v>
      </c>
      <c r="S185" s="1">
        <f>(Table2[[#This Row],[Close Price]]-Table2[[#This Row],[20D EMA]])/Table2[[#This Row],[20D EMA]]</f>
        <v>-7.7973328494965063E-2</v>
      </c>
      <c r="T185" s="1">
        <f>(Table2[[#This Row],[Close Price]]-Table2[[#This Row],[50D EMA]])/Table2[[#This Row],[50D EMA]]</f>
        <v>-0.11655603428658913</v>
      </c>
      <c r="U185" s="1">
        <f>(Table2[[#This Row],[Close Price]]-Table2[[#This Row],[200D EMA]])/Table2[[#This Row],[200D EMA]]</f>
        <v>-1.1947115404472022E-3</v>
      </c>
      <c r="V185">
        <v>0.55278991348058903</v>
      </c>
      <c r="W185">
        <v>201.25</v>
      </c>
      <c r="X185">
        <v>208.55</v>
      </c>
      <c r="Y185">
        <v>201.25</v>
      </c>
      <c r="Z185">
        <v>215.92</v>
      </c>
      <c r="AA185">
        <v>201.25</v>
      </c>
      <c r="AB185">
        <v>211.7</v>
      </c>
      <c r="AC185" s="1">
        <f>(Table2[[#This Row],[Close Price]]/Table2[[#This Row],[Day Low]])-1</f>
        <v>1.0037267080745371E-2</v>
      </c>
      <c r="AD185" s="1">
        <f>(Table2[[#This Row],[Day High]]/Table2[[#This Row],[Close Price]])-1</f>
        <v>2.5975303783145609E-2</v>
      </c>
      <c r="AE185" s="1">
        <f>(Table2[[#This Row],[Close Price]]/Table2[[#This Row],[Current Week Low]])-1</f>
        <v>1.0037267080745371E-2</v>
      </c>
      <c r="AF185" s="1">
        <f>(Table2[[#This Row],[Current Week High]]/Table2[[#This Row],[Close Price]])-1</f>
        <v>6.2232498647119439E-2</v>
      </c>
      <c r="AG185" s="1">
        <f>(Table2[[#This Row],[Close Price]]/Table2[[#This Row],[Current Month Low]])-1</f>
        <v>1.0037267080745371E-2</v>
      </c>
      <c r="AH185" s="1">
        <f>(Table2[[#This Row],[Current Month High]]/Table2[[#This Row],[Close Price]])-1</f>
        <v>4.1471933881044754E-2</v>
      </c>
      <c r="AI185">
        <v>45.8601859595611</v>
      </c>
      <c r="AJ185">
        <v>83.622402890695497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-0.3</v>
      </c>
      <c r="AM185" t="s">
        <v>3214</v>
      </c>
      <c r="AN185">
        <v>-10.02</v>
      </c>
      <c r="AO185" t="s">
        <v>3214</v>
      </c>
      <c r="AP185">
        <v>0.166662539488586</v>
      </c>
      <c r="AQ185">
        <f>(Table2[[#This Row],[Sharpe Ratio]]-AVERAGE(Table2[Sharpe Ratio]))/_xlfn.STDEV.P(Table2[Sharpe Ratio])</f>
        <v>1.2314859010251162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261</v>
      </c>
      <c r="AT185">
        <f>_xlfn.RANK.AVG(Table2[[#This Row],[6M Return vs Nifty Z-Score]],Table2[6M Return vs Nifty Z-Score])</f>
        <v>356</v>
      </c>
      <c r="AU185">
        <f>_xlfn.RANK.AVG(Table2[[#This Row],[Sharpe Ratio Z-Score]],Table2[Sharpe Ratio Z-Score])</f>
        <v>80</v>
      </c>
      <c r="AV185">
        <f>(Table2[[#This Row],[Rank 1Y]]+Table2[[#This Row],[Rank 6M]]+Table2[[#This Row],[Rank Sharpe]])/3</f>
        <v>232.33333333333334</v>
      </c>
    </row>
    <row r="186" spans="1:48" x14ac:dyDescent="0.3">
      <c r="A186" t="s">
        <v>647</v>
      </c>
      <c r="B186" t="s">
        <v>648</v>
      </c>
      <c r="C186" t="s">
        <v>3173</v>
      </c>
      <c r="D186" t="s">
        <v>54</v>
      </c>
      <c r="E186">
        <v>30191.1141361919</v>
      </c>
      <c r="F186">
        <v>221.96</v>
      </c>
      <c r="G186">
        <v>88.204162865820805</v>
      </c>
      <c r="H186">
        <f>(Table2[[#This Row],[1Y Return vs Nifty]]-AVERAGE(Table2[1Y Return vs Nifty]))/_xlfn.STDEV.P(Table2[1Y Return vs Nifty])</f>
        <v>1.093117700174276</v>
      </c>
      <c r="I186">
        <v>16.590067491046302</v>
      </c>
      <c r="J186">
        <f>(Table2[[#This Row],[1M Return vs Nifty]]-AVERAGE(Table2[1M Return vs Nifty]))/_xlfn.STDEV.P(Table2[1M Return vs Nifty])</f>
        <v>1.3590958378883553</v>
      </c>
      <c r="K186">
        <v>51.561345117416401</v>
      </c>
      <c r="L186">
        <f>(Table2[[#This Row],[6M Return vs Nifty]]-AVERAGE(Table2[6M Return vs Nifty]))/_xlfn.STDEV.P(Table2[6M Return vs Nifty])</f>
        <v>1.3979219614538945</v>
      </c>
      <c r="M186">
        <v>3.3448388561346301</v>
      </c>
      <c r="N186">
        <f>(Table2[[#This Row],[1W Return vs Nifty]]-AVERAGE(Table2[1W Return vs Nifty]))/_xlfn.STDEV.P(Table2[1W Return vs Nifty])</f>
        <v>-0.10962545916940025</v>
      </c>
      <c r="O186">
        <v>220.24</v>
      </c>
      <c r="P186">
        <v>202.74654430927299</v>
      </c>
      <c r="Q186">
        <v>162.11114939821499</v>
      </c>
      <c r="R186">
        <v>60.470019147866601</v>
      </c>
      <c r="S186" s="1">
        <f>(Table2[[#This Row],[Close Price]]-Table2[[#This Row],[20D EMA]])/Table2[[#This Row],[20D EMA]]</f>
        <v>7.8096621867054065E-3</v>
      </c>
      <c r="T186" s="1">
        <f>(Table2[[#This Row],[Close Price]]-Table2[[#This Row],[50D EMA]])/Table2[[#This Row],[50D EMA]]</f>
        <v>9.476588494360963E-2</v>
      </c>
      <c r="U186" s="1">
        <f>(Table2[[#This Row],[Close Price]]-Table2[[#This Row],[200D EMA]])/Table2[[#This Row],[200D EMA]]</f>
        <v>0.36918404948675304</v>
      </c>
      <c r="V186">
        <v>1.0020944550942901</v>
      </c>
      <c r="W186">
        <v>217.01</v>
      </c>
      <c r="X186">
        <v>227.3</v>
      </c>
      <c r="Y186">
        <v>217.01</v>
      </c>
      <c r="Z186">
        <v>231.35</v>
      </c>
      <c r="AA186">
        <v>217.01</v>
      </c>
      <c r="AB186">
        <v>231.35</v>
      </c>
      <c r="AC186" s="1">
        <f>(Table2[[#This Row],[Close Price]]/Table2[[#This Row],[Day Low]])-1</f>
        <v>2.2810008755356881E-2</v>
      </c>
      <c r="AD186" s="1">
        <f>(Table2[[#This Row],[Day High]]/Table2[[#This Row],[Close Price]])-1</f>
        <v>2.4058388898900773E-2</v>
      </c>
      <c r="AE186" s="1">
        <f>(Table2[[#This Row],[Close Price]]/Table2[[#This Row],[Current Week Low]])-1</f>
        <v>2.2810008755356881E-2</v>
      </c>
      <c r="AF186" s="1">
        <f>(Table2[[#This Row],[Current Week High]]/Table2[[#This Row],[Close Price]])-1</f>
        <v>4.2304919805370211E-2</v>
      </c>
      <c r="AG186" s="1">
        <f>(Table2[[#This Row],[Close Price]]/Table2[[#This Row],[Current Month Low]])-1</f>
        <v>2.2810008755356881E-2</v>
      </c>
      <c r="AH186" s="1">
        <f>(Table2[[#This Row],[Current Month High]]/Table2[[#This Row],[Close Price]])-1</f>
        <v>4.2304919805370211E-2</v>
      </c>
      <c r="AI186">
        <v>9.9252117498648396</v>
      </c>
      <c r="AJ186">
        <v>153.668571428571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0.31</v>
      </c>
      <c r="AM186" t="s">
        <v>3215</v>
      </c>
      <c r="AN186">
        <v>-2.95</v>
      </c>
      <c r="AO186" t="s">
        <v>3214</v>
      </c>
      <c r="AQ186">
        <f>(Table2[[#This Row],[Sharpe Ratio]]-AVERAGE(Table2[Sharpe Ratio]))/_xlfn.STDEV.P(Table2[Sharpe Ratio])</f>
        <v>-0.7145863121857492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3.0259237281613767</v>
      </c>
      <c r="AS186">
        <f>_xlfn.RANK.AVG(Table2[[#This Row],[1Y Return vs Nifty Z-Score]],Table2[1Y Return vs Nifty Z-Score])</f>
        <v>92</v>
      </c>
      <c r="AT186">
        <f>_xlfn.RANK.AVG(Table2[[#This Row],[6M Return vs Nifty Z-Score]],Table2[6M Return vs Nifty Z-Score])</f>
        <v>69</v>
      </c>
      <c r="AU186">
        <f>_xlfn.RANK.AVG(Table2[[#This Row],[Sharpe Ratio Z-Score]],Table2[Sharpe Ratio Z-Score])</f>
        <v>536.5</v>
      </c>
      <c r="AV186">
        <f>(Table2[[#This Row],[Rank 1Y]]+Table2[[#This Row],[Rank 6M]]+Table2[[#This Row],[Rank Sharpe]])/3</f>
        <v>232.5</v>
      </c>
    </row>
    <row r="187" spans="1:48" x14ac:dyDescent="0.3">
      <c r="A187" t="s">
        <v>677</v>
      </c>
      <c r="B187" t="s">
        <v>678</v>
      </c>
      <c r="C187" t="s">
        <v>3172</v>
      </c>
      <c r="D187" t="s">
        <v>46</v>
      </c>
      <c r="E187">
        <v>27970.965</v>
      </c>
      <c r="F187">
        <v>1050.75</v>
      </c>
      <c r="G187">
        <v>25.3956137213682</v>
      </c>
      <c r="H187">
        <f>(Table2[[#This Row],[1Y Return vs Nifty]]-AVERAGE(Table2[1Y Return vs Nifty]))/_xlfn.STDEV.P(Table2[1Y Return vs Nifty])</f>
        <v>1.90831157356239E-2</v>
      </c>
      <c r="I187">
        <v>13.320656157391699</v>
      </c>
      <c r="J187">
        <f>(Table2[[#This Row],[1M Return vs Nifty]]-AVERAGE(Table2[1M Return vs Nifty]))/_xlfn.STDEV.P(Table2[1M Return vs Nifty])</f>
        <v>1.0617736810305822</v>
      </c>
      <c r="K187">
        <v>31.645581421045801</v>
      </c>
      <c r="L187">
        <f>(Table2[[#This Row],[6M Return vs Nifty]]-AVERAGE(Table2[6M Return vs Nifty]))/_xlfn.STDEV.P(Table2[6M Return vs Nifty])</f>
        <v>0.74187404162350246</v>
      </c>
      <c r="M187">
        <v>7.8274957656744197</v>
      </c>
      <c r="N187">
        <f>(Table2[[#This Row],[1W Return vs Nifty]]-AVERAGE(Table2[1W Return vs Nifty]))/_xlfn.STDEV.P(Table2[1W Return vs Nifty])</f>
        <v>0.92334805091143379</v>
      </c>
      <c r="O187">
        <v>988.39</v>
      </c>
      <c r="P187">
        <v>933.55726068477202</v>
      </c>
      <c r="Q187">
        <v>801.37760893594395</v>
      </c>
      <c r="R187">
        <v>72.078664208418402</v>
      </c>
      <c r="S187" s="1">
        <f>(Table2[[#This Row],[Close Price]]-Table2[[#This Row],[20D EMA]])/Table2[[#This Row],[20D EMA]]</f>
        <v>6.3092503971104538E-2</v>
      </c>
      <c r="T187" s="1">
        <f>(Table2[[#This Row],[Close Price]]-Table2[[#This Row],[50D EMA]])/Table2[[#This Row],[50D EMA]]</f>
        <v>0.12553353099012496</v>
      </c>
      <c r="U187" s="1">
        <f>(Table2[[#This Row],[Close Price]]-Table2[[#This Row],[200D EMA]])/Table2[[#This Row],[200D EMA]]</f>
        <v>0.31117963402442528</v>
      </c>
      <c r="V187">
        <v>1.0215665998305301</v>
      </c>
      <c r="W187">
        <v>991.5</v>
      </c>
      <c r="X187">
        <v>1043.45</v>
      </c>
      <c r="Y187">
        <v>991.5</v>
      </c>
      <c r="Z187">
        <v>1068</v>
      </c>
      <c r="AA187">
        <v>991.5</v>
      </c>
      <c r="AB187">
        <v>1061</v>
      </c>
      <c r="AC187" s="1">
        <f>(Table2[[#This Row],[Close Price]]/Table2[[#This Row],[Day Low]])-1</f>
        <v>5.9757942511346362E-2</v>
      </c>
      <c r="AD187" s="1">
        <f>(Table2[[#This Row],[Day High]]/Table2[[#This Row],[Close Price]])-1</f>
        <v>-6.9474185105876662E-3</v>
      </c>
      <c r="AE187" s="1">
        <f>(Table2[[#This Row],[Close Price]]/Table2[[#This Row],[Current Week Low]])-1</f>
        <v>5.9757942511346362E-2</v>
      </c>
      <c r="AF187" s="1">
        <f>(Table2[[#This Row],[Current Week High]]/Table2[[#This Row],[Close Price]])-1</f>
        <v>1.6416845110635236E-2</v>
      </c>
      <c r="AG187" s="1">
        <f>(Table2[[#This Row],[Close Price]]/Table2[[#This Row],[Current Month Low]])-1</f>
        <v>5.9757942511346362E-2</v>
      </c>
      <c r="AH187" s="1">
        <f>(Table2[[#This Row],[Current Month High]]/Table2[[#This Row],[Close Price]])-1</f>
        <v>9.7549369497977878E-3</v>
      </c>
      <c r="AI187">
        <v>1.6416845110635201</v>
      </c>
      <c r="AJ187">
        <v>91.028088355603998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0.16</v>
      </c>
      <c r="AM187" t="s">
        <v>3215</v>
      </c>
      <c r="AN187">
        <v>4.62</v>
      </c>
      <c r="AO187" t="s">
        <v>3215</v>
      </c>
      <c r="AP187">
        <v>8.4836907510574003E-2</v>
      </c>
      <c r="AQ187">
        <f>(Table2[[#This Row],[Sharpe Ratio]]-AVERAGE(Table2[Sharpe Ratio]))/_xlfn.STDEV.P(Table2[Sharpe Ratio])</f>
        <v>0.27603070869778978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3.0221095979989325</v>
      </c>
      <c r="AS187">
        <f>_xlfn.RANK.AVG(Table2[[#This Row],[1Y Return vs Nifty Z-Score]],Table2[1Y Return vs Nifty Z-Score])</f>
        <v>299</v>
      </c>
      <c r="AT187">
        <f>_xlfn.RANK.AVG(Table2[[#This Row],[6M Return vs Nifty Z-Score]],Table2[6M Return vs Nifty Z-Score])</f>
        <v>125</v>
      </c>
      <c r="AU187">
        <f>_xlfn.RANK.AVG(Table2[[#This Row],[Sharpe Ratio Z-Score]],Table2[Sharpe Ratio Z-Score])</f>
        <v>274</v>
      </c>
      <c r="AV187">
        <f>(Table2[[#This Row],[Rank 1Y]]+Table2[[#This Row],[Rank 6M]]+Table2[[#This Row],[Rank Sharpe]])/3</f>
        <v>232.66666666666666</v>
      </c>
    </row>
    <row r="188" spans="1:48" x14ac:dyDescent="0.3">
      <c r="A188" t="s">
        <v>84</v>
      </c>
      <c r="B188" t="s">
        <v>85</v>
      </c>
      <c r="C188" t="s">
        <v>3174</v>
      </c>
      <c r="D188" t="s">
        <v>86</v>
      </c>
      <c r="E188">
        <v>326830.02528000198</v>
      </c>
      <c r="F188">
        <v>344.15</v>
      </c>
      <c r="G188">
        <v>43.165979820210197</v>
      </c>
      <c r="H188">
        <f>(Table2[[#This Row],[1Y Return vs Nifty]]-AVERAGE(Table2[1Y Return vs Nifty]))/_xlfn.STDEV.P(Table2[1Y Return vs Nifty])</f>
        <v>0.32295875095204718</v>
      </c>
      <c r="I188">
        <v>4.4758560947792603</v>
      </c>
      <c r="J188">
        <f>(Table2[[#This Row],[1M Return vs Nifty]]-AVERAGE(Table2[1M Return vs Nifty]))/_xlfn.STDEV.P(Table2[1M Return vs Nifty])</f>
        <v>0.25742244980997203</v>
      </c>
      <c r="K188">
        <v>10.3172726611178</v>
      </c>
      <c r="L188">
        <f>(Table2[[#This Row],[6M Return vs Nifty]]-AVERAGE(Table2[6M Return vs Nifty]))/_xlfn.STDEV.P(Table2[6M Return vs Nifty])</f>
        <v>3.9295279956379714E-2</v>
      </c>
      <c r="M188">
        <v>5.8201280982750701E-2</v>
      </c>
      <c r="N188">
        <f>(Table2[[#This Row],[1W Return vs Nifty]]-AVERAGE(Table2[1W Return vs Nifty]))/_xlfn.STDEV.P(Table2[1W Return vs Nifty])</f>
        <v>-0.86699092810437284</v>
      </c>
      <c r="O188">
        <v>345.17</v>
      </c>
      <c r="P188">
        <v>339.77956503018697</v>
      </c>
      <c r="Q188">
        <v>301.759398386187</v>
      </c>
      <c r="R188">
        <v>55.743488278816599</v>
      </c>
      <c r="S188" s="1">
        <f>(Table2[[#This Row],[Close Price]]-Table2[[#This Row],[20D EMA]])/Table2[[#This Row],[20D EMA]]</f>
        <v>-2.9550656198396113E-3</v>
      </c>
      <c r="T188" s="1">
        <f>(Table2[[#This Row],[Close Price]]-Table2[[#This Row],[50D EMA]])/Table2[[#This Row],[50D EMA]]</f>
        <v>1.286255978762208E-2</v>
      </c>
      <c r="U188" s="1">
        <f>(Table2[[#This Row],[Close Price]]-Table2[[#This Row],[200D EMA]])/Table2[[#This Row],[200D EMA]]</f>
        <v>0.14047814861945787</v>
      </c>
      <c r="V188">
        <v>1.4885590693934601</v>
      </c>
      <c r="W188">
        <v>342.6</v>
      </c>
      <c r="X188">
        <v>349.9</v>
      </c>
      <c r="Y188">
        <v>342.6</v>
      </c>
      <c r="Z188">
        <v>357.45</v>
      </c>
      <c r="AA188">
        <v>342.6</v>
      </c>
      <c r="AB188">
        <v>356</v>
      </c>
      <c r="AC188" s="1">
        <f>(Table2[[#This Row],[Close Price]]/Table2[[#This Row],[Day Low]])-1</f>
        <v>4.5242265032106044E-3</v>
      </c>
      <c r="AD188" s="1">
        <f>(Table2[[#This Row],[Day High]]/Table2[[#This Row],[Close Price]])-1</f>
        <v>1.6707830887694231E-2</v>
      </c>
      <c r="AE188" s="1">
        <f>(Table2[[#This Row],[Close Price]]/Table2[[#This Row],[Current Week Low]])-1</f>
        <v>4.5242265032106044E-3</v>
      </c>
      <c r="AF188" s="1">
        <f>(Table2[[#This Row],[Current Week High]]/Table2[[#This Row],[Close Price]])-1</f>
        <v>3.864593927066684E-2</v>
      </c>
      <c r="AG188" s="1">
        <f>(Table2[[#This Row],[Close Price]]/Table2[[#This Row],[Current Month Low]])-1</f>
        <v>4.5242265032106044E-3</v>
      </c>
      <c r="AH188" s="1">
        <f>(Table2[[#This Row],[Current Month High]]/Table2[[#This Row],[Close Price]])-1</f>
        <v>3.4432660177248442E-2</v>
      </c>
      <c r="AI188">
        <v>6.4216184803138097</v>
      </c>
      <c r="AJ188">
        <v>77.625806451612902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0.02</v>
      </c>
      <c r="AM188" t="s">
        <v>3215</v>
      </c>
      <c r="AN188">
        <v>1.74</v>
      </c>
      <c r="AO188" t="s">
        <v>3215</v>
      </c>
      <c r="AP188">
        <v>0.121623037626785</v>
      </c>
      <c r="AQ188">
        <f>(Table2[[#This Row],[Sharpe Ratio]]-AVERAGE(Table2[Sharpe Ratio]))/_xlfn.STDEV.P(Table2[Sharpe Ratio])</f>
        <v>0.70557213936595986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0.45825769197998589</v>
      </c>
      <c r="AS188">
        <f>_xlfn.RANK.AVG(Table2[[#This Row],[1Y Return vs Nifty Z-Score]],Table2[1Y Return vs Nifty Z-Score])</f>
        <v>218</v>
      </c>
      <c r="AT188">
        <f>_xlfn.RANK.AVG(Table2[[#This Row],[6M Return vs Nifty Z-Score]],Table2[6M Return vs Nifty Z-Score])</f>
        <v>308</v>
      </c>
      <c r="AU188">
        <f>_xlfn.RANK.AVG(Table2[[#This Row],[Sharpe Ratio Z-Score]],Table2[Sharpe Ratio Z-Score])</f>
        <v>173</v>
      </c>
      <c r="AV188">
        <f>(Table2[[#This Row],[Rank 1Y]]+Table2[[#This Row],[Rank 6M]]+Table2[[#This Row],[Rank Sharpe]])/3</f>
        <v>233</v>
      </c>
    </row>
    <row r="189" spans="1:48" x14ac:dyDescent="0.3">
      <c r="A189" t="s">
        <v>290</v>
      </c>
      <c r="B189" t="s">
        <v>291</v>
      </c>
      <c r="C189" t="s">
        <v>3181</v>
      </c>
      <c r="D189" t="s">
        <v>161</v>
      </c>
      <c r="E189">
        <v>97823.530102833305</v>
      </c>
      <c r="F189">
        <v>268.95</v>
      </c>
      <c r="G189">
        <v>75.773467903624706</v>
      </c>
      <c r="H189">
        <f>(Table2[[#This Row],[1Y Return vs Nifty]]-AVERAGE(Table2[1Y Return vs Nifty]))/_xlfn.STDEV.P(Table2[1Y Return vs Nifty])</f>
        <v>0.88055115501654369</v>
      </c>
      <c r="I189">
        <v>-2.3175234625033698</v>
      </c>
      <c r="J189">
        <f>(Table2[[#This Row],[1M Return vs Nifty]]-AVERAGE(Table2[1M Return vs Nifty]))/_xlfn.STDEV.P(Table2[1M Return vs Nifty])</f>
        <v>-0.36037141464910305</v>
      </c>
      <c r="K189">
        <v>-5.7385995324905199</v>
      </c>
      <c r="L189">
        <f>(Table2[[#This Row],[6M Return vs Nifty]]-AVERAGE(Table2[6M Return vs Nifty]))/_xlfn.STDEV.P(Table2[6M Return vs Nifty])</f>
        <v>-0.48960342130702988</v>
      </c>
      <c r="M189">
        <v>2.9589111905422101</v>
      </c>
      <c r="N189">
        <f>(Table2[[#This Row],[1W Return vs Nifty]]-AVERAGE(Table2[1W Return vs Nifty]))/_xlfn.STDEV.P(Table2[1W Return vs Nifty])</f>
        <v>-0.19855777395706753</v>
      </c>
      <c r="O189">
        <v>276.47000000000003</v>
      </c>
      <c r="P189">
        <v>283.20487544927499</v>
      </c>
      <c r="Q189">
        <v>255.36669582191001</v>
      </c>
      <c r="R189">
        <v>55.973176906796397</v>
      </c>
      <c r="S189" s="1">
        <f>(Table2[[#This Row],[Close Price]]-Table2[[#This Row],[20D EMA]])/Table2[[#This Row],[20D EMA]]</f>
        <v>-2.7200057872463695E-2</v>
      </c>
      <c r="T189" s="1">
        <f>(Table2[[#This Row],[Close Price]]-Table2[[#This Row],[50D EMA]])/Table2[[#This Row],[50D EMA]]</f>
        <v>-5.0334145648662058E-2</v>
      </c>
      <c r="U189" s="1">
        <f>(Table2[[#This Row],[Close Price]]-Table2[[#This Row],[200D EMA]])/Table2[[#This Row],[200D EMA]]</f>
        <v>5.319136911871556E-2</v>
      </c>
      <c r="V189">
        <v>1.0882651084202799</v>
      </c>
      <c r="W189">
        <v>266.35000000000002</v>
      </c>
      <c r="X189">
        <v>277.85000000000002</v>
      </c>
      <c r="Y189">
        <v>266.35000000000002</v>
      </c>
      <c r="Z189">
        <v>285.5</v>
      </c>
      <c r="AA189">
        <v>266.35000000000002</v>
      </c>
      <c r="AB189">
        <v>285.5</v>
      </c>
      <c r="AC189" s="1">
        <f>(Table2[[#This Row],[Close Price]]/Table2[[#This Row],[Day Low]])-1</f>
        <v>9.7615918903697363E-3</v>
      </c>
      <c r="AD189" s="1">
        <f>(Table2[[#This Row],[Day High]]/Table2[[#This Row],[Close Price]])-1</f>
        <v>3.3091652723554743E-2</v>
      </c>
      <c r="AE189" s="1">
        <f>(Table2[[#This Row],[Close Price]]/Table2[[#This Row],[Current Week Low]])-1</f>
        <v>9.7615918903697363E-3</v>
      </c>
      <c r="AF189" s="1">
        <f>(Table2[[#This Row],[Current Week High]]/Table2[[#This Row],[Close Price]])-1</f>
        <v>6.1535601412902041E-2</v>
      </c>
      <c r="AG189" s="1">
        <f>(Table2[[#This Row],[Close Price]]/Table2[[#This Row],[Current Month Low]])-1</f>
        <v>9.7615918903697363E-3</v>
      </c>
      <c r="AH189" s="1">
        <f>(Table2[[#This Row],[Current Month High]]/Table2[[#This Row],[Close Price]])-1</f>
        <v>6.1535601412902041E-2</v>
      </c>
      <c r="AI189">
        <v>24.6886038297081</v>
      </c>
      <c r="AJ189">
        <v>136.96035242290699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-0.17</v>
      </c>
      <c r="AM189" t="s">
        <v>3214</v>
      </c>
      <c r="AN189">
        <v>-0.2</v>
      </c>
      <c r="AO189" t="s">
        <v>3214</v>
      </c>
      <c r="AP189">
        <v>0.158092828873374</v>
      </c>
      <c r="AQ189">
        <f>(Table2[[#This Row],[Sharpe Ratio]]-AVERAGE(Table2[Sharpe Ratio]))/_xlfn.STDEV.P(Table2[Sharpe Ratio])</f>
        <v>1.1314197688594989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109</v>
      </c>
      <c r="AT189">
        <f>_xlfn.RANK.AVG(Table2[[#This Row],[6M Return vs Nifty Z-Score]],Table2[6M Return vs Nifty Z-Score])</f>
        <v>493</v>
      </c>
      <c r="AU189">
        <f>_xlfn.RANK.AVG(Table2[[#This Row],[Sharpe Ratio Z-Score]],Table2[Sharpe Ratio Z-Score])</f>
        <v>97</v>
      </c>
      <c r="AV189">
        <f>(Table2[[#This Row],[Rank 1Y]]+Table2[[#This Row],[Rank 6M]]+Table2[[#This Row],[Rank Sharpe]])/3</f>
        <v>233</v>
      </c>
    </row>
    <row r="190" spans="1:48" x14ac:dyDescent="0.3">
      <c r="A190" t="s">
        <v>1042</v>
      </c>
      <c r="B190" t="s">
        <v>1043</v>
      </c>
      <c r="C190" t="s">
        <v>3171</v>
      </c>
      <c r="D190" t="s">
        <v>982</v>
      </c>
      <c r="E190">
        <v>13730.044868475001</v>
      </c>
      <c r="F190">
        <v>668.75</v>
      </c>
      <c r="G190">
        <v>25.865350969100302</v>
      </c>
      <c r="H190">
        <f>(Table2[[#This Row],[1Y Return vs Nifty]]-AVERAGE(Table2[1Y Return vs Nifty]))/_xlfn.STDEV.P(Table2[1Y Return vs Nifty])</f>
        <v>2.711568545002661E-2</v>
      </c>
      <c r="I190">
        <v>14.959059643088199</v>
      </c>
      <c r="J190">
        <f>(Table2[[#This Row],[1M Return vs Nifty]]-AVERAGE(Table2[1M Return vs Nifty]))/_xlfn.STDEV.P(Table2[1M Return vs Nifty])</f>
        <v>1.2107710412452881</v>
      </c>
      <c r="K190">
        <v>60.9939712414456</v>
      </c>
      <c r="L190">
        <f>(Table2[[#This Row],[6M Return vs Nifty]]-AVERAGE(Table2[6M Return vs Nifty]))/_xlfn.STDEV.P(Table2[6M Return vs Nifty])</f>
        <v>1.7086434000866948</v>
      </c>
      <c r="M190">
        <v>15.094904775572701</v>
      </c>
      <c r="N190">
        <f>(Table2[[#This Row],[1W Return vs Nifty]]-AVERAGE(Table2[1W Return vs Nifty]))/_xlfn.STDEV.P(Table2[1W Return vs Nifty])</f>
        <v>2.5980336549271144</v>
      </c>
      <c r="O190">
        <v>607.70000000000005</v>
      </c>
      <c r="P190">
        <v>558.61489287591405</v>
      </c>
      <c r="Q190">
        <v>463.64132193288202</v>
      </c>
      <c r="R190">
        <v>86.053159016935993</v>
      </c>
      <c r="S190" s="1">
        <f>(Table2[[#This Row],[Close Price]]-Table2[[#This Row],[20D EMA]])/Table2[[#This Row],[20D EMA]]</f>
        <v>0.10046075366134598</v>
      </c>
      <c r="T190" s="1">
        <f>(Table2[[#This Row],[Close Price]]-Table2[[#This Row],[50D EMA]])/Table2[[#This Row],[50D EMA]]</f>
        <v>0.19715748457238219</v>
      </c>
      <c r="U190" s="1">
        <f>(Table2[[#This Row],[Close Price]]-Table2[[#This Row],[200D EMA]])/Table2[[#This Row],[200D EMA]]</f>
        <v>0.44238653537617612</v>
      </c>
      <c r="V190">
        <v>1.39079361006424</v>
      </c>
      <c r="W190">
        <v>665.7</v>
      </c>
      <c r="X190">
        <v>691.8</v>
      </c>
      <c r="Y190">
        <v>641</v>
      </c>
      <c r="Z190">
        <v>691.8</v>
      </c>
      <c r="AA190">
        <v>642</v>
      </c>
      <c r="AB190">
        <v>691.8</v>
      </c>
      <c r="AC190" s="1">
        <f>(Table2[[#This Row],[Close Price]]/Table2[[#This Row],[Day Low]])-1</f>
        <v>4.5816433829051206E-3</v>
      </c>
      <c r="AD190" s="1">
        <f>(Table2[[#This Row],[Day High]]/Table2[[#This Row],[Close Price]])-1</f>
        <v>3.4467289719626093E-2</v>
      </c>
      <c r="AE190" s="1">
        <f>(Table2[[#This Row],[Close Price]]/Table2[[#This Row],[Current Week Low]])-1</f>
        <v>4.3291731669266698E-2</v>
      </c>
      <c r="AF190" s="1">
        <f>(Table2[[#This Row],[Current Week High]]/Table2[[#This Row],[Close Price]])-1</f>
        <v>3.4467289719626093E-2</v>
      </c>
      <c r="AG190" s="1">
        <f>(Table2[[#This Row],[Close Price]]/Table2[[#This Row],[Current Month Low]])-1</f>
        <v>4.1666666666666741E-2</v>
      </c>
      <c r="AH190" s="1">
        <f>(Table2[[#This Row],[Current Month High]]/Table2[[#This Row],[Close Price]])-1</f>
        <v>3.4467289719626093E-2</v>
      </c>
      <c r="AI190">
        <v>3.4467289719626</v>
      </c>
      <c r="AJ190">
        <v>94.687045123726307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0.4</v>
      </c>
      <c r="AM190" t="s">
        <v>3215</v>
      </c>
      <c r="AN190">
        <v>17.579999999999998</v>
      </c>
      <c r="AO190" t="s">
        <v>3215</v>
      </c>
      <c r="AP190">
        <v>5.8670280483530998E-2</v>
      </c>
      <c r="AQ190">
        <f>(Table2[[#This Row],[Sharpe Ratio]]-AVERAGE(Table2[Sharpe Ratio]))/_xlfn.STDEV.P(Table2[Sharpe Ratio])</f>
        <v>-2.9509732045753922E-2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5.5150540496633695</v>
      </c>
      <c r="AS190">
        <f>_xlfn.RANK.AVG(Table2[[#This Row],[1Y Return vs Nifty Z-Score]],Table2[1Y Return vs Nifty Z-Score])</f>
        <v>297</v>
      </c>
      <c r="AT190">
        <f>_xlfn.RANK.AVG(Table2[[#This Row],[6M Return vs Nifty Z-Score]],Table2[6M Return vs Nifty Z-Score])</f>
        <v>46</v>
      </c>
      <c r="AU190">
        <f>_xlfn.RANK.AVG(Table2[[#This Row],[Sharpe Ratio Z-Score]],Table2[Sharpe Ratio Z-Score])</f>
        <v>358</v>
      </c>
      <c r="AV190">
        <f>(Table2[[#This Row],[Rank 1Y]]+Table2[[#This Row],[Rank 6M]]+Table2[[#This Row],[Rank Sharpe]])/3</f>
        <v>233.66666666666666</v>
      </c>
    </row>
    <row r="191" spans="1:48" x14ac:dyDescent="0.3">
      <c r="A191" t="s">
        <v>451</v>
      </c>
      <c r="B191" t="s">
        <v>452</v>
      </c>
      <c r="C191" t="s">
        <v>3183</v>
      </c>
      <c r="D191" t="s">
        <v>384</v>
      </c>
      <c r="E191">
        <v>50895.0464832</v>
      </c>
      <c r="F191">
        <v>1669.3</v>
      </c>
      <c r="G191">
        <v>16.315289685760799</v>
      </c>
      <c r="H191">
        <f>(Table2[[#This Row],[1Y Return vs Nifty]]-AVERAGE(Table2[1Y Return vs Nifty]))/_xlfn.STDEV.P(Table2[1Y Return vs Nifty])</f>
        <v>-0.13619163881605434</v>
      </c>
      <c r="I191">
        <v>-0.96140255022119603</v>
      </c>
      <c r="J191">
        <f>(Table2[[#This Row],[1M Return vs Nifty]]-AVERAGE(Table2[1M Return vs Nifty]))/_xlfn.STDEV.P(Table2[1M Return vs Nifty])</f>
        <v>-0.23704499485934905</v>
      </c>
      <c r="K191">
        <v>33.266302420131197</v>
      </c>
      <c r="L191">
        <f>(Table2[[#This Row],[6M Return vs Nifty]]-AVERAGE(Table2[6M Return vs Nifty]))/_xlfn.STDEV.P(Table2[6M Return vs Nifty])</f>
        <v>0.79526243567585686</v>
      </c>
      <c r="M191">
        <v>7.9474041226699796</v>
      </c>
      <c r="N191">
        <f>(Table2[[#This Row],[1W Return vs Nifty]]-AVERAGE(Table2[1W Return vs Nifty]))/_xlfn.STDEV.P(Table2[1W Return vs Nifty])</f>
        <v>0.95097946659041011</v>
      </c>
      <c r="O191">
        <v>1685.4</v>
      </c>
      <c r="P191">
        <v>1663.8735718299499</v>
      </c>
      <c r="Q191">
        <v>1424.3995301088801</v>
      </c>
      <c r="R191">
        <v>66.095199507527994</v>
      </c>
      <c r="S191" s="1">
        <f>(Table2[[#This Row],[Close Price]]-Table2[[#This Row],[20D EMA]])/Table2[[#This Row],[20D EMA]]</f>
        <v>-9.5526284561529232E-3</v>
      </c>
      <c r="T191" s="1">
        <f>(Table2[[#This Row],[Close Price]]-Table2[[#This Row],[50D EMA]])/Table2[[#This Row],[50D EMA]]</f>
        <v>3.2613224117034167E-3</v>
      </c>
      <c r="U191" s="1">
        <f>(Table2[[#This Row],[Close Price]]-Table2[[#This Row],[200D EMA]])/Table2[[#This Row],[200D EMA]]</f>
        <v>0.17193242816669552</v>
      </c>
      <c r="V191">
        <v>1.1418905886859201</v>
      </c>
      <c r="W191">
        <v>1652.05</v>
      </c>
      <c r="X191">
        <v>1739.4</v>
      </c>
      <c r="Y191">
        <v>1636.1</v>
      </c>
      <c r="Z191">
        <v>1739.4</v>
      </c>
      <c r="AA191">
        <v>1652.05</v>
      </c>
      <c r="AB191">
        <v>1739.4</v>
      </c>
      <c r="AC191" s="1">
        <f>(Table2[[#This Row],[Close Price]]/Table2[[#This Row],[Day Low]])-1</f>
        <v>1.0441572591628479E-2</v>
      </c>
      <c r="AD191" s="1">
        <f>(Table2[[#This Row],[Day High]]/Table2[[#This Row],[Close Price]])-1</f>
        <v>4.1993650032948082E-2</v>
      </c>
      <c r="AE191" s="1">
        <f>(Table2[[#This Row],[Close Price]]/Table2[[#This Row],[Current Week Low]])-1</f>
        <v>2.0292158181040243E-2</v>
      </c>
      <c r="AF191" s="1">
        <f>(Table2[[#This Row],[Current Week High]]/Table2[[#This Row],[Close Price]])-1</f>
        <v>4.1993650032948082E-2</v>
      </c>
      <c r="AG191" s="1">
        <f>(Table2[[#This Row],[Close Price]]/Table2[[#This Row],[Current Month Low]])-1</f>
        <v>1.0441572591628479E-2</v>
      </c>
      <c r="AH191" s="1">
        <f>(Table2[[#This Row],[Current Month High]]/Table2[[#This Row],[Close Price]])-1</f>
        <v>4.1993650032948082E-2</v>
      </c>
      <c r="AI191">
        <v>7.1706703408614496</v>
      </c>
      <c r="AJ191">
        <v>63.809430351798198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0.03</v>
      </c>
      <c r="AM191" t="s">
        <v>3215</v>
      </c>
      <c r="AN191">
        <v>-2.1</v>
      </c>
      <c r="AO191" t="s">
        <v>3214</v>
      </c>
      <c r="AP191">
        <v>9.3058592129983006E-2</v>
      </c>
      <c r="AQ191">
        <f>(Table2[[#This Row],[Sharpe Ratio]]-AVERAGE(Table2[Sharpe Ratio]))/_xlfn.STDEV.P(Table2[Sharpe Ratio])</f>
        <v>0.37203303791173281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1.7450383065025963</v>
      </c>
      <c r="AS191">
        <f>_xlfn.RANK.AVG(Table2[[#This Row],[1Y Return vs Nifty Z-Score]],Table2[1Y Return vs Nifty Z-Score])</f>
        <v>338</v>
      </c>
      <c r="AT191">
        <f>_xlfn.RANK.AVG(Table2[[#This Row],[6M Return vs Nifty Z-Score]],Table2[6M Return vs Nifty Z-Score])</f>
        <v>116</v>
      </c>
      <c r="AU191">
        <f>_xlfn.RANK.AVG(Table2[[#This Row],[Sharpe Ratio Z-Score]],Table2[Sharpe Ratio Z-Score])</f>
        <v>250</v>
      </c>
      <c r="AV191">
        <f>(Table2[[#This Row],[Rank 1Y]]+Table2[[#This Row],[Rank 6M]]+Table2[[#This Row],[Rank Sharpe]])/3</f>
        <v>234.66666666666666</v>
      </c>
    </row>
    <row r="192" spans="1:48" x14ac:dyDescent="0.3">
      <c r="A192" t="s">
        <v>1066</v>
      </c>
      <c r="B192" t="s">
        <v>1067</v>
      </c>
      <c r="C192" t="s">
        <v>3174</v>
      </c>
      <c r="D192" t="s">
        <v>103</v>
      </c>
      <c r="E192">
        <v>13124.373653705001</v>
      </c>
      <c r="F192">
        <v>20.100000000000001</v>
      </c>
      <c r="G192">
        <v>70.702937976060895</v>
      </c>
      <c r="H192">
        <f>(Table2[[#This Row],[1Y Return vs Nifty]]-AVERAGE(Table2[1Y Return vs Nifty]))/_xlfn.STDEV.P(Table2[1Y Return vs Nifty])</f>
        <v>0.79384441560261887</v>
      </c>
      <c r="I192">
        <v>7.0411890812944398</v>
      </c>
      <c r="J192">
        <f>(Table2[[#This Row],[1M Return vs Nifty]]-AVERAGE(Table2[1M Return vs Nifty]))/_xlfn.STDEV.P(Table2[1M Return vs Nifty])</f>
        <v>0.49071531472351382</v>
      </c>
      <c r="K192">
        <v>1.6549848418325399</v>
      </c>
      <c r="L192">
        <f>(Table2[[#This Row],[6M Return vs Nifty]]-AVERAGE(Table2[6M Return vs Nifty]))/_xlfn.STDEV.P(Table2[6M Return vs Nifty])</f>
        <v>-0.24605033829123341</v>
      </c>
      <c r="M192">
        <v>11.9990545453654</v>
      </c>
      <c r="N192">
        <f>(Table2[[#This Row],[1W Return vs Nifty]]-AVERAGE(Table2[1W Return vs Nifty]))/_xlfn.STDEV.P(Table2[1W Return vs Nifty])</f>
        <v>1.8846327983556244</v>
      </c>
      <c r="O192">
        <v>18</v>
      </c>
      <c r="P192">
        <v>18.076731057245599</v>
      </c>
      <c r="Q192">
        <v>16.991527504361802</v>
      </c>
      <c r="R192">
        <v>79.176251170546905</v>
      </c>
      <c r="S192" s="1">
        <f>(Table2[[#This Row],[Close Price]]-Table2[[#This Row],[20D EMA]])/Table2[[#This Row],[20D EMA]]</f>
        <v>0.11666666666666675</v>
      </c>
      <c r="T192" s="1">
        <f>(Table2[[#This Row],[Close Price]]-Table2[[#This Row],[50D EMA]])/Table2[[#This Row],[50D EMA]]</f>
        <v>0.11192670490848655</v>
      </c>
      <c r="U192" s="1">
        <f>(Table2[[#This Row],[Close Price]]-Table2[[#This Row],[200D EMA]])/Table2[[#This Row],[200D EMA]]</f>
        <v>0.1829424985387712</v>
      </c>
      <c r="V192">
        <v>1.4046138181118</v>
      </c>
      <c r="W192">
        <v>19.32</v>
      </c>
      <c r="X192">
        <v>20.100000000000001</v>
      </c>
      <c r="Y192">
        <v>17.25</v>
      </c>
      <c r="Z192">
        <v>20.100000000000001</v>
      </c>
      <c r="AA192">
        <v>18.600000000000001</v>
      </c>
      <c r="AB192">
        <v>20.100000000000001</v>
      </c>
      <c r="AC192" s="1">
        <f>(Table2[[#This Row],[Close Price]]/Table2[[#This Row],[Day Low]])-1</f>
        <v>4.0372670807453437E-2</v>
      </c>
      <c r="AD192" s="1">
        <f>(Table2[[#This Row],[Day High]]/Table2[[#This Row],[Close Price]])-1</f>
        <v>0</v>
      </c>
      <c r="AE192" s="1">
        <f>(Table2[[#This Row],[Close Price]]/Table2[[#This Row],[Current Week Low]])-1</f>
        <v>0.16521739130434798</v>
      </c>
      <c r="AF192" s="1">
        <f>(Table2[[#This Row],[Current Week High]]/Table2[[#This Row],[Close Price]])-1</f>
        <v>0</v>
      </c>
      <c r="AG192" s="1">
        <f>(Table2[[#This Row],[Close Price]]/Table2[[#This Row],[Current Month Low]])-1</f>
        <v>8.0645161290322509E-2</v>
      </c>
      <c r="AH192" s="1">
        <f>(Table2[[#This Row],[Current Month High]]/Table2[[#This Row],[Close Price]])-1</f>
        <v>0</v>
      </c>
      <c r="AI192">
        <v>19.402985074626798</v>
      </c>
      <c r="AJ192">
        <v>140.71856287425101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0.11</v>
      </c>
      <c r="AM192" t="s">
        <v>3215</v>
      </c>
      <c r="AN192">
        <v>15.85</v>
      </c>
      <c r="AO192" t="s">
        <v>3215</v>
      </c>
      <c r="AP192">
        <v>0.118090179082476</v>
      </c>
      <c r="AQ192">
        <f>(Table2[[#This Row],[Sharpe Ratio]]-AVERAGE(Table2[Sharpe Ratio]))/_xlfn.STDEV.P(Table2[Sharpe Ratio])</f>
        <v>0.66431993075698692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119</v>
      </c>
      <c r="AT192">
        <f>_xlfn.RANK.AVG(Table2[[#This Row],[6M Return vs Nifty Z-Score]],Table2[6M Return vs Nifty Z-Score])</f>
        <v>404</v>
      </c>
      <c r="AU192">
        <f>_xlfn.RANK.AVG(Table2[[#This Row],[Sharpe Ratio Z-Score]],Table2[Sharpe Ratio Z-Score])</f>
        <v>181</v>
      </c>
      <c r="AV192">
        <f>(Table2[[#This Row],[Rank 1Y]]+Table2[[#This Row],[Rank 6M]]+Table2[[#This Row],[Rank Sharpe]])/3</f>
        <v>234.66666666666666</v>
      </c>
    </row>
    <row r="193" spans="1:48" x14ac:dyDescent="0.3">
      <c r="A193" t="s">
        <v>1497</v>
      </c>
      <c r="B193" t="s">
        <v>1498</v>
      </c>
      <c r="C193" t="s">
        <v>3171</v>
      </c>
      <c r="D193" t="s">
        <v>117</v>
      </c>
      <c r="E193">
        <v>7081.2782204199902</v>
      </c>
      <c r="F193">
        <v>1175.5999999999999</v>
      </c>
      <c r="G193">
        <v>44.095268359541699</v>
      </c>
      <c r="H193">
        <f>(Table2[[#This Row],[1Y Return vs Nifty]]-AVERAGE(Table2[1Y Return vs Nifty]))/_xlfn.STDEV.P(Table2[1Y Return vs Nifty])</f>
        <v>0.3388497091696781</v>
      </c>
      <c r="I193">
        <v>-5.1828417447014203</v>
      </c>
      <c r="J193">
        <f>(Table2[[#This Row],[1M Return vs Nifty]]-AVERAGE(Table2[1M Return vs Nifty]))/_xlfn.STDEV.P(Table2[1M Return vs Nifty])</f>
        <v>-0.62094511578533795</v>
      </c>
      <c r="K193">
        <v>24.3949323688235</v>
      </c>
      <c r="L193">
        <f>(Table2[[#This Row],[6M Return vs Nifty]]-AVERAGE(Table2[6M Return vs Nifty]))/_xlfn.STDEV.P(Table2[6M Return vs Nifty])</f>
        <v>0.50302941077474883</v>
      </c>
      <c r="M193">
        <v>2.7352478747417099</v>
      </c>
      <c r="N193">
        <f>(Table2[[#This Row],[1W Return vs Nifty]]-AVERAGE(Table2[1W Return vs Nifty]))/_xlfn.STDEV.P(Table2[1W Return vs Nifty])</f>
        <v>-0.25009825208446457</v>
      </c>
      <c r="O193">
        <v>1198.79</v>
      </c>
      <c r="P193">
        <v>1185.76930323241</v>
      </c>
      <c r="Q193">
        <v>1024.6002024222701</v>
      </c>
      <c r="R193">
        <v>38.317242531303599</v>
      </c>
      <c r="S193" s="1">
        <f>(Table2[[#This Row],[Close Price]]-Table2[[#This Row],[20D EMA]])/Table2[[#This Row],[20D EMA]]</f>
        <v>-1.9344505709924218E-2</v>
      </c>
      <c r="T193" s="1">
        <f>(Table2[[#This Row],[Close Price]]-Table2[[#This Row],[50D EMA]])/Table2[[#This Row],[50D EMA]]</f>
        <v>-8.5761228636030504E-3</v>
      </c>
      <c r="U193" s="1">
        <f>(Table2[[#This Row],[Close Price]]-Table2[[#This Row],[200D EMA]])/Table2[[#This Row],[200D EMA]]</f>
        <v>0.14737435852613473</v>
      </c>
      <c r="V193">
        <v>0.35230817456807001</v>
      </c>
      <c r="W193">
        <v>1161.2</v>
      </c>
      <c r="X193">
        <v>1211.95</v>
      </c>
      <c r="Y193">
        <v>1158</v>
      </c>
      <c r="Z193">
        <v>1211.95</v>
      </c>
      <c r="AA193">
        <v>1160</v>
      </c>
      <c r="AB193">
        <v>1211.95</v>
      </c>
      <c r="AC193" s="1">
        <f>(Table2[[#This Row],[Close Price]]/Table2[[#This Row],[Day Low]])-1</f>
        <v>1.2400964519462487E-2</v>
      </c>
      <c r="AD193" s="1">
        <f>(Table2[[#This Row],[Day High]]/Table2[[#This Row],[Close Price]])-1</f>
        <v>3.0920381082000903E-2</v>
      </c>
      <c r="AE193" s="1">
        <f>(Table2[[#This Row],[Close Price]]/Table2[[#This Row],[Current Week Low]])-1</f>
        <v>1.5198618307426415E-2</v>
      </c>
      <c r="AF193" s="1">
        <f>(Table2[[#This Row],[Current Week High]]/Table2[[#This Row],[Close Price]])-1</f>
        <v>3.0920381082000903E-2</v>
      </c>
      <c r="AG193" s="1">
        <f>(Table2[[#This Row],[Close Price]]/Table2[[#This Row],[Current Month Low]])-1</f>
        <v>1.344827586206887E-2</v>
      </c>
      <c r="AH193" s="1">
        <f>(Table2[[#This Row],[Current Month High]]/Table2[[#This Row],[Close Price]])-1</f>
        <v>3.0920381082000903E-2</v>
      </c>
      <c r="AI193">
        <v>14.50323239197</v>
      </c>
      <c r="AJ193">
        <v>80.514395393474004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-0.05</v>
      </c>
      <c r="AM193" t="s">
        <v>3214</v>
      </c>
      <c r="AN193">
        <v>-2.8</v>
      </c>
      <c r="AO193" t="s">
        <v>3214</v>
      </c>
      <c r="AP193">
        <v>7.0750714511092994E-2</v>
      </c>
      <c r="AQ193">
        <f>(Table2[[#This Row],[Sharpe Ratio]]-AVERAGE(Table2[Sharpe Ratio]))/_xlfn.STDEV.P(Table2[Sharpe Ratio])</f>
        <v>0.11155014293698315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8.2385895011607535E-2</v>
      </c>
      <c r="AS193">
        <f>_xlfn.RANK.AVG(Table2[[#This Row],[1Y Return vs Nifty Z-Score]],Table2[1Y Return vs Nifty Z-Score])</f>
        <v>212</v>
      </c>
      <c r="AT193">
        <f>_xlfn.RANK.AVG(Table2[[#This Row],[6M Return vs Nifty Z-Score]],Table2[6M Return vs Nifty Z-Score])</f>
        <v>178</v>
      </c>
      <c r="AU193">
        <f>_xlfn.RANK.AVG(Table2[[#This Row],[Sharpe Ratio Z-Score]],Table2[Sharpe Ratio Z-Score])</f>
        <v>317</v>
      </c>
      <c r="AV193">
        <f>(Table2[[#This Row],[Rank 1Y]]+Table2[[#This Row],[Rank 6M]]+Table2[[#This Row],[Rank Sharpe]])/3</f>
        <v>235.66666666666666</v>
      </c>
    </row>
    <row r="194" spans="1:48" x14ac:dyDescent="0.3">
      <c r="A194" t="s">
        <v>133</v>
      </c>
      <c r="B194" t="s">
        <v>134</v>
      </c>
      <c r="C194" t="s">
        <v>3176</v>
      </c>
      <c r="D194" t="s">
        <v>135</v>
      </c>
      <c r="E194">
        <v>219674.33481</v>
      </c>
      <c r="F194">
        <v>522.9</v>
      </c>
      <c r="G194">
        <v>41.028670875083698</v>
      </c>
      <c r="H194">
        <f>(Table2[[#This Row],[1Y Return vs Nifty]]-AVERAGE(Table2[1Y Return vs Nifty]))/_xlfn.STDEV.P(Table2[1Y Return vs Nifty])</f>
        <v>0.28641048234905081</v>
      </c>
      <c r="I194">
        <v>5.4245491784290101</v>
      </c>
      <c r="J194">
        <f>(Table2[[#This Row],[1M Return vs Nifty]]-AVERAGE(Table2[1M Return vs Nifty]))/_xlfn.STDEV.P(Table2[1M Return vs Nifty])</f>
        <v>0.34369714731384826</v>
      </c>
      <c r="K194">
        <v>46.701238839091502</v>
      </c>
      <c r="L194">
        <f>(Table2[[#This Row],[6M Return vs Nifty]]-AVERAGE(Table2[6M Return vs Nifty]))/_xlfn.STDEV.P(Table2[6M Return vs Nifty])</f>
        <v>1.2378245299589257</v>
      </c>
      <c r="M194">
        <v>5.4063514677163704</v>
      </c>
      <c r="N194">
        <f>(Table2[[#This Row],[1W Return vs Nifty]]-AVERAGE(Table2[1W Return vs Nifty]))/_xlfn.STDEV.P(Table2[1W Return vs Nifty])</f>
        <v>0.3654249320237371</v>
      </c>
      <c r="O194">
        <v>510.99</v>
      </c>
      <c r="P194">
        <v>533.66564156087304</v>
      </c>
      <c r="Q194">
        <v>491.40532054061299</v>
      </c>
      <c r="R194">
        <v>66.629845357031499</v>
      </c>
      <c r="S194" s="1">
        <f>(Table2[[#This Row],[Close Price]]-Table2[[#This Row],[20D EMA]])/Table2[[#This Row],[20D EMA]]</f>
        <v>2.3307696823812535E-2</v>
      </c>
      <c r="T194" s="1">
        <f>(Table2[[#This Row],[Close Price]]-Table2[[#This Row],[50D EMA]])/Table2[[#This Row],[50D EMA]]</f>
        <v>-2.0173008570282994E-2</v>
      </c>
      <c r="U194" s="1">
        <f>(Table2[[#This Row],[Close Price]]-Table2[[#This Row],[200D EMA]])/Table2[[#This Row],[200D EMA]]</f>
        <v>6.4091042857937597E-2</v>
      </c>
      <c r="V194">
        <v>1.1354894476301101</v>
      </c>
      <c r="W194">
        <v>512.54999999999995</v>
      </c>
      <c r="X194">
        <v>533.54999999999995</v>
      </c>
      <c r="Y194">
        <v>511.85</v>
      </c>
      <c r="Z194">
        <v>533.54999999999995</v>
      </c>
      <c r="AA194">
        <v>511.85</v>
      </c>
      <c r="AB194">
        <v>533.54999999999995</v>
      </c>
      <c r="AC194" s="1">
        <f>(Table2[[#This Row],[Close Price]]/Table2[[#This Row],[Day Low]])-1</f>
        <v>2.019315188762083E-2</v>
      </c>
      <c r="AD194" s="1">
        <f>(Table2[[#This Row],[Day High]]/Table2[[#This Row],[Close Price]])-1</f>
        <v>2.0367183017785395E-2</v>
      </c>
      <c r="AE194" s="1">
        <f>(Table2[[#This Row],[Close Price]]/Table2[[#This Row],[Current Week Low]])-1</f>
        <v>2.1588355963661154E-2</v>
      </c>
      <c r="AF194" s="1">
        <f>(Table2[[#This Row],[Current Week High]]/Table2[[#This Row],[Close Price]])-1</f>
        <v>2.0367183017785395E-2</v>
      </c>
      <c r="AG194" s="1">
        <f>(Table2[[#This Row],[Close Price]]/Table2[[#This Row],[Current Month Low]])-1</f>
        <v>2.1588355963661154E-2</v>
      </c>
      <c r="AH194" s="1">
        <f>(Table2[[#This Row],[Current Month High]]/Table2[[#This Row],[Close Price]])-1</f>
        <v>2.0367183017785395E-2</v>
      </c>
      <c r="AI194">
        <v>54.465480971505002</v>
      </c>
      <c r="AJ194">
        <v>83.731553056921896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-0.24</v>
      </c>
      <c r="AM194" t="s">
        <v>3214</v>
      </c>
      <c r="AN194">
        <v>5.33</v>
      </c>
      <c r="AO194" t="s">
        <v>3215</v>
      </c>
      <c r="AP194">
        <v>4.3031579193996E-2</v>
      </c>
      <c r="AQ194">
        <f>(Table2[[#This Row],[Sharpe Ratio]]-AVERAGE(Table2[Sharpe Ratio]))/_xlfn.STDEV.P(Table2[Sharpe Ratio])</f>
        <v>-0.21211850618094755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229</v>
      </c>
      <c r="AT194">
        <f>_xlfn.RANK.AVG(Table2[[#This Row],[6M Return vs Nifty Z-Score]],Table2[6M Return vs Nifty Z-Score])</f>
        <v>78</v>
      </c>
      <c r="AU194">
        <f>_xlfn.RANK.AVG(Table2[[#This Row],[Sharpe Ratio Z-Score]],Table2[Sharpe Ratio Z-Score])</f>
        <v>401</v>
      </c>
      <c r="AV194">
        <f>(Table2[[#This Row],[Rank 1Y]]+Table2[[#This Row],[Rank 6M]]+Table2[[#This Row],[Rank Sharpe]])/3</f>
        <v>236</v>
      </c>
    </row>
    <row r="195" spans="1:48" x14ac:dyDescent="0.3">
      <c r="A195" t="s">
        <v>484</v>
      </c>
      <c r="B195" t="s">
        <v>485</v>
      </c>
      <c r="C195" t="s">
        <v>3173</v>
      </c>
      <c r="D195" t="s">
        <v>54</v>
      </c>
      <c r="E195">
        <v>46338.479510190002</v>
      </c>
      <c r="F195">
        <v>2736.2</v>
      </c>
      <c r="G195">
        <v>44.9388014503349</v>
      </c>
      <c r="H195">
        <f>(Table2[[#This Row],[1Y Return vs Nifty]]-AVERAGE(Table2[1Y Return vs Nifty]))/_xlfn.STDEV.P(Table2[1Y Return vs Nifty])</f>
        <v>0.35327423775648986</v>
      </c>
      <c r="I195">
        <v>-1.9148376649026499</v>
      </c>
      <c r="J195">
        <f>(Table2[[#This Row],[1M Return vs Nifty]]-AVERAGE(Table2[1M Return vs Nifty]))/_xlfn.STDEV.P(Table2[1M Return vs Nifty])</f>
        <v>-0.323750935406803</v>
      </c>
      <c r="K195">
        <v>26.6866300088681</v>
      </c>
      <c r="L195">
        <f>(Table2[[#This Row],[6M Return vs Nifty]]-AVERAGE(Table2[6M Return vs Nifty]))/_xlfn.STDEV.P(Table2[6M Return vs Nifty])</f>
        <v>0.57852053893597855</v>
      </c>
      <c r="M195">
        <v>4.0312494001844197</v>
      </c>
      <c r="N195">
        <f>(Table2[[#This Row],[1W Return vs Nifty]]-AVERAGE(Table2[1W Return vs Nifty]))/_xlfn.STDEV.P(Table2[1W Return vs Nifty])</f>
        <v>4.8549463282204421E-2</v>
      </c>
      <c r="O195">
        <v>2764.79</v>
      </c>
      <c r="P195">
        <v>2751.2230796567401</v>
      </c>
      <c r="Q195">
        <v>2382.2239345234002</v>
      </c>
      <c r="R195">
        <v>44.557677166845501</v>
      </c>
      <c r="S195" s="1">
        <f>(Table2[[#This Row],[Close Price]]-Table2[[#This Row],[20D EMA]])/Table2[[#This Row],[20D EMA]]</f>
        <v>-1.0340749206992265E-2</v>
      </c>
      <c r="T195" s="1">
        <f>(Table2[[#This Row],[Close Price]]-Table2[[#This Row],[50D EMA]])/Table2[[#This Row],[50D EMA]]</f>
        <v>-5.4605094613464199E-3</v>
      </c>
      <c r="U195" s="1">
        <f>(Table2[[#This Row],[Close Price]]-Table2[[#This Row],[200D EMA]])/Table2[[#This Row],[200D EMA]]</f>
        <v>0.14859059232289087</v>
      </c>
      <c r="V195">
        <v>0.48408365890675897</v>
      </c>
      <c r="W195">
        <v>2695</v>
      </c>
      <c r="X195">
        <v>2751</v>
      </c>
      <c r="Y195">
        <v>2695</v>
      </c>
      <c r="Z195">
        <v>2782.25</v>
      </c>
      <c r="AA195">
        <v>2695</v>
      </c>
      <c r="AB195">
        <v>2763</v>
      </c>
      <c r="AC195" s="1">
        <f>(Table2[[#This Row],[Close Price]]/Table2[[#This Row],[Day Low]])-1</f>
        <v>1.5287569573283699E-2</v>
      </c>
      <c r="AD195" s="1">
        <f>(Table2[[#This Row],[Day High]]/Table2[[#This Row],[Close Price]])-1</f>
        <v>5.4089613332359843E-3</v>
      </c>
      <c r="AE195" s="1">
        <f>(Table2[[#This Row],[Close Price]]/Table2[[#This Row],[Current Week Low]])-1</f>
        <v>1.5287569573283699E-2</v>
      </c>
      <c r="AF195" s="1">
        <f>(Table2[[#This Row],[Current Week High]]/Table2[[#This Row],[Close Price]])-1</f>
        <v>1.6829910094291467E-2</v>
      </c>
      <c r="AG195" s="1">
        <f>(Table2[[#This Row],[Close Price]]/Table2[[#This Row],[Current Month Low]])-1</f>
        <v>1.5287569573283699E-2</v>
      </c>
      <c r="AH195" s="1">
        <f>(Table2[[#This Row],[Current Month High]]/Table2[[#This Row],[Close Price]])-1</f>
        <v>9.7946056574811369E-3</v>
      </c>
      <c r="AI195">
        <v>12.857247277245801</v>
      </c>
      <c r="AJ195">
        <v>97.552434930146902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-0.04</v>
      </c>
      <c r="AM195" t="s">
        <v>3214</v>
      </c>
      <c r="AN195">
        <v>-3.28</v>
      </c>
      <c r="AO195" t="s">
        <v>3214</v>
      </c>
      <c r="AP195">
        <v>6.4809471779715994E-2</v>
      </c>
      <c r="AQ195">
        <f>(Table2[[#This Row],[Sharpe Ratio]]-AVERAGE(Table2[Sharpe Ratio]))/_xlfn.STDEV.P(Table2[Sharpe Ratio])</f>
        <v>4.2175900669028002E-2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0.69876920523689778</v>
      </c>
      <c r="AS195">
        <f>_xlfn.RANK.AVG(Table2[[#This Row],[1Y Return vs Nifty Z-Score]],Table2[1Y Return vs Nifty Z-Score])</f>
        <v>209</v>
      </c>
      <c r="AT195">
        <f>_xlfn.RANK.AVG(Table2[[#This Row],[6M Return vs Nifty Z-Score]],Table2[6M Return vs Nifty Z-Score])</f>
        <v>164</v>
      </c>
      <c r="AU195">
        <f>_xlfn.RANK.AVG(Table2[[#This Row],[Sharpe Ratio Z-Score]],Table2[Sharpe Ratio Z-Score])</f>
        <v>335</v>
      </c>
      <c r="AV195">
        <f>(Table2[[#This Row],[Rank 1Y]]+Table2[[#This Row],[Rank 6M]]+Table2[[#This Row],[Rank Sharpe]])/3</f>
        <v>236</v>
      </c>
    </row>
    <row r="196" spans="1:48" x14ac:dyDescent="0.3">
      <c r="A196" t="s">
        <v>851</v>
      </c>
      <c r="B196" t="s">
        <v>852</v>
      </c>
      <c r="C196" t="s">
        <v>3181</v>
      </c>
      <c r="D196" t="s">
        <v>161</v>
      </c>
      <c r="E196">
        <v>19513.28029635</v>
      </c>
      <c r="F196">
        <v>787.6</v>
      </c>
      <c r="G196">
        <v>88.271998749541595</v>
      </c>
      <c r="H196">
        <f>(Table2[[#This Row],[1Y Return vs Nifty]]-AVERAGE(Table2[1Y Return vs Nifty]))/_xlfn.STDEV.P(Table2[1Y Return vs Nifty])</f>
        <v>1.0942777028518498</v>
      </c>
      <c r="I196">
        <v>-1.5570161348801199</v>
      </c>
      <c r="J196">
        <f>(Table2[[#This Row],[1M Return vs Nifty]]-AVERAGE(Table2[1M Return vs Nifty]))/_xlfn.STDEV.P(Table2[1M Return vs Nifty])</f>
        <v>-0.29121043859586049</v>
      </c>
      <c r="K196">
        <v>-14.0010120641643</v>
      </c>
      <c r="L196">
        <f>(Table2[[#This Row],[6M Return vs Nifty]]-AVERAGE(Table2[6M Return vs Nifty]))/_xlfn.STDEV.P(Table2[6M Return vs Nifty])</f>
        <v>-0.76177669253202307</v>
      </c>
      <c r="M196">
        <v>2.2900023640532998E-3</v>
      </c>
      <c r="N196">
        <f>(Table2[[#This Row],[1W Return vs Nifty]]-AVERAGE(Table2[1W Return vs Nifty]))/_xlfn.STDEV.P(Table2[1W Return vs Nifty])</f>
        <v>-0.8798749990679462</v>
      </c>
      <c r="O196">
        <v>807.68</v>
      </c>
      <c r="P196">
        <v>807.88818955649504</v>
      </c>
      <c r="Q196">
        <v>701.03907867201599</v>
      </c>
      <c r="R196">
        <v>52.400732875420402</v>
      </c>
      <c r="S196" s="1">
        <f>(Table2[[#This Row],[Close Price]]-Table2[[#This Row],[20D EMA]])/Table2[[#This Row],[20D EMA]]</f>
        <v>-2.4861331220285172E-2</v>
      </c>
      <c r="T196" s="1">
        <f>(Table2[[#This Row],[Close Price]]-Table2[[#This Row],[50D EMA]])/Table2[[#This Row],[50D EMA]]</f>
        <v>-2.5112620556605222E-2</v>
      </c>
      <c r="U196" s="1">
        <f>(Table2[[#This Row],[Close Price]]-Table2[[#This Row],[200D EMA]])/Table2[[#This Row],[200D EMA]]</f>
        <v>0.12347517272782722</v>
      </c>
      <c r="V196">
        <v>2.45970216760744</v>
      </c>
      <c r="W196">
        <v>785</v>
      </c>
      <c r="X196">
        <v>808.65</v>
      </c>
      <c r="Y196">
        <v>785</v>
      </c>
      <c r="Z196">
        <v>832</v>
      </c>
      <c r="AA196">
        <v>785</v>
      </c>
      <c r="AB196">
        <v>830.7</v>
      </c>
      <c r="AC196" s="1">
        <f>(Table2[[#This Row],[Close Price]]/Table2[[#This Row],[Day Low]])-1</f>
        <v>3.3121019108279803E-3</v>
      </c>
      <c r="AD196" s="1">
        <f>(Table2[[#This Row],[Day High]]/Table2[[#This Row],[Close Price]])-1</f>
        <v>2.6726764855256491E-2</v>
      </c>
      <c r="AE196" s="1">
        <f>(Table2[[#This Row],[Close Price]]/Table2[[#This Row],[Current Week Low]])-1</f>
        <v>3.3121019108279803E-3</v>
      </c>
      <c r="AF196" s="1">
        <f>(Table2[[#This Row],[Current Week High]]/Table2[[#This Row],[Close Price]])-1</f>
        <v>5.6373793803961458E-2</v>
      </c>
      <c r="AG196" s="1">
        <f>(Table2[[#This Row],[Close Price]]/Table2[[#This Row],[Current Month Low]])-1</f>
        <v>3.3121019108279803E-3</v>
      </c>
      <c r="AH196" s="1">
        <f>(Table2[[#This Row],[Current Month High]]/Table2[[#This Row],[Close Price]])-1</f>
        <v>5.4723209751142754E-2</v>
      </c>
      <c r="AI196">
        <v>24.428643981716601</v>
      </c>
      <c r="AJ196">
        <v>162.53333333333299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-0.03</v>
      </c>
      <c r="AM196" t="s">
        <v>3214</v>
      </c>
      <c r="AN196">
        <v>-0.01</v>
      </c>
      <c r="AO196" t="s">
        <v>3214</v>
      </c>
      <c r="AP196">
        <v>0.188044212800524</v>
      </c>
      <c r="AQ196">
        <f>(Table2[[#This Row],[Sharpe Ratio]]-AVERAGE(Table2[Sharpe Ratio]))/_xlfn.STDEV.P(Table2[Sharpe Ratio])</f>
        <v>1.481153765393429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91</v>
      </c>
      <c r="AT196">
        <f>_xlfn.RANK.AVG(Table2[[#This Row],[6M Return vs Nifty Z-Score]],Table2[6M Return vs Nifty Z-Score])</f>
        <v>571</v>
      </c>
      <c r="AU196">
        <f>_xlfn.RANK.AVG(Table2[[#This Row],[Sharpe Ratio Z-Score]],Table2[Sharpe Ratio Z-Score])</f>
        <v>47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863</v>
      </c>
      <c r="B197" t="s">
        <v>864</v>
      </c>
      <c r="C197" t="s">
        <v>3167</v>
      </c>
      <c r="D197" t="s">
        <v>176</v>
      </c>
      <c r="E197">
        <v>18917.920042559999</v>
      </c>
      <c r="F197">
        <v>1946.75</v>
      </c>
      <c r="G197">
        <v>46.228138589170598</v>
      </c>
      <c r="H197">
        <f>(Table2[[#This Row],[1Y Return vs Nifty]]-AVERAGE(Table2[1Y Return vs Nifty]))/_xlfn.STDEV.P(Table2[1Y Return vs Nifty])</f>
        <v>0.37532207514445198</v>
      </c>
      <c r="I197">
        <v>6.12310691446564</v>
      </c>
      <c r="J197">
        <f>(Table2[[#This Row],[1M Return vs Nifty]]-AVERAGE(Table2[1M Return vs Nifty]))/_xlfn.STDEV.P(Table2[1M Return vs Nifty])</f>
        <v>0.40722439169270924</v>
      </c>
      <c r="K197">
        <v>25.974650437914999</v>
      </c>
      <c r="L197">
        <f>(Table2[[#This Row],[6M Return vs Nifty]]-AVERAGE(Table2[6M Return vs Nifty]))/_xlfn.STDEV.P(Table2[6M Return vs Nifty])</f>
        <v>0.55506712165273175</v>
      </c>
      <c r="M197">
        <v>1.3490318170963</v>
      </c>
      <c r="N197">
        <f>(Table2[[#This Row],[1W Return vs Nifty]]-AVERAGE(Table2[1W Return vs Nifty]))/_xlfn.STDEV.P(Table2[1W Return vs Nifty])</f>
        <v>-0.56953480404297763</v>
      </c>
      <c r="O197">
        <v>1897.75</v>
      </c>
      <c r="P197">
        <v>1823.8709368647001</v>
      </c>
      <c r="Q197">
        <v>1546.67768648844</v>
      </c>
      <c r="R197">
        <v>52.287444375343497</v>
      </c>
      <c r="S197" s="1">
        <f>(Table2[[#This Row],[Close Price]]-Table2[[#This Row],[20D EMA]])/Table2[[#This Row],[20D EMA]]</f>
        <v>2.5820050059280727E-2</v>
      </c>
      <c r="T197" s="1">
        <f>(Table2[[#This Row],[Close Price]]-Table2[[#This Row],[50D EMA]])/Table2[[#This Row],[50D EMA]]</f>
        <v>6.7372674596445664E-2</v>
      </c>
      <c r="U197" s="1">
        <f>(Table2[[#This Row],[Close Price]]-Table2[[#This Row],[200D EMA]])/Table2[[#This Row],[200D EMA]]</f>
        <v>0.25866560111814874</v>
      </c>
      <c r="V197">
        <v>1.16188757684121</v>
      </c>
      <c r="W197">
        <v>1877</v>
      </c>
      <c r="X197">
        <v>1958</v>
      </c>
      <c r="Y197">
        <v>1877</v>
      </c>
      <c r="Z197">
        <v>1958</v>
      </c>
      <c r="AA197">
        <v>1877</v>
      </c>
      <c r="AB197">
        <v>1958</v>
      </c>
      <c r="AC197" s="1">
        <f>(Table2[[#This Row],[Close Price]]/Table2[[#This Row],[Day Low]])-1</f>
        <v>3.7160362280234338E-2</v>
      </c>
      <c r="AD197" s="1">
        <f>(Table2[[#This Row],[Day High]]/Table2[[#This Row],[Close Price]])-1</f>
        <v>5.778862206241131E-3</v>
      </c>
      <c r="AE197" s="1">
        <f>(Table2[[#This Row],[Close Price]]/Table2[[#This Row],[Current Week Low]])-1</f>
        <v>3.7160362280234338E-2</v>
      </c>
      <c r="AF197" s="1">
        <f>(Table2[[#This Row],[Current Week High]]/Table2[[#This Row],[Close Price]])-1</f>
        <v>5.778862206241131E-3</v>
      </c>
      <c r="AG197" s="1">
        <f>(Table2[[#This Row],[Close Price]]/Table2[[#This Row],[Current Month Low]])-1</f>
        <v>3.7160362280234338E-2</v>
      </c>
      <c r="AH197" s="1">
        <f>(Table2[[#This Row],[Current Month High]]/Table2[[#This Row],[Close Price]])-1</f>
        <v>5.778862206241131E-3</v>
      </c>
      <c r="AI197">
        <v>2.1189161422884202</v>
      </c>
      <c r="AJ197">
        <v>98.901660280970603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0.14000000000000001</v>
      </c>
      <c r="AM197" t="s">
        <v>3215</v>
      </c>
      <c r="AN197">
        <v>6.88</v>
      </c>
      <c r="AO197" t="s">
        <v>3215</v>
      </c>
      <c r="AP197">
        <v>6.2495449799873003E-2</v>
      </c>
      <c r="AQ197">
        <f>(Table2[[#This Row],[Sharpe Ratio]]-AVERAGE(Table2[Sharpe Ratio]))/_xlfn.STDEV.P(Table2[Sharpe Ratio])</f>
        <v>1.5155708311764384E-2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0.78323449275867973</v>
      </c>
      <c r="AS197">
        <f>_xlfn.RANK.AVG(Table2[[#This Row],[1Y Return vs Nifty Z-Score]],Table2[1Y Return vs Nifty Z-Score])</f>
        <v>205</v>
      </c>
      <c r="AT197">
        <f>_xlfn.RANK.AVG(Table2[[#This Row],[6M Return vs Nifty Z-Score]],Table2[6M Return vs Nifty Z-Score])</f>
        <v>167</v>
      </c>
      <c r="AU197">
        <f>_xlfn.RANK.AVG(Table2[[#This Row],[Sharpe Ratio Z-Score]],Table2[Sharpe Ratio Z-Score])</f>
        <v>341</v>
      </c>
      <c r="AV197">
        <f>(Table2[[#This Row],[Rank 1Y]]+Table2[[#This Row],[Rank 6M]]+Table2[[#This Row],[Rank Sharpe]])/3</f>
        <v>237.66666666666666</v>
      </c>
    </row>
    <row r="198" spans="1:48" x14ac:dyDescent="0.3">
      <c r="A198" t="s">
        <v>1257</v>
      </c>
      <c r="B198" t="s">
        <v>1258</v>
      </c>
      <c r="C198" t="s">
        <v>3175</v>
      </c>
      <c r="D198" t="s">
        <v>187</v>
      </c>
      <c r="E198">
        <v>9581.2772182399895</v>
      </c>
      <c r="F198">
        <v>2175.1</v>
      </c>
      <c r="G198">
        <v>80.008172772057804</v>
      </c>
      <c r="H198">
        <f>(Table2[[#This Row],[1Y Return vs Nifty]]-AVERAGE(Table2[1Y Return vs Nifty]))/_xlfn.STDEV.P(Table2[1Y Return vs Nifty])</f>
        <v>0.95296517421522775</v>
      </c>
      <c r="I198">
        <v>-0.78892326225066101</v>
      </c>
      <c r="J198">
        <f>(Table2[[#This Row],[1M Return vs Nifty]]-AVERAGE(Table2[1M Return vs Nifty]))/_xlfn.STDEV.P(Table2[1M Return vs Nifty])</f>
        <v>-0.22135962869425149</v>
      </c>
      <c r="K198">
        <v>-6.2526760678136997</v>
      </c>
      <c r="L198">
        <f>(Table2[[#This Row],[6M Return vs Nifty]]-AVERAGE(Table2[6M Return vs Nifty]))/_xlfn.STDEV.P(Table2[6M Return vs Nifty])</f>
        <v>-0.50653768738761451</v>
      </c>
      <c r="M198">
        <v>0.78725347878494101</v>
      </c>
      <c r="N198">
        <f>(Table2[[#This Row],[1W Return vs Nifty]]-AVERAGE(Table2[1W Return vs Nifty]))/_xlfn.STDEV.P(Table2[1W Return vs Nifty])</f>
        <v>-0.69898975759471826</v>
      </c>
      <c r="O198">
        <v>2203.94</v>
      </c>
      <c r="P198">
        <v>2130.6347107546699</v>
      </c>
      <c r="Q198">
        <v>1831.7350897834301</v>
      </c>
      <c r="R198">
        <v>33.997921888573899</v>
      </c>
      <c r="S198" s="1">
        <f>(Table2[[#This Row],[Close Price]]-Table2[[#This Row],[20D EMA]])/Table2[[#This Row],[20D EMA]]</f>
        <v>-1.30856556893564E-2</v>
      </c>
      <c r="T198" s="1">
        <f>(Table2[[#This Row],[Close Price]]-Table2[[#This Row],[50D EMA]])/Table2[[#This Row],[50D EMA]]</f>
        <v>2.0869503824792406E-2</v>
      </c>
      <c r="U198" s="1">
        <f>(Table2[[#This Row],[Close Price]]-Table2[[#This Row],[200D EMA]])/Table2[[#This Row],[200D EMA]]</f>
        <v>0.18745336710078889</v>
      </c>
      <c r="V198">
        <v>0.55669110761689</v>
      </c>
      <c r="W198">
        <v>2075.5</v>
      </c>
      <c r="X198">
        <v>2159</v>
      </c>
      <c r="Y198">
        <v>2075.5</v>
      </c>
      <c r="Z198">
        <v>2243.6999999999998</v>
      </c>
      <c r="AA198">
        <v>2075.5</v>
      </c>
      <c r="AB198">
        <v>2218</v>
      </c>
      <c r="AC198" s="1">
        <f>(Table2[[#This Row],[Close Price]]/Table2[[#This Row],[Day Low]])-1</f>
        <v>4.7988436521320121E-2</v>
      </c>
      <c r="AD198" s="1">
        <f>(Table2[[#This Row],[Day High]]/Table2[[#This Row],[Close Price]])-1</f>
        <v>-7.4019585306421831E-3</v>
      </c>
      <c r="AE198" s="1">
        <f>(Table2[[#This Row],[Close Price]]/Table2[[#This Row],[Current Week Low]])-1</f>
        <v>4.7988436521320121E-2</v>
      </c>
      <c r="AF198" s="1">
        <f>(Table2[[#This Row],[Current Week High]]/Table2[[#This Row],[Close Price]])-1</f>
        <v>3.153877982621478E-2</v>
      </c>
      <c r="AG198" s="1">
        <f>(Table2[[#This Row],[Close Price]]/Table2[[#This Row],[Current Month Low]])-1</f>
        <v>4.7988436521320121E-2</v>
      </c>
      <c r="AH198" s="1">
        <f>(Table2[[#This Row],[Current Month High]]/Table2[[#This Row],[Close Price]])-1</f>
        <v>1.9723231115810869E-2</v>
      </c>
      <c r="AI198">
        <v>10.2937795963404</v>
      </c>
      <c r="AJ198">
        <v>129.22331120244399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0.08</v>
      </c>
      <c r="AM198" t="s">
        <v>3215</v>
      </c>
      <c r="AN198">
        <v>-10.92</v>
      </c>
      <c r="AO198" t="s">
        <v>3214</v>
      </c>
      <c r="AP198">
        <v>0.148697649125766</v>
      </c>
      <c r="AQ198">
        <f>(Table2[[#This Row],[Sharpe Ratio]]-AVERAGE(Table2[Sharpe Ratio]))/_xlfn.STDEV.P(Table2[Sharpe Ratio])</f>
        <v>1.0217148627597477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0.547792963298391</v>
      </c>
      <c r="AS198">
        <f>_xlfn.RANK.AVG(Table2[[#This Row],[1Y Return vs Nifty Z-Score]],Table2[1Y Return vs Nifty Z-Score])</f>
        <v>107</v>
      </c>
      <c r="AT198">
        <f>_xlfn.RANK.AVG(Table2[[#This Row],[6M Return vs Nifty Z-Score]],Table2[6M Return vs Nifty Z-Score])</f>
        <v>498</v>
      </c>
      <c r="AU198">
        <f>_xlfn.RANK.AVG(Table2[[#This Row],[Sharpe Ratio Z-Score]],Table2[Sharpe Ratio Z-Score])</f>
        <v>108</v>
      </c>
      <c r="AV198">
        <f>(Table2[[#This Row],[Rank 1Y]]+Table2[[#This Row],[Rank 6M]]+Table2[[#This Row],[Rank Sharpe]])/3</f>
        <v>237.66666666666666</v>
      </c>
    </row>
    <row r="199" spans="1:48" x14ac:dyDescent="0.3">
      <c r="A199" t="s">
        <v>1776</v>
      </c>
      <c r="B199" t="s">
        <v>1777</v>
      </c>
      <c r="C199" t="s">
        <v>613</v>
      </c>
      <c r="D199" t="s">
        <v>613</v>
      </c>
      <c r="E199">
        <v>4683.1788575</v>
      </c>
      <c r="F199">
        <v>231.67</v>
      </c>
      <c r="G199">
        <v>33.164368551095997</v>
      </c>
      <c r="H199">
        <f>(Table2[[#This Row],[1Y Return vs Nifty]]-AVERAGE(Table2[1Y Return vs Nifty]))/_xlfn.STDEV.P(Table2[1Y Return vs Nifty])</f>
        <v>0.15192986158167757</v>
      </c>
      <c r="I199">
        <v>6.47321736949384</v>
      </c>
      <c r="J199">
        <f>(Table2[[#This Row],[1M Return vs Nifty]]-AVERAGE(Table2[1M Return vs Nifty]))/_xlfn.STDEV.P(Table2[1M Return vs Nifty])</f>
        <v>0.4390636388855918</v>
      </c>
      <c r="K199">
        <v>19.757692385573701</v>
      </c>
      <c r="L199">
        <f>(Table2[[#This Row],[6M Return vs Nifty]]-AVERAGE(Table2[6M Return vs Nifty]))/_xlfn.STDEV.P(Table2[6M Return vs Nifty])</f>
        <v>0.35027344865617011</v>
      </c>
      <c r="M199">
        <v>6.8934961636149099</v>
      </c>
      <c r="N199">
        <f>(Table2[[#This Row],[1W Return vs Nifty]]-AVERAGE(Table2[1W Return vs Nifty]))/_xlfn.STDEV.P(Table2[1W Return vs Nifty])</f>
        <v>0.7081192553950344</v>
      </c>
      <c r="O199">
        <v>216.55</v>
      </c>
      <c r="P199">
        <v>213.285832338234</v>
      </c>
      <c r="Q199">
        <v>187.077129930154</v>
      </c>
      <c r="R199">
        <v>72.056310572804307</v>
      </c>
      <c r="S199" s="1">
        <f>(Table2[[#This Row],[Close Price]]-Table2[[#This Row],[20D EMA]])/Table2[[#This Row],[20D EMA]]</f>
        <v>6.9822211960286193E-2</v>
      </c>
      <c r="T199" s="1">
        <f>(Table2[[#This Row],[Close Price]]-Table2[[#This Row],[50D EMA]])/Table2[[#This Row],[50D EMA]]</f>
        <v>8.61949781671945E-2</v>
      </c>
      <c r="U199" s="1">
        <f>(Table2[[#This Row],[Close Price]]-Table2[[#This Row],[200D EMA]])/Table2[[#This Row],[200D EMA]]</f>
        <v>0.23836622940759736</v>
      </c>
      <c r="V199">
        <v>1.2366918511951499</v>
      </c>
      <c r="W199">
        <v>220.1</v>
      </c>
      <c r="X199">
        <v>237.5</v>
      </c>
      <c r="Y199">
        <v>212.9</v>
      </c>
      <c r="Z199">
        <v>237.5</v>
      </c>
      <c r="AA199">
        <v>220.1</v>
      </c>
      <c r="AB199">
        <v>237.5</v>
      </c>
      <c r="AC199" s="1">
        <f>(Table2[[#This Row],[Close Price]]/Table2[[#This Row],[Day Low]])-1</f>
        <v>5.2567014993184946E-2</v>
      </c>
      <c r="AD199" s="1">
        <f>(Table2[[#This Row],[Day High]]/Table2[[#This Row],[Close Price]])-1</f>
        <v>2.5165105538049959E-2</v>
      </c>
      <c r="AE199" s="1">
        <f>(Table2[[#This Row],[Close Price]]/Table2[[#This Row],[Current Week Low]])-1</f>
        <v>8.8163457022075953E-2</v>
      </c>
      <c r="AF199" s="1">
        <f>(Table2[[#This Row],[Current Week High]]/Table2[[#This Row],[Close Price]])-1</f>
        <v>2.5165105538049959E-2</v>
      </c>
      <c r="AG199" s="1">
        <f>(Table2[[#This Row],[Close Price]]/Table2[[#This Row],[Current Month Low]])-1</f>
        <v>5.2567014993184946E-2</v>
      </c>
      <c r="AH199" s="1">
        <f>(Table2[[#This Row],[Current Month High]]/Table2[[#This Row],[Close Price]])-1</f>
        <v>2.5165105538049959E-2</v>
      </c>
      <c r="AI199">
        <v>4.9769068070962996</v>
      </c>
      <c r="AJ199">
        <v>72.759134973900004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-0.02</v>
      </c>
      <c r="AM199" t="s">
        <v>3214</v>
      </c>
      <c r="AN199">
        <v>9</v>
      </c>
      <c r="AO199" t="s">
        <v>3215</v>
      </c>
      <c r="AP199">
        <v>9.0741987722449E-2</v>
      </c>
      <c r="AQ199">
        <f>(Table2[[#This Row],[Sharpe Ratio]]-AVERAGE(Table2[Sharpe Ratio]))/_xlfn.STDEV.P(Table2[Sharpe Ratio])</f>
        <v>0.34498269126312375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1.9943688957815975</v>
      </c>
      <c r="AS199">
        <f>_xlfn.RANK.AVG(Table2[[#This Row],[1Y Return vs Nifty Z-Score]],Table2[1Y Return vs Nifty Z-Score])</f>
        <v>254</v>
      </c>
      <c r="AT199">
        <f>_xlfn.RANK.AVG(Table2[[#This Row],[6M Return vs Nifty Z-Score]],Table2[6M Return vs Nifty Z-Score])</f>
        <v>205</v>
      </c>
      <c r="AU199">
        <f>_xlfn.RANK.AVG(Table2[[#This Row],[Sharpe Ratio Z-Score]],Table2[Sharpe Ratio Z-Score])</f>
        <v>255</v>
      </c>
      <c r="AV199">
        <f>(Table2[[#This Row],[Rank 1Y]]+Table2[[#This Row],[Rank 6M]]+Table2[[#This Row],[Rank Sharpe]])/3</f>
        <v>238</v>
      </c>
    </row>
    <row r="200" spans="1:48" x14ac:dyDescent="0.3">
      <c r="A200" t="s">
        <v>938</v>
      </c>
      <c r="B200" t="s">
        <v>939</v>
      </c>
      <c r="C200" t="s">
        <v>3183</v>
      </c>
      <c r="D200" t="s">
        <v>468</v>
      </c>
      <c r="E200">
        <v>16397.205022400001</v>
      </c>
      <c r="F200">
        <v>837.1</v>
      </c>
      <c r="G200">
        <v>39.014991861654501</v>
      </c>
      <c r="H200">
        <f>(Table2[[#This Row],[1Y Return vs Nifty]]-AVERAGE(Table2[1Y Return vs Nifty]))/_xlfn.STDEV.P(Table2[1Y Return vs Nifty])</f>
        <v>0.25197630210063982</v>
      </c>
      <c r="I200">
        <v>1.23671785482717</v>
      </c>
      <c r="J200">
        <f>(Table2[[#This Row],[1M Return vs Nifty]]-AVERAGE(Table2[1M Return vs Nifty]))/_xlfn.STDEV.P(Table2[1M Return vs Nifty])</f>
        <v>-3.7146654404428998E-2</v>
      </c>
      <c r="K200">
        <v>11.5203964052209</v>
      </c>
      <c r="L200">
        <f>(Table2[[#This Row],[6M Return vs Nifty]]-AVERAGE(Table2[6M Return vs Nifty]))/_xlfn.STDEV.P(Table2[6M Return vs Nifty])</f>
        <v>7.8927545213736308E-2</v>
      </c>
      <c r="M200">
        <v>2.6349295172854501</v>
      </c>
      <c r="N200">
        <f>(Table2[[#This Row],[1W Return vs Nifty]]-AVERAGE(Table2[1W Return vs Nifty]))/_xlfn.STDEV.P(Table2[1W Return vs Nifty])</f>
        <v>-0.2732153917447861</v>
      </c>
      <c r="O200">
        <v>867.12</v>
      </c>
      <c r="P200">
        <v>854.13436613634804</v>
      </c>
      <c r="Q200">
        <v>735.99301486688296</v>
      </c>
      <c r="R200">
        <v>50.622886168573402</v>
      </c>
      <c r="S200" s="1">
        <f>(Table2[[#This Row],[Close Price]]-Table2[[#This Row],[20D EMA]])/Table2[[#This Row],[20D EMA]]</f>
        <v>-3.4620352431036054E-2</v>
      </c>
      <c r="T200" s="1">
        <f>(Table2[[#This Row],[Close Price]]-Table2[[#This Row],[50D EMA]])/Table2[[#This Row],[50D EMA]]</f>
        <v>-1.9943426715637813E-2</v>
      </c>
      <c r="U200" s="1">
        <f>(Table2[[#This Row],[Close Price]]-Table2[[#This Row],[200D EMA]])/Table2[[#This Row],[200D EMA]]</f>
        <v>0.13737492488485642</v>
      </c>
      <c r="V200">
        <v>0.77149461845250999</v>
      </c>
      <c r="W200">
        <v>832.55</v>
      </c>
      <c r="X200">
        <v>878.45</v>
      </c>
      <c r="Y200">
        <v>832.55</v>
      </c>
      <c r="Z200">
        <v>885.1</v>
      </c>
      <c r="AA200">
        <v>832.55</v>
      </c>
      <c r="AB200">
        <v>878.45</v>
      </c>
      <c r="AC200" s="1">
        <f>(Table2[[#This Row],[Close Price]]/Table2[[#This Row],[Day Low]])-1</f>
        <v>5.4651372289953315E-3</v>
      </c>
      <c r="AD200" s="1">
        <f>(Table2[[#This Row],[Day High]]/Table2[[#This Row],[Close Price]])-1</f>
        <v>4.9396726794887158E-2</v>
      </c>
      <c r="AE200" s="1">
        <f>(Table2[[#This Row],[Close Price]]/Table2[[#This Row],[Current Week Low]])-1</f>
        <v>5.4651372289953315E-3</v>
      </c>
      <c r="AF200" s="1">
        <f>(Table2[[#This Row],[Current Week High]]/Table2[[#This Row],[Close Price]])-1</f>
        <v>5.7340819495878659E-2</v>
      </c>
      <c r="AG200" s="1">
        <f>(Table2[[#This Row],[Close Price]]/Table2[[#This Row],[Current Month Low]])-1</f>
        <v>5.4651372289953315E-3</v>
      </c>
      <c r="AH200" s="1">
        <f>(Table2[[#This Row],[Current Month High]]/Table2[[#This Row],[Close Price]])-1</f>
        <v>4.9396726794887158E-2</v>
      </c>
      <c r="AI200">
        <v>10.691673635169</v>
      </c>
      <c r="AJ200">
        <v>74.942528735632095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-0.04</v>
      </c>
      <c r="AM200" t="s">
        <v>3214</v>
      </c>
      <c r="AN200">
        <v>-4.0199999999999996</v>
      </c>
      <c r="AO200" t="s">
        <v>3214</v>
      </c>
      <c r="AP200">
        <v>0.117443675954802</v>
      </c>
      <c r="AQ200">
        <f>(Table2[[#This Row],[Sharpe Ratio]]-AVERAGE(Table2[Sharpe Ratio]))/_xlfn.STDEV.P(Table2[Sharpe Ratio])</f>
        <v>0.65677089318453075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0.67731269434969188</v>
      </c>
      <c r="AS200">
        <f>_xlfn.RANK.AVG(Table2[[#This Row],[1Y Return vs Nifty Z-Score]],Table2[1Y Return vs Nifty Z-Score])</f>
        <v>237</v>
      </c>
      <c r="AT200">
        <f>_xlfn.RANK.AVG(Table2[[#This Row],[6M Return vs Nifty Z-Score]],Table2[6M Return vs Nifty Z-Score])</f>
        <v>295</v>
      </c>
      <c r="AU200">
        <f>_xlfn.RANK.AVG(Table2[[#This Row],[Sharpe Ratio Z-Score]],Table2[Sharpe Ratio Z-Score])</f>
        <v>184</v>
      </c>
      <c r="AV200">
        <f>(Table2[[#This Row],[Rank 1Y]]+Table2[[#This Row],[Rank 6M]]+Table2[[#This Row],[Rank Sharpe]])/3</f>
        <v>238.66666666666666</v>
      </c>
    </row>
    <row r="201" spans="1:48" x14ac:dyDescent="0.3">
      <c r="A201" t="s">
        <v>962</v>
      </c>
      <c r="B201" t="s">
        <v>963</v>
      </c>
      <c r="C201" t="s">
        <v>3181</v>
      </c>
      <c r="D201" t="s">
        <v>777</v>
      </c>
      <c r="E201">
        <v>16035.036583008399</v>
      </c>
      <c r="F201">
        <v>1133.7</v>
      </c>
      <c r="G201">
        <v>17.9462654648589</v>
      </c>
      <c r="H201">
        <f>(Table2[[#This Row],[1Y Return vs Nifty]]-AVERAGE(Table2[1Y Return vs Nifty]))/_xlfn.STDEV.P(Table2[1Y Return vs Nifty])</f>
        <v>-0.10830173502120045</v>
      </c>
      <c r="I201">
        <v>-15.2211826839068</v>
      </c>
      <c r="J201">
        <f>(Table2[[#This Row],[1M Return vs Nifty]]-AVERAGE(Table2[1M Return vs Nifty]))/_xlfn.STDEV.P(Table2[1M Return vs Nifty])</f>
        <v>-1.5338376443562129</v>
      </c>
      <c r="K201">
        <v>5.2007509784794497</v>
      </c>
      <c r="L201">
        <f>(Table2[[#This Row],[6M Return vs Nifty]]-AVERAGE(Table2[6M Return vs Nifty]))/_xlfn.STDEV.P(Table2[6M Return vs Nifty])</f>
        <v>-0.1292487667513898</v>
      </c>
      <c r="M201">
        <v>-3.3216450198822201</v>
      </c>
      <c r="N201">
        <f>(Table2[[#This Row],[1W Return vs Nifty]]-AVERAGE(Table2[1W Return vs Nifty]))/_xlfn.STDEV.P(Table2[1W Return vs Nifty])</f>
        <v>-1.6458352089388488</v>
      </c>
      <c r="O201">
        <v>1288.5899999999999</v>
      </c>
      <c r="P201">
        <v>1369.2218653382999</v>
      </c>
      <c r="Q201">
        <v>1223.72728739691</v>
      </c>
      <c r="R201">
        <v>20.126930777010799</v>
      </c>
      <c r="S201" s="1">
        <f>(Table2[[#This Row],[Close Price]]-Table2[[#This Row],[20D EMA]])/Table2[[#This Row],[20D EMA]]</f>
        <v>-0.12020115009428901</v>
      </c>
      <c r="T201" s="1">
        <f>(Table2[[#This Row],[Close Price]]-Table2[[#This Row],[50D EMA]])/Table2[[#This Row],[50D EMA]]</f>
        <v>-0.17201146965331907</v>
      </c>
      <c r="U201" s="1">
        <f>(Table2[[#This Row],[Close Price]]-Table2[[#This Row],[200D EMA]])/Table2[[#This Row],[200D EMA]]</f>
        <v>-7.3568096686324899E-2</v>
      </c>
      <c r="V201">
        <v>0.78723081921147398</v>
      </c>
      <c r="W201">
        <v>1127</v>
      </c>
      <c r="X201">
        <v>1182.55</v>
      </c>
      <c r="Y201">
        <v>1127</v>
      </c>
      <c r="Z201">
        <v>1243.95</v>
      </c>
      <c r="AA201">
        <v>1127</v>
      </c>
      <c r="AB201">
        <v>1243.95</v>
      </c>
      <c r="AC201" s="1">
        <f>(Table2[[#This Row],[Close Price]]/Table2[[#This Row],[Day Low]])-1</f>
        <v>5.94498669032828E-3</v>
      </c>
      <c r="AD201" s="1">
        <f>(Table2[[#This Row],[Day High]]/Table2[[#This Row],[Close Price]])-1</f>
        <v>4.3089000617447137E-2</v>
      </c>
      <c r="AE201" s="1">
        <f>(Table2[[#This Row],[Close Price]]/Table2[[#This Row],[Current Week Low]])-1</f>
        <v>5.94498669032828E-3</v>
      </c>
      <c r="AF201" s="1">
        <f>(Table2[[#This Row],[Current Week High]]/Table2[[#This Row],[Close Price]])-1</f>
        <v>9.7247949192908134E-2</v>
      </c>
      <c r="AG201" s="1">
        <f>(Table2[[#This Row],[Close Price]]/Table2[[#This Row],[Current Month Low]])-1</f>
        <v>5.94498669032828E-3</v>
      </c>
      <c r="AH201" s="1">
        <f>(Table2[[#This Row],[Current Month High]]/Table2[[#This Row],[Close Price]])-1</f>
        <v>9.7247949192908134E-2</v>
      </c>
      <c r="AI201">
        <v>67.323807003616395</v>
      </c>
      <c r="AJ201">
        <v>61.426740709098603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-0.36</v>
      </c>
      <c r="AM201" t="s">
        <v>3214</v>
      </c>
      <c r="AN201">
        <v>-15.36</v>
      </c>
      <c r="AO201" t="s">
        <v>3214</v>
      </c>
      <c r="AP201">
        <v>0.222920420758805</v>
      </c>
      <c r="AQ201">
        <f>(Table2[[#This Row],[Sharpe Ratio]]-AVERAGE(Table2[Sharpe Ratio]))/_xlfn.STDEV.P(Table2[Sharpe Ratio])</f>
        <v>1.8883935651591259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331</v>
      </c>
      <c r="AT201">
        <f>_xlfn.RANK.AVG(Table2[[#This Row],[6M Return vs Nifty Z-Score]],Table2[6M Return vs Nifty Z-Score])</f>
        <v>367</v>
      </c>
      <c r="AU201">
        <f>_xlfn.RANK.AVG(Table2[[#This Row],[Sharpe Ratio Z-Score]],Table2[Sharpe Ratio Z-Score])</f>
        <v>20</v>
      </c>
      <c r="AV201">
        <f>(Table2[[#This Row],[Rank 1Y]]+Table2[[#This Row],[Rank 6M]]+Table2[[#This Row],[Rank Sharpe]])/3</f>
        <v>239.33333333333334</v>
      </c>
    </row>
    <row r="202" spans="1:48" x14ac:dyDescent="0.3">
      <c r="A202" t="s">
        <v>1040</v>
      </c>
      <c r="B202" t="s">
        <v>1041</v>
      </c>
      <c r="C202" t="s">
        <v>3173</v>
      </c>
      <c r="D202" t="s">
        <v>54</v>
      </c>
      <c r="E202">
        <v>13787.473898767401</v>
      </c>
      <c r="F202">
        <v>1126.8499999999999</v>
      </c>
      <c r="G202">
        <v>53.262678761804104</v>
      </c>
      <c r="H202">
        <f>(Table2[[#This Row],[1Y Return vs Nifty]]-AVERAGE(Table2[1Y Return vs Nifty]))/_xlfn.STDEV.P(Table2[1Y Return vs Nifty])</f>
        <v>0.49561365222984205</v>
      </c>
      <c r="I202">
        <v>6.0893807735081298</v>
      </c>
      <c r="J202">
        <f>(Table2[[#This Row],[1M Return vs Nifty]]-AVERAGE(Table2[1M Return vs Nifty]))/_xlfn.STDEV.P(Table2[1M Return vs Nifty])</f>
        <v>0.40415731693562529</v>
      </c>
      <c r="K202">
        <v>28.8368885717287</v>
      </c>
      <c r="L202">
        <f>(Table2[[#This Row],[6M Return vs Nifty]]-AVERAGE(Table2[6M Return vs Nifty]))/_xlfn.STDEV.P(Table2[6M Return vs Nifty])</f>
        <v>0.64935250294041502</v>
      </c>
      <c r="M202">
        <v>8.9018847612342302</v>
      </c>
      <c r="N202">
        <f>(Table2[[#This Row],[1W Return vs Nifty]]-AVERAGE(Table2[1W Return vs Nifty]))/_xlfn.STDEV.P(Table2[1W Return vs Nifty])</f>
        <v>1.1709278667063432</v>
      </c>
      <c r="O202">
        <v>1122.67</v>
      </c>
      <c r="P202">
        <v>1065.2695373193901</v>
      </c>
      <c r="Q202">
        <v>885.43311589798702</v>
      </c>
      <c r="R202">
        <v>50.518184702392801</v>
      </c>
      <c r="S202" s="1">
        <f>(Table2[[#This Row],[Close Price]]-Table2[[#This Row],[20D EMA]])/Table2[[#This Row],[20D EMA]]</f>
        <v>3.7232668549082421E-3</v>
      </c>
      <c r="T202" s="1">
        <f>(Table2[[#This Row],[Close Price]]-Table2[[#This Row],[50D EMA]])/Table2[[#This Row],[50D EMA]]</f>
        <v>5.7807400402689529E-2</v>
      </c>
      <c r="U202" s="1">
        <f>(Table2[[#This Row],[Close Price]]-Table2[[#This Row],[200D EMA]])/Table2[[#This Row],[200D EMA]]</f>
        <v>0.27265400374953574</v>
      </c>
      <c r="V202">
        <v>0.91547734254403101</v>
      </c>
      <c r="W202">
        <v>1088.0999999999999</v>
      </c>
      <c r="X202">
        <v>1159</v>
      </c>
      <c r="Y202">
        <v>1023.55</v>
      </c>
      <c r="Z202">
        <v>1159</v>
      </c>
      <c r="AA202">
        <v>1054.05</v>
      </c>
      <c r="AB202">
        <v>1159</v>
      </c>
      <c r="AC202" s="1">
        <f>(Table2[[#This Row],[Close Price]]/Table2[[#This Row],[Day Low]])-1</f>
        <v>3.5612535612535634E-2</v>
      </c>
      <c r="AD202" s="1">
        <f>(Table2[[#This Row],[Day High]]/Table2[[#This Row],[Close Price]])-1</f>
        <v>2.8530860362958821E-2</v>
      </c>
      <c r="AE202" s="1">
        <f>(Table2[[#This Row],[Close Price]]/Table2[[#This Row],[Current Week Low]])-1</f>
        <v>0.10092325729080165</v>
      </c>
      <c r="AF202" s="1">
        <f>(Table2[[#This Row],[Current Week High]]/Table2[[#This Row],[Close Price]])-1</f>
        <v>2.8530860362958821E-2</v>
      </c>
      <c r="AG202" s="1">
        <f>(Table2[[#This Row],[Close Price]]/Table2[[#This Row],[Current Month Low]])-1</f>
        <v>6.9066932308713858E-2</v>
      </c>
      <c r="AH202" s="1">
        <f>(Table2[[#This Row],[Current Month High]]/Table2[[#This Row],[Close Price]])-1</f>
        <v>2.8530860362958821E-2</v>
      </c>
      <c r="AI202">
        <v>18.4807205928029</v>
      </c>
      <c r="AJ202">
        <v>84.366819371727701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</v>
      </c>
      <c r="AM202" t="s">
        <v>3215</v>
      </c>
      <c r="AN202">
        <v>-14.04</v>
      </c>
      <c r="AO202" t="s">
        <v>3214</v>
      </c>
      <c r="AP202">
        <v>4.3343744709008002E-2</v>
      </c>
      <c r="AQ202">
        <f>(Table2[[#This Row],[Sharpe Ratio]]-AVERAGE(Table2[Sharpe Ratio]))/_xlfn.STDEV.P(Table2[Sharpe Ratio])</f>
        <v>-0.20847343610970265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2.5115779027025229</v>
      </c>
      <c r="AS202">
        <f>_xlfn.RANK.AVG(Table2[[#This Row],[1Y Return vs Nifty Z-Score]],Table2[1Y Return vs Nifty Z-Score])</f>
        <v>179</v>
      </c>
      <c r="AT202">
        <f>_xlfn.RANK.AVG(Table2[[#This Row],[6M Return vs Nifty Z-Score]],Table2[6M Return vs Nifty Z-Score])</f>
        <v>142</v>
      </c>
      <c r="AU202">
        <f>_xlfn.RANK.AVG(Table2[[#This Row],[Sharpe Ratio Z-Score]],Table2[Sharpe Ratio Z-Score])</f>
        <v>400</v>
      </c>
      <c r="AV202">
        <f>(Table2[[#This Row],[Rank 1Y]]+Table2[[#This Row],[Rank 6M]]+Table2[[#This Row],[Rank Sharpe]])/3</f>
        <v>240.33333333333334</v>
      </c>
    </row>
    <row r="203" spans="1:48" x14ac:dyDescent="0.3">
      <c r="A203" t="s">
        <v>232</v>
      </c>
      <c r="B203" t="s">
        <v>233</v>
      </c>
      <c r="C203" t="s">
        <v>3175</v>
      </c>
      <c r="D203" t="s">
        <v>80</v>
      </c>
      <c r="E203">
        <v>115189.643913008</v>
      </c>
      <c r="F203">
        <v>5662.75</v>
      </c>
      <c r="G203">
        <v>58.484805597761401</v>
      </c>
      <c r="H203">
        <f>(Table2[[#This Row],[1Y Return vs Nifty]]-AVERAGE(Table2[1Y Return vs Nifty]))/_xlfn.STDEV.P(Table2[1Y Return vs Nifty])</f>
        <v>0.58491271903751252</v>
      </c>
      <c r="I203">
        <v>2.9817255941109702</v>
      </c>
      <c r="J203">
        <f>(Table2[[#This Row],[1M Return vs Nifty]]-AVERAGE(Table2[1M Return vs Nifty]))/_xlfn.STDEV.P(Table2[1M Return vs Nifty])</f>
        <v>0.12154535826361598</v>
      </c>
      <c r="K203">
        <v>11.7098530623507</v>
      </c>
      <c r="L203">
        <f>(Table2[[#This Row],[6M Return vs Nifty]]-AVERAGE(Table2[6M Return vs Nifty]))/_xlfn.STDEV.P(Table2[6M Return vs Nifty])</f>
        <v>8.5168463096823827E-2</v>
      </c>
      <c r="M203">
        <v>-0.83053635136165305</v>
      </c>
      <c r="N203">
        <f>(Table2[[#This Row],[1W Return vs Nifty]]-AVERAGE(Table2[1W Return vs Nifty]))/_xlfn.STDEV.P(Table2[1W Return vs Nifty])</f>
        <v>-1.0717896557674227</v>
      </c>
      <c r="O203">
        <v>5821.07</v>
      </c>
      <c r="P203">
        <v>5646.5792541421897</v>
      </c>
      <c r="Q203">
        <v>4952.1607180098599</v>
      </c>
      <c r="R203">
        <v>37.193327917194601</v>
      </c>
      <c r="S203" s="1">
        <f>(Table2[[#This Row],[Close Price]]-Table2[[#This Row],[20D EMA]])/Table2[[#This Row],[20D EMA]]</f>
        <v>-2.7197748867476206E-2</v>
      </c>
      <c r="T203" s="1">
        <f>(Table2[[#This Row],[Close Price]]-Table2[[#This Row],[50D EMA]])/Table2[[#This Row],[50D EMA]]</f>
        <v>2.8638127846957666E-3</v>
      </c>
      <c r="U203" s="1">
        <f>(Table2[[#This Row],[Close Price]]-Table2[[#This Row],[200D EMA]])/Table2[[#This Row],[200D EMA]]</f>
        <v>0.14349075533956152</v>
      </c>
      <c r="V203">
        <v>1.2445190833647799</v>
      </c>
      <c r="W203">
        <v>5622</v>
      </c>
      <c r="X203">
        <v>5733.35</v>
      </c>
      <c r="Y203">
        <v>5622</v>
      </c>
      <c r="Z203">
        <v>5890</v>
      </c>
      <c r="AA203">
        <v>5622</v>
      </c>
      <c r="AB203">
        <v>5794</v>
      </c>
      <c r="AC203" s="1">
        <f>(Table2[[#This Row],[Close Price]]/Table2[[#This Row],[Day Low]])-1</f>
        <v>7.2483102098896968E-3</v>
      </c>
      <c r="AD203" s="1">
        <f>(Table2[[#This Row],[Day High]]/Table2[[#This Row],[Close Price]])-1</f>
        <v>1.2467440731093626E-2</v>
      </c>
      <c r="AE203" s="1">
        <f>(Table2[[#This Row],[Close Price]]/Table2[[#This Row],[Current Week Low]])-1</f>
        <v>7.2483102098896968E-3</v>
      </c>
      <c r="AF203" s="1">
        <f>(Table2[[#This Row],[Current Week High]]/Table2[[#This Row],[Close Price]])-1</f>
        <v>4.0130678557238175E-2</v>
      </c>
      <c r="AG203" s="1">
        <f>(Table2[[#This Row],[Close Price]]/Table2[[#This Row],[Current Month Low]])-1</f>
        <v>7.2483102098896968E-3</v>
      </c>
      <c r="AH203" s="1">
        <f>(Table2[[#This Row],[Current Month High]]/Table2[[#This Row],[Close Price]])-1</f>
        <v>2.3177784645269428E-2</v>
      </c>
      <c r="AI203">
        <v>10.304180830868299</v>
      </c>
      <c r="AJ203">
        <v>93.667812377092602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-0.02</v>
      </c>
      <c r="AM203" t="s">
        <v>3214</v>
      </c>
      <c r="AN203">
        <v>-2.02</v>
      </c>
      <c r="AO203" t="s">
        <v>3214</v>
      </c>
      <c r="AP203">
        <v>8.5313179610469997E-2</v>
      </c>
      <c r="AQ203">
        <f>(Table2[[#This Row],[Sharpe Ratio]]-AVERAGE(Table2[Sharpe Ratio]))/_xlfn.STDEV.P(Table2[Sharpe Ratio])</f>
        <v>0.28159200580978216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1.428890440311914E-3</v>
      </c>
      <c r="AS203">
        <f>_xlfn.RANK.AVG(Table2[[#This Row],[1Y Return vs Nifty Z-Score]],Table2[1Y Return vs Nifty Z-Score])</f>
        <v>156</v>
      </c>
      <c r="AT203">
        <f>_xlfn.RANK.AVG(Table2[[#This Row],[6M Return vs Nifty Z-Score]],Table2[6M Return vs Nifty Z-Score])</f>
        <v>293</v>
      </c>
      <c r="AU203">
        <f>_xlfn.RANK.AVG(Table2[[#This Row],[Sharpe Ratio Z-Score]],Table2[Sharpe Ratio Z-Score])</f>
        <v>273</v>
      </c>
      <c r="AV203">
        <f>(Table2[[#This Row],[Rank 1Y]]+Table2[[#This Row],[Rank 6M]]+Table2[[#This Row],[Rank Sharpe]])/3</f>
        <v>240.66666666666666</v>
      </c>
    </row>
    <row r="204" spans="1:48" x14ac:dyDescent="0.3">
      <c r="A204" t="s">
        <v>141</v>
      </c>
      <c r="B204" t="s">
        <v>142</v>
      </c>
      <c r="C204" t="s">
        <v>3169</v>
      </c>
      <c r="D204" t="s">
        <v>143</v>
      </c>
      <c r="E204">
        <v>203006.172204</v>
      </c>
      <c r="F204">
        <v>151.6</v>
      </c>
      <c r="G204">
        <v>68.614165130107907</v>
      </c>
      <c r="H204">
        <f>(Table2[[#This Row],[1Y Return vs Nifty]]-AVERAGE(Table2[1Y Return vs Nifty]))/_xlfn.STDEV.P(Table2[1Y Return vs Nifty])</f>
        <v>0.75812612078211183</v>
      </c>
      <c r="I204">
        <v>-12.7594906431206</v>
      </c>
      <c r="J204">
        <f>(Table2[[#This Row],[1M Return vs Nifty]]-AVERAGE(Table2[1M Return vs Nifty]))/_xlfn.STDEV.P(Table2[1M Return vs Nifty])</f>
        <v>-1.3099699469661699</v>
      </c>
      <c r="K204">
        <v>-8.2137037648120206</v>
      </c>
      <c r="L204">
        <f>(Table2[[#This Row],[6M Return vs Nifty]]-AVERAGE(Table2[6M Return vs Nifty]))/_xlfn.STDEV.P(Table2[6M Return vs Nifty])</f>
        <v>-0.57113617133026073</v>
      </c>
      <c r="M204">
        <v>2.69031104502367</v>
      </c>
      <c r="N204">
        <f>(Table2[[#This Row],[1W Return vs Nifty]]-AVERAGE(Table2[1W Return vs Nifty]))/_xlfn.STDEV.P(Table2[1W Return vs Nifty])</f>
        <v>-0.26045339539845824</v>
      </c>
      <c r="O204">
        <v>161.97</v>
      </c>
      <c r="P204">
        <v>170.11981086978599</v>
      </c>
      <c r="Q204">
        <v>152.18111231746499</v>
      </c>
      <c r="R204">
        <v>30.219255707497599</v>
      </c>
      <c r="S204" s="1">
        <f>(Table2[[#This Row],[Close Price]]-Table2[[#This Row],[20D EMA]])/Table2[[#This Row],[20D EMA]]</f>
        <v>-6.402420201271844E-2</v>
      </c>
      <c r="T204" s="1">
        <f>(Table2[[#This Row],[Close Price]]-Table2[[#This Row],[50D EMA]])/Table2[[#This Row],[50D EMA]]</f>
        <v>-0.1088633403428924</v>
      </c>
      <c r="U204" s="1">
        <f>(Table2[[#This Row],[Close Price]]-Table2[[#This Row],[200D EMA]])/Table2[[#This Row],[200D EMA]]</f>
        <v>-3.8185574320993326E-3</v>
      </c>
      <c r="V204">
        <v>0.40433242920856799</v>
      </c>
      <c r="W204">
        <v>151</v>
      </c>
      <c r="X204">
        <v>153.34</v>
      </c>
      <c r="Y204">
        <v>151</v>
      </c>
      <c r="Z204">
        <v>159.30000000000001</v>
      </c>
      <c r="AA204">
        <v>151</v>
      </c>
      <c r="AB204">
        <v>158.69999999999999</v>
      </c>
      <c r="AC204" s="1">
        <f>(Table2[[#This Row],[Close Price]]/Table2[[#This Row],[Day Low]])-1</f>
        <v>3.9735099337747659E-3</v>
      </c>
      <c r="AD204" s="1">
        <f>(Table2[[#This Row],[Day High]]/Table2[[#This Row],[Close Price]])-1</f>
        <v>1.1477572559366767E-2</v>
      </c>
      <c r="AE204" s="1">
        <f>(Table2[[#This Row],[Close Price]]/Table2[[#This Row],[Current Week Low]])-1</f>
        <v>3.9735099337747659E-3</v>
      </c>
      <c r="AF204" s="1">
        <f>(Table2[[#This Row],[Current Week High]]/Table2[[#This Row],[Close Price]])-1</f>
        <v>5.0791556728232212E-2</v>
      </c>
      <c r="AG204" s="1">
        <f>(Table2[[#This Row],[Close Price]]/Table2[[#This Row],[Current Month Low]])-1</f>
        <v>3.9735099337747659E-3</v>
      </c>
      <c r="AH204" s="1">
        <f>(Table2[[#This Row],[Current Month High]]/Table2[[#This Row],[Close Price]])-1</f>
        <v>4.6833773087071151E-2</v>
      </c>
      <c r="AI204">
        <v>51.055408970976202</v>
      </c>
      <c r="AJ204">
        <v>130.57034220532299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-0.3</v>
      </c>
      <c r="AM204" t="s">
        <v>3214</v>
      </c>
      <c r="AN204">
        <v>-7.54</v>
      </c>
      <c r="AO204" t="s">
        <v>3214</v>
      </c>
      <c r="AP204">
        <v>0.16282786004260999</v>
      </c>
      <c r="AQ204">
        <f>(Table2[[#This Row],[Sharpe Ratio]]-AVERAGE(Table2[Sharpe Ratio]))/_xlfn.STDEV.P(Table2[Sharpe Ratio])</f>
        <v>1.1867094135235812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123</v>
      </c>
      <c r="AT204">
        <f>_xlfn.RANK.AVG(Table2[[#This Row],[6M Return vs Nifty Z-Score]],Table2[6M Return vs Nifty Z-Score])</f>
        <v>518</v>
      </c>
      <c r="AU204">
        <f>_xlfn.RANK.AVG(Table2[[#This Row],[Sharpe Ratio Z-Score]],Table2[Sharpe Ratio Z-Score])</f>
        <v>88</v>
      </c>
      <c r="AV204">
        <f>(Table2[[#This Row],[Rank 1Y]]+Table2[[#This Row],[Rank 6M]]+Table2[[#This Row],[Rank Sharpe]])/3</f>
        <v>243</v>
      </c>
    </row>
    <row r="205" spans="1:48" x14ac:dyDescent="0.3">
      <c r="A205" t="s">
        <v>910</v>
      </c>
      <c r="B205" t="s">
        <v>911</v>
      </c>
      <c r="C205" t="s">
        <v>3169</v>
      </c>
      <c r="D205" t="s">
        <v>24</v>
      </c>
      <c r="E205">
        <v>17236.625793155999</v>
      </c>
      <c r="F205">
        <v>214.17</v>
      </c>
      <c r="G205">
        <v>30.1742708129931</v>
      </c>
      <c r="H205">
        <f>(Table2[[#This Row],[1Y Return vs Nifty]]-AVERAGE(Table2[1Y Return vs Nifty]))/_xlfn.STDEV.P(Table2[1Y Return vs Nifty])</f>
        <v>0.10079879064755549</v>
      </c>
      <c r="I205">
        <v>-4.2707101968422601</v>
      </c>
      <c r="J205">
        <f>(Table2[[#This Row],[1M Return vs Nifty]]-AVERAGE(Table2[1M Return vs Nifty]))/_xlfn.STDEV.P(Table2[1M Return vs Nifty])</f>
        <v>-0.53799534548391914</v>
      </c>
      <c r="K205">
        <v>0.82788777267617597</v>
      </c>
      <c r="L205">
        <f>(Table2[[#This Row],[6M Return vs Nifty]]-AVERAGE(Table2[6M Return vs Nifty]))/_xlfn.STDEV.P(Table2[6M Return vs Nifty])</f>
        <v>-0.27329585696630843</v>
      </c>
      <c r="M205">
        <v>0.63794747412866104</v>
      </c>
      <c r="N205">
        <f>(Table2[[#This Row],[1W Return vs Nifty]]-AVERAGE(Table2[1W Return vs Nifty]))/_xlfn.STDEV.P(Table2[1W Return vs Nifty])</f>
        <v>-0.73339550195978875</v>
      </c>
      <c r="O205">
        <v>216.63</v>
      </c>
      <c r="P205">
        <v>215.931774412121</v>
      </c>
      <c r="Q205">
        <v>193.87982465675199</v>
      </c>
      <c r="R205">
        <v>39.923470319682998</v>
      </c>
      <c r="S205" s="1">
        <f>(Table2[[#This Row],[Close Price]]-Table2[[#This Row],[20D EMA]])/Table2[[#This Row],[20D EMA]]</f>
        <v>-1.1355767899182976E-2</v>
      </c>
      <c r="T205" s="1">
        <f>(Table2[[#This Row],[Close Price]]-Table2[[#This Row],[50D EMA]])/Table2[[#This Row],[50D EMA]]</f>
        <v>-8.1589400953957954E-3</v>
      </c>
      <c r="U205" s="1">
        <f>(Table2[[#This Row],[Close Price]]-Table2[[#This Row],[200D EMA]])/Table2[[#This Row],[200D EMA]]</f>
        <v>0.10465336132405759</v>
      </c>
      <c r="V205">
        <v>1.0189931282297</v>
      </c>
      <c r="W205">
        <v>209.5</v>
      </c>
      <c r="X205">
        <v>213.59</v>
      </c>
      <c r="Y205">
        <v>209.5</v>
      </c>
      <c r="Z205">
        <v>217.76</v>
      </c>
      <c r="AA205">
        <v>209.5</v>
      </c>
      <c r="AB205">
        <v>216.34</v>
      </c>
      <c r="AC205" s="1">
        <f>(Table2[[#This Row],[Close Price]]/Table2[[#This Row],[Day Low]])-1</f>
        <v>2.22911694510739E-2</v>
      </c>
      <c r="AD205" s="1">
        <f>(Table2[[#This Row],[Day High]]/Table2[[#This Row],[Close Price]])-1</f>
        <v>-2.7081290563569782E-3</v>
      </c>
      <c r="AE205" s="1">
        <f>(Table2[[#This Row],[Close Price]]/Table2[[#This Row],[Current Week Low]])-1</f>
        <v>2.22911694510739E-2</v>
      </c>
      <c r="AF205" s="1">
        <f>(Table2[[#This Row],[Current Week High]]/Table2[[#This Row],[Close Price]])-1</f>
        <v>1.676238502124483E-2</v>
      </c>
      <c r="AG205" s="1">
        <f>(Table2[[#This Row],[Close Price]]/Table2[[#This Row],[Current Month Low]])-1</f>
        <v>2.22911694510739E-2</v>
      </c>
      <c r="AH205" s="1">
        <f>(Table2[[#This Row],[Current Month High]]/Table2[[#This Row],[Close Price]])-1</f>
        <v>1.0132138021198278E-2</v>
      </c>
      <c r="AI205">
        <v>8.6753513563991191</v>
      </c>
      <c r="AJ205">
        <v>67.320312499999901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7.0000000000000007E-2</v>
      </c>
      <c r="AM205" t="s">
        <v>3215</v>
      </c>
      <c r="AN205">
        <v>-2.89</v>
      </c>
      <c r="AO205" t="s">
        <v>3214</v>
      </c>
      <c r="AP205">
        <v>0.18901385086896499</v>
      </c>
      <c r="AQ205">
        <f>(Table2[[#This Row],[Sharpe Ratio]]-AVERAGE(Table2[Sharpe Ratio]))/_xlfn.STDEV.P(Table2[Sharpe Ratio])</f>
        <v>1.4924759599768957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4.8588046214435132E-2</v>
      </c>
      <c r="AS205">
        <f>_xlfn.RANK.AVG(Table2[[#This Row],[1Y Return vs Nifty Z-Score]],Table2[1Y Return vs Nifty Z-Score])</f>
        <v>272</v>
      </c>
      <c r="AT205">
        <f>_xlfn.RANK.AVG(Table2[[#This Row],[6M Return vs Nifty Z-Score]],Table2[6M Return vs Nifty Z-Score])</f>
        <v>412</v>
      </c>
      <c r="AU205">
        <f>_xlfn.RANK.AVG(Table2[[#This Row],[Sharpe Ratio Z-Score]],Table2[Sharpe Ratio Z-Score])</f>
        <v>46</v>
      </c>
      <c r="AV205">
        <f>(Table2[[#This Row],[Rank 1Y]]+Table2[[#This Row],[Rank 6M]]+Table2[[#This Row],[Rank Sharpe]])/3</f>
        <v>243.33333333333334</v>
      </c>
    </row>
    <row r="206" spans="1:48" x14ac:dyDescent="0.3">
      <c r="A206" t="s">
        <v>1003</v>
      </c>
      <c r="B206" t="s">
        <v>1004</v>
      </c>
      <c r="C206" t="s">
        <v>3170</v>
      </c>
      <c r="D206" t="s">
        <v>1005</v>
      </c>
      <c r="E206">
        <v>14595.828888632501</v>
      </c>
      <c r="F206">
        <v>443.15</v>
      </c>
      <c r="G206">
        <v>70.906235920492804</v>
      </c>
      <c r="H206">
        <f>(Table2[[#This Row],[1Y Return vs Nifty]]-AVERAGE(Table2[1Y Return vs Nifty]))/_xlfn.STDEV.P(Table2[1Y Return vs Nifty])</f>
        <v>0.79732083762222283</v>
      </c>
      <c r="I206">
        <v>-8.9914264488085092</v>
      </c>
      <c r="J206">
        <f>(Table2[[#This Row],[1M Return vs Nifty]]-AVERAGE(Table2[1M Return vs Nifty]))/_xlfn.STDEV.P(Table2[1M Return vs Nifty])</f>
        <v>-0.96730001066938232</v>
      </c>
      <c r="K206">
        <v>0.70114217287358804</v>
      </c>
      <c r="L206">
        <f>(Table2[[#This Row],[6M Return vs Nifty]]-AVERAGE(Table2[6M Return vs Nifty]))/_xlfn.STDEV.P(Table2[6M Return vs Nifty])</f>
        <v>-0.27747100125732532</v>
      </c>
      <c r="M206">
        <v>3.3990488805608501</v>
      </c>
      <c r="N206">
        <f>(Table2[[#This Row],[1W Return vs Nifty]]-AVERAGE(Table2[1W Return vs Nifty]))/_xlfn.STDEV.P(Table2[1W Return vs Nifty])</f>
        <v>-9.7133421446426449E-2</v>
      </c>
      <c r="O206">
        <v>466.25</v>
      </c>
      <c r="P206">
        <v>472.04940332230899</v>
      </c>
      <c r="Q206">
        <v>411.83053745801698</v>
      </c>
      <c r="R206">
        <v>39.360779675412402</v>
      </c>
      <c r="S206" s="1">
        <f>(Table2[[#This Row],[Close Price]]-Table2[[#This Row],[20D EMA]])/Table2[[#This Row],[20D EMA]]</f>
        <v>-4.9544235924933025E-2</v>
      </c>
      <c r="T206" s="1">
        <f>(Table2[[#This Row],[Close Price]]-Table2[[#This Row],[50D EMA]])/Table2[[#This Row],[50D EMA]]</f>
        <v>-6.1221141513819237E-2</v>
      </c>
      <c r="U206" s="1">
        <f>(Table2[[#This Row],[Close Price]]-Table2[[#This Row],[200D EMA]])/Table2[[#This Row],[200D EMA]]</f>
        <v>7.6049393362860526E-2</v>
      </c>
      <c r="V206">
        <v>0.289967238882199</v>
      </c>
      <c r="W206">
        <v>441.5</v>
      </c>
      <c r="X206">
        <v>452</v>
      </c>
      <c r="Y206">
        <v>441.5</v>
      </c>
      <c r="Z206">
        <v>475.65</v>
      </c>
      <c r="AA206">
        <v>441.5</v>
      </c>
      <c r="AB206">
        <v>463.65</v>
      </c>
      <c r="AC206" s="1">
        <f>(Table2[[#This Row],[Close Price]]/Table2[[#This Row],[Day Low]])-1</f>
        <v>3.7372593431483914E-3</v>
      </c>
      <c r="AD206" s="1">
        <f>(Table2[[#This Row],[Day High]]/Table2[[#This Row],[Close Price]])-1</f>
        <v>1.9970664560532647E-2</v>
      </c>
      <c r="AE206" s="1">
        <f>(Table2[[#This Row],[Close Price]]/Table2[[#This Row],[Current Week Low]])-1</f>
        <v>3.7372593431483914E-3</v>
      </c>
      <c r="AF206" s="1">
        <f>(Table2[[#This Row],[Current Week High]]/Table2[[#This Row],[Close Price]])-1</f>
        <v>7.3338598668622357E-2</v>
      </c>
      <c r="AG206" s="1">
        <f>(Table2[[#This Row],[Close Price]]/Table2[[#This Row],[Current Month Low]])-1</f>
        <v>3.7372593431483914E-3</v>
      </c>
      <c r="AH206" s="1">
        <f>(Table2[[#This Row],[Current Month High]]/Table2[[#This Row],[Close Price]])-1</f>
        <v>4.62597314679003E-2</v>
      </c>
      <c r="AI206">
        <v>39.411034638384201</v>
      </c>
      <c r="AJ206">
        <v>118.83950617283899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-0.26</v>
      </c>
      <c r="AM206" t="s">
        <v>3214</v>
      </c>
      <c r="AN206">
        <v>-5.65</v>
      </c>
      <c r="AO206" t="s">
        <v>3214</v>
      </c>
      <c r="AP206">
        <v>0.11015580102785</v>
      </c>
      <c r="AQ206">
        <f>(Table2[[#This Row],[Sharpe Ratio]]-AVERAGE(Table2[Sharpe Ratio]))/_xlfn.STDEV.P(Table2[Sharpe Ratio])</f>
        <v>0.57167240055254509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118</v>
      </c>
      <c r="AT206">
        <f>_xlfn.RANK.AVG(Table2[[#This Row],[6M Return vs Nifty Z-Score]],Table2[6M Return vs Nifty Z-Score])</f>
        <v>416</v>
      </c>
      <c r="AU206">
        <f>_xlfn.RANK.AVG(Table2[[#This Row],[Sharpe Ratio Z-Score]],Table2[Sharpe Ratio Z-Score])</f>
        <v>202</v>
      </c>
      <c r="AV206">
        <f>(Table2[[#This Row],[Rank 1Y]]+Table2[[#This Row],[Rank 6M]]+Table2[[#This Row],[Rank Sharpe]])/3</f>
        <v>245.33333333333334</v>
      </c>
    </row>
    <row r="207" spans="1:48" x14ac:dyDescent="0.3">
      <c r="A207" t="s">
        <v>1833</v>
      </c>
      <c r="B207" t="s">
        <v>1834</v>
      </c>
      <c r="C207" t="s">
        <v>3181</v>
      </c>
      <c r="D207" t="s">
        <v>124</v>
      </c>
      <c r="E207">
        <v>4374.1661920477</v>
      </c>
      <c r="F207">
        <v>2079.25</v>
      </c>
      <c r="G207">
        <v>35.0640304229997</v>
      </c>
      <c r="H207">
        <f>(Table2[[#This Row],[1Y Return vs Nifty]]-AVERAGE(Table2[1Y Return vs Nifty]))/_xlfn.STDEV.P(Table2[1Y Return vs Nifty])</f>
        <v>0.1844143334721455</v>
      </c>
      <c r="I207">
        <v>-10.681152371944</v>
      </c>
      <c r="J207">
        <f>(Table2[[#This Row],[1M Return vs Nifty]]-AVERAGE(Table2[1M Return vs Nifty]))/_xlfn.STDEV.P(Table2[1M Return vs Nifty])</f>
        <v>-1.1209646630163088</v>
      </c>
      <c r="K207">
        <v>-5.2998572032116904</v>
      </c>
      <c r="L207">
        <f>(Table2[[#This Row],[6M Return vs Nifty]]-AVERAGE(Table2[6M Return vs Nifty]))/_xlfn.STDEV.P(Table2[6M Return vs Nifty])</f>
        <v>-0.47515074970210563</v>
      </c>
      <c r="M207">
        <v>2.6368745404304601</v>
      </c>
      <c r="N207">
        <f>(Table2[[#This Row],[1W Return vs Nifty]]-AVERAGE(Table2[1W Return vs Nifty]))/_xlfn.STDEV.P(Table2[1W Return vs Nifty])</f>
        <v>-0.27276718492775004</v>
      </c>
      <c r="O207">
        <v>2204.2199999999998</v>
      </c>
      <c r="P207">
        <v>2200.7854281121299</v>
      </c>
      <c r="Q207">
        <v>1935.5950103788</v>
      </c>
      <c r="R207">
        <v>35.957942610576801</v>
      </c>
      <c r="S207" s="1">
        <f>(Table2[[#This Row],[Close Price]]-Table2[[#This Row],[20D EMA]])/Table2[[#This Row],[20D EMA]]</f>
        <v>-5.6695792615981982E-2</v>
      </c>
      <c r="T207" s="1">
        <f>(Table2[[#This Row],[Close Price]]-Table2[[#This Row],[50D EMA]])/Table2[[#This Row],[50D EMA]]</f>
        <v>-5.5223660862015529E-2</v>
      </c>
      <c r="U207" s="1">
        <f>(Table2[[#This Row],[Close Price]]-Table2[[#This Row],[200D EMA]])/Table2[[#This Row],[200D EMA]]</f>
        <v>7.4217482919160041E-2</v>
      </c>
      <c r="V207">
        <v>0.46646966543888602</v>
      </c>
      <c r="W207">
        <v>2065</v>
      </c>
      <c r="X207">
        <v>2143.6</v>
      </c>
      <c r="Y207">
        <v>2065</v>
      </c>
      <c r="Z207">
        <v>2230</v>
      </c>
      <c r="AA207">
        <v>2065</v>
      </c>
      <c r="AB207">
        <v>2189.15</v>
      </c>
      <c r="AC207" s="1">
        <f>(Table2[[#This Row],[Close Price]]/Table2[[#This Row],[Day Low]])-1</f>
        <v>6.9007263922518103E-3</v>
      </c>
      <c r="AD207" s="1">
        <f>(Table2[[#This Row],[Day High]]/Table2[[#This Row],[Close Price]])-1</f>
        <v>3.0948659372369791E-2</v>
      </c>
      <c r="AE207" s="1">
        <f>(Table2[[#This Row],[Close Price]]/Table2[[#This Row],[Current Week Low]])-1</f>
        <v>6.9007263922518103E-3</v>
      </c>
      <c r="AF207" s="1">
        <f>(Table2[[#This Row],[Current Week High]]/Table2[[#This Row],[Close Price]])-1</f>
        <v>7.25021041240832E-2</v>
      </c>
      <c r="AG207" s="1">
        <f>(Table2[[#This Row],[Close Price]]/Table2[[#This Row],[Current Month Low]])-1</f>
        <v>6.9007263922518103E-3</v>
      </c>
      <c r="AH207" s="1">
        <f>(Table2[[#This Row],[Current Month High]]/Table2[[#This Row],[Close Price]])-1</f>
        <v>5.2855596970061258E-2</v>
      </c>
      <c r="AI207">
        <v>17.847781652037899</v>
      </c>
      <c r="AJ207">
        <v>72.838736492102996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-0.1</v>
      </c>
      <c r="AM207" t="s">
        <v>3214</v>
      </c>
      <c r="AN207">
        <v>-10.71</v>
      </c>
      <c r="AO207" t="s">
        <v>3214</v>
      </c>
      <c r="AP207">
        <v>0.27253574587379797</v>
      </c>
      <c r="AQ207">
        <f>(Table2[[#This Row],[Sharpe Ratio]]-AVERAGE(Table2[Sharpe Ratio]))/_xlfn.STDEV.P(Table2[Sharpe Ratio])</f>
        <v>2.4677379448379417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0.78326968066392255</v>
      </c>
      <c r="AS207">
        <f>_xlfn.RANK.AVG(Table2[[#This Row],[1Y Return vs Nifty Z-Score]],Table2[1Y Return vs Nifty Z-Score])</f>
        <v>247</v>
      </c>
      <c r="AT207">
        <f>_xlfn.RANK.AVG(Table2[[#This Row],[6M Return vs Nifty Z-Score]],Table2[6M Return vs Nifty Z-Score])</f>
        <v>485</v>
      </c>
      <c r="AU207">
        <f>_xlfn.RANK.AVG(Table2[[#This Row],[Sharpe Ratio Z-Score]],Table2[Sharpe Ratio Z-Score])</f>
        <v>4</v>
      </c>
      <c r="AV207">
        <f>(Table2[[#This Row],[Rank 1Y]]+Table2[[#This Row],[Rank 6M]]+Table2[[#This Row],[Rank Sharpe]])/3</f>
        <v>245.33333333333334</v>
      </c>
    </row>
    <row r="208" spans="1:48" x14ac:dyDescent="0.3">
      <c r="A208" t="s">
        <v>738</v>
      </c>
      <c r="B208" t="s">
        <v>739</v>
      </c>
      <c r="C208" t="s">
        <v>3171</v>
      </c>
      <c r="D208" t="s">
        <v>117</v>
      </c>
      <c r="E208">
        <v>23662.3679209</v>
      </c>
      <c r="F208">
        <v>920.4</v>
      </c>
      <c r="G208">
        <v>59.386824814929298</v>
      </c>
      <c r="H208">
        <f>(Table2[[#This Row],[1Y Return vs Nifty]]-AVERAGE(Table2[1Y Return vs Nifty]))/_xlfn.STDEV.P(Table2[1Y Return vs Nifty])</f>
        <v>0.60033736820172856</v>
      </c>
      <c r="I208">
        <v>11.8521352495651</v>
      </c>
      <c r="J208">
        <f>(Table2[[#This Row],[1M Return vs Nifty]]-AVERAGE(Table2[1M Return vs Nifty]))/_xlfn.STDEV.P(Table2[1M Return vs Nifty])</f>
        <v>0.92822554066316187</v>
      </c>
      <c r="K208">
        <v>60.637004445147603</v>
      </c>
      <c r="L208">
        <f>(Table2[[#This Row],[6M Return vs Nifty]]-AVERAGE(Table2[6M Return vs Nifty]))/_xlfn.STDEV.P(Table2[6M Return vs Nifty])</f>
        <v>1.6968845075967975</v>
      </c>
      <c r="M208">
        <v>2.1272832406897</v>
      </c>
      <c r="N208">
        <f>(Table2[[#This Row],[1W Return vs Nifty]]-AVERAGE(Table2[1W Return vs Nifty]))/_xlfn.STDEV.P(Table2[1W Return vs Nifty])</f>
        <v>-0.39019627312756711</v>
      </c>
      <c r="O208">
        <v>913.73</v>
      </c>
      <c r="P208">
        <v>851.77527064446201</v>
      </c>
      <c r="Q208">
        <v>679.90142921075199</v>
      </c>
      <c r="R208">
        <v>56.026841815167202</v>
      </c>
      <c r="S208" s="1">
        <f>(Table2[[#This Row],[Close Price]]-Table2[[#This Row],[20D EMA]])/Table2[[#This Row],[20D EMA]]</f>
        <v>7.2997493789193294E-3</v>
      </c>
      <c r="T208" s="1">
        <f>(Table2[[#This Row],[Close Price]]-Table2[[#This Row],[50D EMA]])/Table2[[#This Row],[50D EMA]]</f>
        <v>8.056670781674112E-2</v>
      </c>
      <c r="U208" s="1">
        <f>(Table2[[#This Row],[Close Price]]-Table2[[#This Row],[200D EMA]])/Table2[[#This Row],[200D EMA]]</f>
        <v>0.35372564383108485</v>
      </c>
      <c r="V208">
        <v>1.24806862277606</v>
      </c>
      <c r="W208">
        <v>915.25</v>
      </c>
      <c r="X208">
        <v>950</v>
      </c>
      <c r="Y208">
        <v>915</v>
      </c>
      <c r="Z208">
        <v>972.15</v>
      </c>
      <c r="AA208">
        <v>915.25</v>
      </c>
      <c r="AB208">
        <v>965</v>
      </c>
      <c r="AC208" s="1">
        <f>(Table2[[#This Row],[Close Price]]/Table2[[#This Row],[Day Low]])-1</f>
        <v>5.6268779022123905E-3</v>
      </c>
      <c r="AD208" s="1">
        <f>(Table2[[#This Row],[Day High]]/Table2[[#This Row],[Close Price]])-1</f>
        <v>3.2159930465015307E-2</v>
      </c>
      <c r="AE208" s="1">
        <f>(Table2[[#This Row],[Close Price]]/Table2[[#This Row],[Current Week Low]])-1</f>
        <v>5.9016393442623549E-3</v>
      </c>
      <c r="AF208" s="1">
        <f>(Table2[[#This Row],[Current Week High]]/Table2[[#This Row],[Close Price]])-1</f>
        <v>5.6225554106910103E-2</v>
      </c>
      <c r="AG208" s="1">
        <f>(Table2[[#This Row],[Close Price]]/Table2[[#This Row],[Current Month Low]])-1</f>
        <v>5.6268779022123905E-3</v>
      </c>
      <c r="AH208" s="1">
        <f>(Table2[[#This Row],[Current Month High]]/Table2[[#This Row],[Close Price]])-1</f>
        <v>4.8457192524989257E-2</v>
      </c>
      <c r="AI208">
        <v>9.5121686223381197</v>
      </c>
      <c r="AJ208">
        <v>104.442470013327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</v>
      </c>
      <c r="AM208" t="s">
        <v>3215</v>
      </c>
      <c r="AN208">
        <v>8.5500000000000007</v>
      </c>
      <c r="AO208" t="s">
        <v>3215</v>
      </c>
      <c r="AQ208">
        <f>(Table2[[#This Row],[Sharpe Ratio]]-AVERAGE(Table2[Sharpe Ratio]))/_xlfn.STDEV.P(Table2[Sharpe Ratio])</f>
        <v>-0.7145863121857492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2.1206648311483716</v>
      </c>
      <c r="AS208">
        <f>_xlfn.RANK.AVG(Table2[[#This Row],[1Y Return vs Nifty Z-Score]],Table2[1Y Return vs Nifty Z-Score])</f>
        <v>153</v>
      </c>
      <c r="AT208">
        <f>_xlfn.RANK.AVG(Table2[[#This Row],[6M Return vs Nifty Z-Score]],Table2[6M Return vs Nifty Z-Score])</f>
        <v>48</v>
      </c>
      <c r="AU208">
        <f>_xlfn.RANK.AVG(Table2[[#This Row],[Sharpe Ratio Z-Score]],Table2[Sharpe Ratio Z-Score])</f>
        <v>536.5</v>
      </c>
      <c r="AV208">
        <f>(Table2[[#This Row],[Rank 1Y]]+Table2[[#This Row],[Rank 6M]]+Table2[[#This Row],[Rank Sharpe]])/3</f>
        <v>245.83333333333334</v>
      </c>
    </row>
    <row r="209" spans="1:48" x14ac:dyDescent="0.3">
      <c r="A209" t="s">
        <v>52</v>
      </c>
      <c r="B209" t="s">
        <v>53</v>
      </c>
      <c r="C209" t="s">
        <v>3173</v>
      </c>
      <c r="D209" t="s">
        <v>54</v>
      </c>
      <c r="E209">
        <v>461457.83109922998</v>
      </c>
      <c r="F209">
        <v>1910.85</v>
      </c>
      <c r="G209">
        <v>38.108430989333499</v>
      </c>
      <c r="H209">
        <f>(Table2[[#This Row],[1Y Return vs Nifty]]-AVERAGE(Table2[1Y Return vs Nifty]))/_xlfn.STDEV.P(Table2[1Y Return vs Nifty])</f>
        <v>0.23647399002633476</v>
      </c>
      <c r="I209">
        <v>5.47629540243965</v>
      </c>
      <c r="J209">
        <f>(Table2[[#This Row],[1M Return vs Nifty]]-AVERAGE(Table2[1M Return vs Nifty]))/_xlfn.STDEV.P(Table2[1M Return vs Nifty])</f>
        <v>0.34840297884190224</v>
      </c>
      <c r="K209">
        <v>5.4150657415791503</v>
      </c>
      <c r="L209">
        <f>(Table2[[#This Row],[6M Return vs Nifty]]-AVERAGE(Table2[6M Return vs Nifty]))/_xlfn.STDEV.P(Table2[6M Return vs Nifty])</f>
        <v>-0.1221889945697122</v>
      </c>
      <c r="M209">
        <v>6.4546209409716102</v>
      </c>
      <c r="N209">
        <f>(Table2[[#This Row],[1W Return vs Nifty]]-AVERAGE(Table2[1W Return vs Nifty]))/_xlfn.STDEV.P(Table2[1W Return vs Nifty])</f>
        <v>0.60698582306463122</v>
      </c>
      <c r="O209">
        <v>1869.68</v>
      </c>
      <c r="P209">
        <v>1794.09891833292</v>
      </c>
      <c r="Q209">
        <v>1570.0787271289801</v>
      </c>
      <c r="R209">
        <v>67.738071654457698</v>
      </c>
      <c r="S209" s="1">
        <f>(Table2[[#This Row],[Close Price]]-Table2[[#This Row],[20D EMA]])/Table2[[#This Row],[20D EMA]]</f>
        <v>2.2019810876727487E-2</v>
      </c>
      <c r="T209" s="1">
        <f>(Table2[[#This Row],[Close Price]]-Table2[[#This Row],[50D EMA]])/Table2[[#This Row],[50D EMA]]</f>
        <v>6.5075052704209435E-2</v>
      </c>
      <c r="U209" s="1">
        <f>(Table2[[#This Row],[Close Price]]-Table2[[#This Row],[200D EMA]])/Table2[[#This Row],[200D EMA]]</f>
        <v>0.21704088271684857</v>
      </c>
      <c r="V209">
        <v>1.1024996070210999</v>
      </c>
      <c r="W209">
        <v>1896.05</v>
      </c>
      <c r="X209">
        <v>1936.3</v>
      </c>
      <c r="Y209">
        <v>1896.05</v>
      </c>
      <c r="Z209">
        <v>1960.35</v>
      </c>
      <c r="AA209">
        <v>1896.05</v>
      </c>
      <c r="AB209">
        <v>1936.3</v>
      </c>
      <c r="AC209" s="1">
        <f>(Table2[[#This Row],[Close Price]]/Table2[[#This Row],[Day Low]])-1</f>
        <v>7.8057013264418718E-3</v>
      </c>
      <c r="AD209" s="1">
        <f>(Table2[[#This Row],[Day High]]/Table2[[#This Row],[Close Price]])-1</f>
        <v>1.3318680168511454E-2</v>
      </c>
      <c r="AE209" s="1">
        <f>(Table2[[#This Row],[Close Price]]/Table2[[#This Row],[Current Week Low]])-1</f>
        <v>7.8057013264418718E-3</v>
      </c>
      <c r="AF209" s="1">
        <f>(Table2[[#This Row],[Current Week High]]/Table2[[#This Row],[Close Price]])-1</f>
        <v>2.5904702095925991E-2</v>
      </c>
      <c r="AG209" s="1">
        <f>(Table2[[#This Row],[Close Price]]/Table2[[#This Row],[Current Month Low]])-1</f>
        <v>7.8057013264418718E-3</v>
      </c>
      <c r="AH209" s="1">
        <f>(Table2[[#This Row],[Current Month High]]/Table2[[#This Row],[Close Price]])-1</f>
        <v>1.3318680168511454E-2</v>
      </c>
      <c r="AI209">
        <v>2.5904702095925898</v>
      </c>
      <c r="AJ209">
        <v>78.859924182149996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0.08</v>
      </c>
      <c r="AM209" t="s">
        <v>3215</v>
      </c>
      <c r="AN209">
        <v>2.57</v>
      </c>
      <c r="AO209" t="s">
        <v>3215</v>
      </c>
      <c r="AP209">
        <v>0.135065673444377</v>
      </c>
      <c r="AQ209">
        <f>(Table2[[#This Row],[Sharpe Ratio]]-AVERAGE(Table2[Sharpe Ratio]))/_xlfn.STDEV.P(Table2[Sharpe Ratio])</f>
        <v>0.86253806654553777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1.932211863908694</v>
      </c>
      <c r="AS209">
        <f>_xlfn.RANK.AVG(Table2[[#This Row],[1Y Return vs Nifty Z-Score]],Table2[1Y Return vs Nifty Z-Score])</f>
        <v>239</v>
      </c>
      <c r="AT209">
        <f>_xlfn.RANK.AVG(Table2[[#This Row],[6M Return vs Nifty Z-Score]],Table2[6M Return vs Nifty Z-Score])</f>
        <v>365</v>
      </c>
      <c r="AU209">
        <f>_xlfn.RANK.AVG(Table2[[#This Row],[Sharpe Ratio Z-Score]],Table2[Sharpe Ratio Z-Score])</f>
        <v>135</v>
      </c>
      <c r="AV209">
        <f>(Table2[[#This Row],[Rank 1Y]]+Table2[[#This Row],[Rank 6M]]+Table2[[#This Row],[Rank Sharpe]])/3</f>
        <v>246.33333333333334</v>
      </c>
    </row>
    <row r="210" spans="1:48" x14ac:dyDescent="0.3">
      <c r="A210" t="s">
        <v>1765</v>
      </c>
      <c r="B210" t="s">
        <v>1766</v>
      </c>
      <c r="C210" t="s">
        <v>3173</v>
      </c>
      <c r="D210" t="s">
        <v>54</v>
      </c>
      <c r="E210">
        <v>4715.0848379999998</v>
      </c>
      <c r="F210">
        <v>563</v>
      </c>
      <c r="G210">
        <v>66.087286405698293</v>
      </c>
      <c r="H210">
        <f>(Table2[[#This Row],[1Y Return vs Nifty]]-AVERAGE(Table2[1Y Return vs Nifty]))/_xlfn.STDEV.P(Table2[1Y Return vs Nifty])</f>
        <v>0.7149161568891973</v>
      </c>
      <c r="I210">
        <v>9.7863460822399393</v>
      </c>
      <c r="J210">
        <f>(Table2[[#This Row],[1M Return vs Nifty]]-AVERAGE(Table2[1M Return vs Nifty]))/_xlfn.STDEV.P(Table2[1M Return vs Nifty])</f>
        <v>0.74036147947268105</v>
      </c>
      <c r="K210">
        <v>35.783992278869199</v>
      </c>
      <c r="L210">
        <f>(Table2[[#This Row],[6M Return vs Nifty]]-AVERAGE(Table2[6M Return vs Nifty]))/_xlfn.STDEV.P(Table2[6M Return vs Nifty])</f>
        <v>0.87819800469469123</v>
      </c>
      <c r="M210">
        <v>2.2959197987887898</v>
      </c>
      <c r="N210">
        <f>(Table2[[#This Row],[1W Return vs Nifty]]-AVERAGE(Table2[1W Return vs Nifty]))/_xlfn.STDEV.P(Table2[1W Return vs Nifty])</f>
        <v>-0.35133603892654031</v>
      </c>
      <c r="O210">
        <v>586.91</v>
      </c>
      <c r="P210">
        <v>542.41063727239805</v>
      </c>
      <c r="Q210">
        <v>421.83941037392702</v>
      </c>
      <c r="R210">
        <v>45.507799559247701</v>
      </c>
      <c r="S210" s="1">
        <f>(Table2[[#This Row],[Close Price]]-Table2[[#This Row],[20D EMA]])/Table2[[#This Row],[20D EMA]]</f>
        <v>-4.0738784481436627E-2</v>
      </c>
      <c r="T210" s="1">
        <f>(Table2[[#This Row],[Close Price]]-Table2[[#This Row],[50D EMA]])/Table2[[#This Row],[50D EMA]]</f>
        <v>3.7958995109570452E-2</v>
      </c>
      <c r="U210" s="1">
        <f>(Table2[[#This Row],[Close Price]]-Table2[[#This Row],[200D EMA]])/Table2[[#This Row],[200D EMA]]</f>
        <v>0.33463110879314323</v>
      </c>
      <c r="V210">
        <v>0.60292764276899302</v>
      </c>
      <c r="W210">
        <v>557.5</v>
      </c>
      <c r="X210">
        <v>592</v>
      </c>
      <c r="Y210">
        <v>551</v>
      </c>
      <c r="Z210">
        <v>592</v>
      </c>
      <c r="AA210">
        <v>557.5</v>
      </c>
      <c r="AB210">
        <v>592</v>
      </c>
      <c r="AC210" s="1">
        <f>(Table2[[#This Row],[Close Price]]/Table2[[#This Row],[Day Low]])-1</f>
        <v>9.8654708520178325E-3</v>
      </c>
      <c r="AD210" s="1">
        <f>(Table2[[#This Row],[Day High]]/Table2[[#This Row],[Close Price]])-1</f>
        <v>5.1509769094138624E-2</v>
      </c>
      <c r="AE210" s="1">
        <f>(Table2[[#This Row],[Close Price]]/Table2[[#This Row],[Current Week Low]])-1</f>
        <v>2.1778584392014411E-2</v>
      </c>
      <c r="AF210" s="1">
        <f>(Table2[[#This Row],[Current Week High]]/Table2[[#This Row],[Close Price]])-1</f>
        <v>5.1509769094138624E-2</v>
      </c>
      <c r="AG210" s="1">
        <f>(Table2[[#This Row],[Close Price]]/Table2[[#This Row],[Current Month Low]])-1</f>
        <v>9.8654708520178325E-3</v>
      </c>
      <c r="AH210" s="1">
        <f>(Table2[[#This Row],[Current Month High]]/Table2[[#This Row],[Close Price]])-1</f>
        <v>5.1509769094138624E-2</v>
      </c>
      <c r="AI210">
        <v>19.893428063943102</v>
      </c>
      <c r="AJ210">
        <v>139.67645806726199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0.27</v>
      </c>
      <c r="AM210" t="s">
        <v>3215</v>
      </c>
      <c r="AN210">
        <v>-12.97</v>
      </c>
      <c r="AO210" t="s">
        <v>3214</v>
      </c>
      <c r="AP210">
        <v>4.3327590116879998E-3</v>
      </c>
      <c r="AQ210">
        <f>(Table2[[#This Row],[Sharpe Ratio]]-AVERAGE(Table2[Sharpe Ratio]))/_xlfn.STDEV.P(Table2[Sharpe Ratio])</f>
        <v>-0.66399388784697055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1.3181457142830586</v>
      </c>
      <c r="AS210">
        <f>_xlfn.RANK.AVG(Table2[[#This Row],[1Y Return vs Nifty Z-Score]],Table2[1Y Return vs Nifty Z-Score])</f>
        <v>131</v>
      </c>
      <c r="AT210">
        <f>_xlfn.RANK.AVG(Table2[[#This Row],[6M Return vs Nifty Z-Score]],Table2[6M Return vs Nifty Z-Score])</f>
        <v>106</v>
      </c>
      <c r="AU210">
        <f>_xlfn.RANK.AVG(Table2[[#This Row],[Sharpe Ratio Z-Score]],Table2[Sharpe Ratio Z-Score])</f>
        <v>503</v>
      </c>
      <c r="AV210">
        <f>(Table2[[#This Row],[Rank 1Y]]+Table2[[#This Row],[Rank 6M]]+Table2[[#This Row],[Rank Sharpe]])/3</f>
        <v>246.66666666666666</v>
      </c>
    </row>
    <row r="211" spans="1:48" x14ac:dyDescent="0.3">
      <c r="A211" t="s">
        <v>1216</v>
      </c>
      <c r="B211" t="s">
        <v>1217</v>
      </c>
      <c r="C211" t="s">
        <v>3172</v>
      </c>
      <c r="D211" t="s">
        <v>46</v>
      </c>
      <c r="E211">
        <v>10118.7925494149</v>
      </c>
      <c r="F211">
        <v>1489.1</v>
      </c>
      <c r="G211">
        <v>25.061806017939201</v>
      </c>
      <c r="H211">
        <f>(Table2[[#This Row],[1Y Return vs Nifty]]-AVERAGE(Table2[1Y Return vs Nifty]))/_xlfn.STDEV.P(Table2[1Y Return vs Nifty])</f>
        <v>1.3374959395151403E-2</v>
      </c>
      <c r="I211">
        <v>0.68117241061634604</v>
      </c>
      <c r="J211">
        <f>(Table2[[#This Row],[1M Return vs Nifty]]-AVERAGE(Table2[1M Return vs Nifty]))/_xlfn.STDEV.P(Table2[1M Return vs Nifty])</f>
        <v>-8.7668278283622988E-2</v>
      </c>
      <c r="K211">
        <v>24.859316382765499</v>
      </c>
      <c r="L211">
        <f>(Table2[[#This Row],[6M Return vs Nifty]]-AVERAGE(Table2[6M Return vs Nifty]))/_xlfn.STDEV.P(Table2[6M Return vs Nifty])</f>
        <v>0.51832674865211359</v>
      </c>
      <c r="M211">
        <v>2.8986073045575602</v>
      </c>
      <c r="N211">
        <f>(Table2[[#This Row],[1W Return vs Nifty]]-AVERAGE(Table2[1W Return vs Nifty]))/_xlfn.STDEV.P(Table2[1W Return vs Nifty])</f>
        <v>-0.21245406761374033</v>
      </c>
      <c r="O211">
        <v>1543.32</v>
      </c>
      <c r="P211">
        <v>1556.2660755611</v>
      </c>
      <c r="Q211">
        <v>1347.7084353849</v>
      </c>
      <c r="R211">
        <v>52.2117760275435</v>
      </c>
      <c r="S211" s="1">
        <f>(Table2[[#This Row],[Close Price]]-Table2[[#This Row],[20D EMA]])/Table2[[#This Row],[20D EMA]]</f>
        <v>-3.51320529766996E-2</v>
      </c>
      <c r="T211" s="1">
        <f>(Table2[[#This Row],[Close Price]]-Table2[[#This Row],[50D EMA]])/Table2[[#This Row],[50D EMA]]</f>
        <v>-4.3158478242150133E-2</v>
      </c>
      <c r="U211" s="1">
        <f>(Table2[[#This Row],[Close Price]]-Table2[[#This Row],[200D EMA]])/Table2[[#This Row],[200D EMA]]</f>
        <v>0.1049125767137601</v>
      </c>
      <c r="V211">
        <v>0.56647177702685303</v>
      </c>
      <c r="W211">
        <v>1470.05</v>
      </c>
      <c r="X211">
        <v>1549.3</v>
      </c>
      <c r="Y211">
        <v>1470.05</v>
      </c>
      <c r="Z211">
        <v>1564</v>
      </c>
      <c r="AA211">
        <v>1470.05</v>
      </c>
      <c r="AB211">
        <v>1564</v>
      </c>
      <c r="AC211" s="1">
        <f>(Table2[[#This Row],[Close Price]]/Table2[[#This Row],[Day Low]])-1</f>
        <v>1.2958742899901399E-2</v>
      </c>
      <c r="AD211" s="1">
        <f>(Table2[[#This Row],[Day High]]/Table2[[#This Row],[Close Price]])-1</f>
        <v>4.0427103619635973E-2</v>
      </c>
      <c r="AE211" s="1">
        <f>(Table2[[#This Row],[Close Price]]/Table2[[#This Row],[Current Week Low]])-1</f>
        <v>1.2958742899901399E-2</v>
      </c>
      <c r="AF211" s="1">
        <f>(Table2[[#This Row],[Current Week High]]/Table2[[#This Row],[Close Price]])-1</f>
        <v>5.0298838224430931E-2</v>
      </c>
      <c r="AG211" s="1">
        <f>(Table2[[#This Row],[Close Price]]/Table2[[#This Row],[Current Month Low]])-1</f>
        <v>1.2958742899901399E-2</v>
      </c>
      <c r="AH211" s="1">
        <f>(Table2[[#This Row],[Current Month High]]/Table2[[#This Row],[Close Price]])-1</f>
        <v>5.0298838224430931E-2</v>
      </c>
      <c r="AI211">
        <v>26.2440400241756</v>
      </c>
      <c r="AJ211">
        <v>84.958390262079206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-0.13</v>
      </c>
      <c r="AM211" t="s">
        <v>3214</v>
      </c>
      <c r="AN211">
        <v>-7.35</v>
      </c>
      <c r="AO211" t="s">
        <v>3214</v>
      </c>
      <c r="AP211">
        <v>8.6878793107138003E-2</v>
      </c>
      <c r="AQ211">
        <f>(Table2[[#This Row],[Sharpe Ratio]]-AVERAGE(Table2[Sharpe Ratio]))/_xlfn.STDEV.P(Table2[Sharpe Ratio])</f>
        <v>0.29987324004419852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300</v>
      </c>
      <c r="AT211">
        <f>_xlfn.RANK.AVG(Table2[[#This Row],[6M Return vs Nifty Z-Score]],Table2[6M Return vs Nifty Z-Score])</f>
        <v>176</v>
      </c>
      <c r="AU211">
        <f>_xlfn.RANK.AVG(Table2[[#This Row],[Sharpe Ratio Z-Score]],Table2[Sharpe Ratio Z-Score])</f>
        <v>267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486</v>
      </c>
      <c r="B212" t="s">
        <v>487</v>
      </c>
      <c r="C212" t="s">
        <v>3181</v>
      </c>
      <c r="D212" t="s">
        <v>488</v>
      </c>
      <c r="E212">
        <v>45708.228529079999</v>
      </c>
      <c r="F212">
        <v>4152.05</v>
      </c>
      <c r="G212">
        <v>3.5834205901137199</v>
      </c>
      <c r="H212">
        <f>(Table2[[#This Row],[1Y Return vs Nifty]]-AVERAGE(Table2[1Y Return vs Nifty]))/_xlfn.STDEV.P(Table2[1Y Return vs Nifty])</f>
        <v>-0.35390830190631123</v>
      </c>
      <c r="I212">
        <v>11.119792364941899</v>
      </c>
      <c r="J212">
        <f>(Table2[[#This Row],[1M Return vs Nifty]]-AVERAGE(Table2[1M Return vs Nifty]))/_xlfn.STDEV.P(Table2[1M Return vs Nifty])</f>
        <v>0.86162585533931557</v>
      </c>
      <c r="K212">
        <v>25.5620716262519</v>
      </c>
      <c r="L212">
        <f>(Table2[[#This Row],[6M Return vs Nifty]]-AVERAGE(Table2[6M Return vs Nifty]))/_xlfn.STDEV.P(Table2[6M Return vs Nifty])</f>
        <v>0.54147630609153896</v>
      </c>
      <c r="M212">
        <v>0.198189123464137</v>
      </c>
      <c r="N212">
        <f>(Table2[[#This Row],[1W Return vs Nifty]]-AVERAGE(Table2[1W Return vs Nifty]))/_xlfn.STDEV.P(Table2[1W Return vs Nifty])</f>
        <v>-0.83473244035151772</v>
      </c>
      <c r="O212">
        <v>4074.03</v>
      </c>
      <c r="P212">
        <v>3963.41845349594</v>
      </c>
      <c r="Q212">
        <v>3570.7648252454401</v>
      </c>
      <c r="R212">
        <v>60.159665483798499</v>
      </c>
      <c r="S212" s="1">
        <f>(Table2[[#This Row],[Close Price]]-Table2[[#This Row],[20D EMA]])/Table2[[#This Row],[20D EMA]]</f>
        <v>1.9150570810720583E-2</v>
      </c>
      <c r="T212" s="1">
        <f>(Table2[[#This Row],[Close Price]]-Table2[[#This Row],[50D EMA]])/Table2[[#This Row],[50D EMA]]</f>
        <v>4.7593144331675968E-2</v>
      </c>
      <c r="U212" s="1">
        <f>(Table2[[#This Row],[Close Price]]-Table2[[#This Row],[200D EMA]])/Table2[[#This Row],[200D EMA]]</f>
        <v>0.1627901032979972</v>
      </c>
      <c r="V212">
        <v>1.9015175222093299</v>
      </c>
      <c r="W212">
        <v>4115.05</v>
      </c>
      <c r="X212">
        <v>4224.8</v>
      </c>
      <c r="Y212">
        <v>4115.05</v>
      </c>
      <c r="Z212">
        <v>4348.8999999999996</v>
      </c>
      <c r="AA212">
        <v>4115.05</v>
      </c>
      <c r="AB212">
        <v>4340.95</v>
      </c>
      <c r="AC212" s="1">
        <f>(Table2[[#This Row],[Close Price]]/Table2[[#This Row],[Day Low]])-1</f>
        <v>8.9913852808591876E-3</v>
      </c>
      <c r="AD212" s="1">
        <f>(Table2[[#This Row],[Day High]]/Table2[[#This Row],[Close Price]])-1</f>
        <v>1.752146530027332E-2</v>
      </c>
      <c r="AE212" s="1">
        <f>(Table2[[#This Row],[Close Price]]/Table2[[#This Row],[Current Week Low]])-1</f>
        <v>8.9913852808591876E-3</v>
      </c>
      <c r="AF212" s="1">
        <f>(Table2[[#This Row],[Current Week High]]/Table2[[#This Row],[Close Price]])-1</f>
        <v>4.741031538637519E-2</v>
      </c>
      <c r="AG212" s="1">
        <f>(Table2[[#This Row],[Close Price]]/Table2[[#This Row],[Current Month Low]])-1</f>
        <v>8.9913852808591876E-3</v>
      </c>
      <c r="AH212" s="1">
        <f>(Table2[[#This Row],[Current Month High]]/Table2[[#This Row],[Close Price]])-1</f>
        <v>4.5495598559747608E-2</v>
      </c>
      <c r="AI212">
        <v>6.45343866282919</v>
      </c>
      <c r="AJ212">
        <v>56.775789155716602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0.01</v>
      </c>
      <c r="AM212" t="s">
        <v>3215</v>
      </c>
      <c r="AN212">
        <v>7.9</v>
      </c>
      <c r="AO212" t="s">
        <v>3215</v>
      </c>
      <c r="AP212">
        <v>0.124793296600008</v>
      </c>
      <c r="AQ212">
        <f>(Table2[[#This Row],[Sharpe Ratio]]-AVERAGE(Table2[Sharpe Ratio]))/_xlfn.STDEV.P(Table2[Sharpe Ratio])</f>
        <v>0.74259037342985523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0.95705179260288098</v>
      </c>
      <c r="AS212">
        <f>_xlfn.RANK.AVG(Table2[[#This Row],[1Y Return vs Nifty Z-Score]],Table2[1Y Return vs Nifty Z-Score])</f>
        <v>410</v>
      </c>
      <c r="AT212">
        <f>_xlfn.RANK.AVG(Table2[[#This Row],[6M Return vs Nifty Z-Score]],Table2[6M Return vs Nifty Z-Score])</f>
        <v>171</v>
      </c>
      <c r="AU212">
        <f>_xlfn.RANK.AVG(Table2[[#This Row],[Sharpe Ratio Z-Score]],Table2[Sharpe Ratio Z-Score])</f>
        <v>163</v>
      </c>
      <c r="AV212">
        <f>(Table2[[#This Row],[Rank 1Y]]+Table2[[#This Row],[Rank 6M]]+Table2[[#This Row],[Rank Sharpe]])/3</f>
        <v>248</v>
      </c>
    </row>
    <row r="213" spans="1:48" x14ac:dyDescent="0.3">
      <c r="A213" t="s">
        <v>181</v>
      </c>
      <c r="B213" t="s">
        <v>182</v>
      </c>
      <c r="C213" t="s">
        <v>3174</v>
      </c>
      <c r="D213" t="s">
        <v>86</v>
      </c>
      <c r="E213">
        <v>154041.93835803799</v>
      </c>
      <c r="F213">
        <v>471.8</v>
      </c>
      <c r="G213">
        <v>49.448912592465497</v>
      </c>
      <c r="H213">
        <f>(Table2[[#This Row],[1Y Return vs Nifty]]-AVERAGE(Table2[1Y Return vs Nifty]))/_xlfn.STDEV.P(Table2[1Y Return vs Nifty])</f>
        <v>0.43039774104216005</v>
      </c>
      <c r="I213">
        <v>11.1967363244667</v>
      </c>
      <c r="J213">
        <f>(Table2[[#This Row],[1M Return vs Nifty]]-AVERAGE(Table2[1M Return vs Nifty]))/_xlfn.STDEV.P(Table2[1M Return vs Nifty])</f>
        <v>0.86862318350282886</v>
      </c>
      <c r="K213">
        <v>1.89555764077405</v>
      </c>
      <c r="L213">
        <f>(Table2[[#This Row],[6M Return vs Nifty]]-AVERAGE(Table2[6M Return vs Nifty]))/_xlfn.STDEV.P(Table2[6M Return vs Nifty])</f>
        <v>-0.23812559652789772</v>
      </c>
      <c r="M213">
        <v>6.07819192863297</v>
      </c>
      <c r="N213">
        <f>(Table2[[#This Row],[1W Return vs Nifty]]-AVERAGE(Table2[1W Return vs Nifty]))/_xlfn.STDEV.P(Table2[1W Return vs Nifty])</f>
        <v>0.52024235685284226</v>
      </c>
      <c r="O213">
        <v>457</v>
      </c>
      <c r="P213">
        <v>443.642290985903</v>
      </c>
      <c r="Q213">
        <v>401.35305177129402</v>
      </c>
      <c r="R213">
        <v>77.945319880149</v>
      </c>
      <c r="S213" s="1">
        <f>(Table2[[#This Row],[Close Price]]-Table2[[#This Row],[20D EMA]])/Table2[[#This Row],[20D EMA]]</f>
        <v>3.2385120350109431E-2</v>
      </c>
      <c r="T213" s="1">
        <f>(Table2[[#This Row],[Close Price]]-Table2[[#This Row],[50D EMA]])/Table2[[#This Row],[50D EMA]]</f>
        <v>6.3469397724735255E-2</v>
      </c>
      <c r="U213" s="1">
        <f>(Table2[[#This Row],[Close Price]]-Table2[[#This Row],[200D EMA]])/Table2[[#This Row],[200D EMA]]</f>
        <v>0.17552363914464339</v>
      </c>
      <c r="V213">
        <v>1.40240664934169</v>
      </c>
      <c r="W213">
        <v>464.5</v>
      </c>
      <c r="X213">
        <v>477.95</v>
      </c>
      <c r="Y213">
        <v>464.5</v>
      </c>
      <c r="Z213">
        <v>491.2</v>
      </c>
      <c r="AA213">
        <v>464.5</v>
      </c>
      <c r="AB213">
        <v>491.2</v>
      </c>
      <c r="AC213" s="1">
        <f>(Table2[[#This Row],[Close Price]]/Table2[[#This Row],[Day Low]])-1</f>
        <v>1.5715823466092571E-2</v>
      </c>
      <c r="AD213" s="1">
        <f>(Table2[[#This Row],[Day High]]/Table2[[#This Row],[Close Price]])-1</f>
        <v>1.3035184400169486E-2</v>
      </c>
      <c r="AE213" s="1">
        <f>(Table2[[#This Row],[Close Price]]/Table2[[#This Row],[Current Week Low]])-1</f>
        <v>1.5715823466092571E-2</v>
      </c>
      <c r="AF213" s="1">
        <f>(Table2[[#This Row],[Current Week High]]/Table2[[#This Row],[Close Price]])-1</f>
        <v>4.1119118270453558E-2</v>
      </c>
      <c r="AG213" s="1">
        <f>(Table2[[#This Row],[Close Price]]/Table2[[#This Row],[Current Month Low]])-1</f>
        <v>1.5715823466092571E-2</v>
      </c>
      <c r="AH213" s="1">
        <f>(Table2[[#This Row],[Current Month High]]/Table2[[#This Row],[Close Price]])-1</f>
        <v>4.1119118270453558E-2</v>
      </c>
      <c r="AI213">
        <v>4.8855447223399704</v>
      </c>
      <c r="AJ213">
        <v>104.41941074523299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0.09</v>
      </c>
      <c r="AM213" t="s">
        <v>3215</v>
      </c>
      <c r="AN213">
        <v>6.42</v>
      </c>
      <c r="AO213" t="s">
        <v>3215</v>
      </c>
      <c r="AP213">
        <v>0.12727289258479799</v>
      </c>
      <c r="AQ213">
        <f>(Table2[[#This Row],[Sharpe Ratio]]-AVERAGE(Table2[Sharpe Ratio]))/_xlfn.STDEV.P(Table2[Sharpe Ratio])</f>
        <v>0.7715439274846313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2.3526816123545649</v>
      </c>
      <c r="AS213">
        <f>_xlfn.RANK.AVG(Table2[[#This Row],[1Y Return vs Nifty Z-Score]],Table2[1Y Return vs Nifty Z-Score])</f>
        <v>192</v>
      </c>
      <c r="AT213">
        <f>_xlfn.RANK.AVG(Table2[[#This Row],[6M Return vs Nifty Z-Score]],Table2[6M Return vs Nifty Z-Score])</f>
        <v>400</v>
      </c>
      <c r="AU213">
        <f>_xlfn.RANK.AVG(Table2[[#This Row],[Sharpe Ratio Z-Score]],Table2[Sharpe Ratio Z-Score])</f>
        <v>156</v>
      </c>
      <c r="AV213">
        <f>(Table2[[#This Row],[Rank 1Y]]+Table2[[#This Row],[Rank 6M]]+Table2[[#This Row],[Rank Sharpe]])/3</f>
        <v>249.33333333333334</v>
      </c>
    </row>
    <row r="214" spans="1:48" x14ac:dyDescent="0.3">
      <c r="A214" t="s">
        <v>767</v>
      </c>
      <c r="B214" t="s">
        <v>768</v>
      </c>
      <c r="C214" t="s">
        <v>3173</v>
      </c>
      <c r="D214" t="s">
        <v>277</v>
      </c>
      <c r="E214">
        <v>22292.2534104841</v>
      </c>
      <c r="F214">
        <v>556.15</v>
      </c>
      <c r="G214">
        <v>14.6117513073241</v>
      </c>
      <c r="H214">
        <f>(Table2[[#This Row],[1Y Return vs Nifty]]-AVERAGE(Table2[1Y Return vs Nifty]))/_xlfn.STDEV.P(Table2[1Y Return vs Nifty])</f>
        <v>-0.16532237275724992</v>
      </c>
      <c r="I214">
        <v>8.49307483053658</v>
      </c>
      <c r="J214">
        <f>(Table2[[#This Row],[1M Return vs Nifty]]-AVERAGE(Table2[1M Return vs Nifty]))/_xlfn.STDEV.P(Table2[1M Return vs Nifty])</f>
        <v>0.62275064415182424</v>
      </c>
      <c r="K214">
        <v>23.123253594937299</v>
      </c>
      <c r="L214">
        <f>(Table2[[#This Row],[6M Return vs Nifty]]-AVERAGE(Table2[6M Return vs Nifty]))/_xlfn.STDEV.P(Table2[6M Return vs Nifty])</f>
        <v>0.46113886482232108</v>
      </c>
      <c r="M214">
        <v>5.6836578968107396</v>
      </c>
      <c r="N214">
        <f>(Table2[[#This Row],[1W Return vs Nifty]]-AVERAGE(Table2[1W Return vs Nifty]))/_xlfn.STDEV.P(Table2[1W Return vs Nifty])</f>
        <v>0.42932681013088869</v>
      </c>
      <c r="O214">
        <v>539.29999999999995</v>
      </c>
      <c r="P214">
        <v>503.84414390804102</v>
      </c>
      <c r="Q214">
        <v>436.90694100033801</v>
      </c>
      <c r="R214">
        <v>62.681422138785699</v>
      </c>
      <c r="S214" s="1">
        <f>(Table2[[#This Row],[Close Price]]-Table2[[#This Row],[20D EMA]])/Table2[[#This Row],[20D EMA]]</f>
        <v>3.1244205451511263E-2</v>
      </c>
      <c r="T214" s="1">
        <f>(Table2[[#This Row],[Close Price]]-Table2[[#This Row],[50D EMA]])/Table2[[#This Row],[50D EMA]]</f>
        <v>0.10381356362753627</v>
      </c>
      <c r="U214" s="1">
        <f>(Table2[[#This Row],[Close Price]]-Table2[[#This Row],[200D EMA]])/Table2[[#This Row],[200D EMA]]</f>
        <v>0.27292553129653696</v>
      </c>
      <c r="V214">
        <v>0.64748807032608302</v>
      </c>
      <c r="W214">
        <v>519.70000000000005</v>
      </c>
      <c r="X214">
        <v>545.25</v>
      </c>
      <c r="Y214">
        <v>519.70000000000005</v>
      </c>
      <c r="Z214">
        <v>566</v>
      </c>
      <c r="AA214">
        <v>519.70000000000005</v>
      </c>
      <c r="AB214">
        <v>566</v>
      </c>
      <c r="AC214" s="1">
        <f>(Table2[[#This Row],[Close Price]]/Table2[[#This Row],[Day Low]])-1</f>
        <v>7.0136617279199509E-2</v>
      </c>
      <c r="AD214" s="1">
        <f>(Table2[[#This Row],[Day High]]/Table2[[#This Row],[Close Price]])-1</f>
        <v>-1.9599029038928295E-2</v>
      </c>
      <c r="AE214" s="1">
        <f>(Table2[[#This Row],[Close Price]]/Table2[[#This Row],[Current Week Low]])-1</f>
        <v>7.0136617279199509E-2</v>
      </c>
      <c r="AF214" s="1">
        <f>(Table2[[#This Row],[Current Week High]]/Table2[[#This Row],[Close Price]])-1</f>
        <v>1.77110491773802E-2</v>
      </c>
      <c r="AG214" s="1">
        <f>(Table2[[#This Row],[Close Price]]/Table2[[#This Row],[Current Month Low]])-1</f>
        <v>7.0136617279199509E-2</v>
      </c>
      <c r="AH214" s="1">
        <f>(Table2[[#This Row],[Current Month High]]/Table2[[#This Row],[Close Price]])-1</f>
        <v>1.77110491773802E-2</v>
      </c>
      <c r="AI214">
        <v>4.2884113998022002</v>
      </c>
      <c r="AJ214">
        <v>58.9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0.14000000000000001</v>
      </c>
      <c r="AM214" t="s">
        <v>3215</v>
      </c>
      <c r="AN214">
        <v>-5.66</v>
      </c>
      <c r="AO214" t="s">
        <v>3214</v>
      </c>
      <c r="AP214">
        <v>0.104492686651307</v>
      </c>
      <c r="AQ214">
        <f>(Table2[[#This Row],[Sharpe Ratio]]-AVERAGE(Table2[Sharpe Ratio]))/_xlfn.STDEV.P(Table2[Sharpe Ratio])</f>
        <v>0.50554578588410559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1.8534397322318896</v>
      </c>
      <c r="AS214">
        <f>_xlfn.RANK.AVG(Table2[[#This Row],[1Y Return vs Nifty Z-Score]],Table2[1Y Return vs Nifty Z-Score])</f>
        <v>344</v>
      </c>
      <c r="AT214">
        <f>_xlfn.RANK.AVG(Table2[[#This Row],[6M Return vs Nifty Z-Score]],Table2[6M Return vs Nifty Z-Score])</f>
        <v>190</v>
      </c>
      <c r="AU214">
        <f>_xlfn.RANK.AVG(Table2[[#This Row],[Sharpe Ratio Z-Score]],Table2[Sharpe Ratio Z-Score])</f>
        <v>218</v>
      </c>
      <c r="AV214">
        <f>(Table2[[#This Row],[Rank 1Y]]+Table2[[#This Row],[Rank 6M]]+Table2[[#This Row],[Rank Sharpe]])/3</f>
        <v>250.66666666666666</v>
      </c>
    </row>
    <row r="215" spans="1:48" x14ac:dyDescent="0.3">
      <c r="A215" t="s">
        <v>1714</v>
      </c>
      <c r="B215" t="s">
        <v>1715</v>
      </c>
      <c r="C215" t="s">
        <v>3171</v>
      </c>
      <c r="D215" t="s">
        <v>1716</v>
      </c>
      <c r="E215">
        <v>5030.8773424800002</v>
      </c>
      <c r="F215">
        <v>959.6</v>
      </c>
      <c r="G215">
        <v>28.583819845096802</v>
      </c>
      <c r="H215">
        <f>(Table2[[#This Row],[1Y Return vs Nifty]]-AVERAGE(Table2[1Y Return vs Nifty]))/_xlfn.STDEV.P(Table2[1Y Return vs Nifty])</f>
        <v>7.3601866540203689E-2</v>
      </c>
      <c r="I215">
        <v>-5.5582521431509901</v>
      </c>
      <c r="J215">
        <f>(Table2[[#This Row],[1M Return vs Nifty]]-AVERAGE(Table2[1M Return vs Nifty]))/_xlfn.STDEV.P(Table2[1M Return vs Nifty])</f>
        <v>-0.65508515445985183</v>
      </c>
      <c r="K215">
        <v>35.639768396629997</v>
      </c>
      <c r="L215">
        <f>(Table2[[#This Row],[6M Return vs Nifty]]-AVERAGE(Table2[6M Return vs Nifty]))/_xlfn.STDEV.P(Table2[6M Return vs Nifty])</f>
        <v>0.87344710589033681</v>
      </c>
      <c r="M215">
        <v>-2.8027593448179502</v>
      </c>
      <c r="N215">
        <f>(Table2[[#This Row],[1W Return vs Nifty]]-AVERAGE(Table2[1W Return vs Nifty]))/_xlfn.STDEV.P(Table2[1W Return vs Nifty])</f>
        <v>-1.5262643455160601</v>
      </c>
      <c r="O215">
        <v>1050.3900000000001</v>
      </c>
      <c r="P215">
        <v>1049.98293466001</v>
      </c>
      <c r="Q215">
        <v>885.22375812590599</v>
      </c>
      <c r="R215">
        <v>26.0620189661329</v>
      </c>
      <c r="S215" s="1">
        <f>(Table2[[#This Row],[Close Price]]-Table2[[#This Row],[20D EMA]])/Table2[[#This Row],[20D EMA]]</f>
        <v>-8.6434562400632214E-2</v>
      </c>
      <c r="T215" s="1">
        <f>(Table2[[#This Row],[Close Price]]-Table2[[#This Row],[50D EMA]])/Table2[[#This Row],[50D EMA]]</f>
        <v>-8.6080384429558759E-2</v>
      </c>
      <c r="U215" s="1">
        <f>(Table2[[#This Row],[Close Price]]-Table2[[#This Row],[200D EMA]])/Table2[[#This Row],[200D EMA]]</f>
        <v>8.4019708227843853E-2</v>
      </c>
      <c r="V215">
        <v>0.594151909356601</v>
      </c>
      <c r="W215">
        <v>955</v>
      </c>
      <c r="X215">
        <v>980.45</v>
      </c>
      <c r="Y215">
        <v>955</v>
      </c>
      <c r="Z215">
        <v>1033.3</v>
      </c>
      <c r="AA215">
        <v>955</v>
      </c>
      <c r="AB215">
        <v>992</v>
      </c>
      <c r="AC215" s="1">
        <f>(Table2[[#This Row],[Close Price]]/Table2[[#This Row],[Day Low]])-1</f>
        <v>4.8167539267016668E-3</v>
      </c>
      <c r="AD215" s="1">
        <f>(Table2[[#This Row],[Day High]]/Table2[[#This Row],[Close Price]])-1</f>
        <v>2.1727803251354816E-2</v>
      </c>
      <c r="AE215" s="1">
        <f>(Table2[[#This Row],[Close Price]]/Table2[[#This Row],[Current Week Low]])-1</f>
        <v>4.8167539267016668E-3</v>
      </c>
      <c r="AF215" s="1">
        <f>(Table2[[#This Row],[Current Week High]]/Table2[[#This Row],[Close Price]])-1</f>
        <v>7.6802834514380969E-2</v>
      </c>
      <c r="AG215" s="1">
        <f>(Table2[[#This Row],[Close Price]]/Table2[[#This Row],[Current Month Low]])-1</f>
        <v>4.8167539267016668E-3</v>
      </c>
      <c r="AH215" s="1">
        <f>(Table2[[#This Row],[Current Month High]]/Table2[[#This Row],[Close Price]])-1</f>
        <v>3.3764068361817445E-2</v>
      </c>
      <c r="AI215">
        <v>25.156315131304702</v>
      </c>
      <c r="AJ215">
        <v>66.020761245674706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-0.08</v>
      </c>
      <c r="AM215" t="s">
        <v>3214</v>
      </c>
      <c r="AN215">
        <v>-13.55</v>
      </c>
      <c r="AO215" t="s">
        <v>3214</v>
      </c>
      <c r="AP215">
        <v>5.2901956804117002E-2</v>
      </c>
      <c r="AQ215">
        <f>(Table2[[#This Row],[Sharpe Ratio]]-AVERAGE(Table2[Sharpe Ratio]))/_xlfn.STDEV.P(Table2[Sharpe Ratio])</f>
        <v>-9.6864846540949942E-2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-1.3311653740863214</v>
      </c>
      <c r="AS215">
        <f>_xlfn.RANK.AVG(Table2[[#This Row],[1Y Return vs Nifty Z-Score]],Table2[1Y Return vs Nifty Z-Score])</f>
        <v>281</v>
      </c>
      <c r="AT215">
        <f>_xlfn.RANK.AVG(Table2[[#This Row],[6M Return vs Nifty Z-Score]],Table2[6M Return vs Nifty Z-Score])</f>
        <v>107</v>
      </c>
      <c r="AU215">
        <f>_xlfn.RANK.AVG(Table2[[#This Row],[Sharpe Ratio Z-Score]],Table2[Sharpe Ratio Z-Score])</f>
        <v>365</v>
      </c>
      <c r="AV215">
        <f>(Table2[[#This Row],[Rank 1Y]]+Table2[[#This Row],[Rank 6M]]+Table2[[#This Row],[Rank Sharpe]])/3</f>
        <v>251</v>
      </c>
    </row>
    <row r="216" spans="1:48" x14ac:dyDescent="0.3">
      <c r="A216" t="s">
        <v>264</v>
      </c>
      <c r="B216" t="s">
        <v>265</v>
      </c>
      <c r="C216" t="s">
        <v>3179</v>
      </c>
      <c r="D216" t="s">
        <v>127</v>
      </c>
      <c r="E216">
        <v>106033.68194727</v>
      </c>
      <c r="F216">
        <v>8123</v>
      </c>
      <c r="G216">
        <v>68.126683267104795</v>
      </c>
      <c r="H216">
        <f>(Table2[[#This Row],[1Y Return vs Nifty]]-AVERAGE(Table2[1Y Return vs Nifty]))/_xlfn.STDEV.P(Table2[1Y Return vs Nifty])</f>
        <v>0.74979011577509014</v>
      </c>
      <c r="I216">
        <v>7.9605490138052604</v>
      </c>
      <c r="J216">
        <f>(Table2[[#This Row],[1M Return vs Nifty]]-AVERAGE(Table2[1M Return vs Nifty]))/_xlfn.STDEV.P(Table2[1M Return vs Nifty])</f>
        <v>0.57432243850416798</v>
      </c>
      <c r="K216">
        <v>32.142281211298403</v>
      </c>
      <c r="L216">
        <f>(Table2[[#This Row],[6M Return vs Nifty]]-AVERAGE(Table2[6M Return vs Nifty]))/_xlfn.STDEV.P(Table2[6M Return vs Nifty])</f>
        <v>0.75823589794713397</v>
      </c>
      <c r="M216">
        <v>6.1339499073563797</v>
      </c>
      <c r="N216">
        <f>(Table2[[#This Row],[1W Return vs Nifty]]-AVERAGE(Table2[1W Return vs Nifty]))/_xlfn.STDEV.P(Table2[1W Return vs Nifty])</f>
        <v>0.53309110172875696</v>
      </c>
      <c r="O216">
        <v>7897.02</v>
      </c>
      <c r="P216">
        <v>7531.7209815819397</v>
      </c>
      <c r="Q216">
        <v>6362.9672985402203</v>
      </c>
      <c r="R216">
        <v>67.576744402233004</v>
      </c>
      <c r="S216" s="1">
        <f>(Table2[[#This Row],[Close Price]]-Table2[[#This Row],[20D EMA]])/Table2[[#This Row],[20D EMA]]</f>
        <v>2.8615857627307457E-2</v>
      </c>
      <c r="T216" s="1">
        <f>(Table2[[#This Row],[Close Price]]-Table2[[#This Row],[50D EMA]])/Table2[[#This Row],[50D EMA]]</f>
        <v>7.8505167658755981E-2</v>
      </c>
      <c r="U216" s="1">
        <f>(Table2[[#This Row],[Close Price]]-Table2[[#This Row],[200D EMA]])/Table2[[#This Row],[200D EMA]]</f>
        <v>0.27660564935852539</v>
      </c>
      <c r="V216">
        <v>1.18124739414103</v>
      </c>
      <c r="W216">
        <v>8010.65</v>
      </c>
      <c r="X216">
        <v>8180</v>
      </c>
      <c r="Y216">
        <v>8010.65</v>
      </c>
      <c r="Z216">
        <v>8250</v>
      </c>
      <c r="AA216">
        <v>8010.65</v>
      </c>
      <c r="AB216">
        <v>8250</v>
      </c>
      <c r="AC216" s="1">
        <f>(Table2[[#This Row],[Close Price]]/Table2[[#This Row],[Day Low]])-1</f>
        <v>1.4025079113430206E-2</v>
      </c>
      <c r="AD216" s="1">
        <f>(Table2[[#This Row],[Day High]]/Table2[[#This Row],[Close Price]])-1</f>
        <v>7.0171119044688535E-3</v>
      </c>
      <c r="AE216" s="1">
        <f>(Table2[[#This Row],[Close Price]]/Table2[[#This Row],[Current Week Low]])-1</f>
        <v>1.4025079113430206E-2</v>
      </c>
      <c r="AF216" s="1">
        <f>(Table2[[#This Row],[Current Week High]]/Table2[[#This Row],[Close Price]])-1</f>
        <v>1.5634617752062097E-2</v>
      </c>
      <c r="AG216" s="1">
        <f>(Table2[[#This Row],[Close Price]]/Table2[[#This Row],[Current Month Low]])-1</f>
        <v>1.4025079113430206E-2</v>
      </c>
      <c r="AH216" s="1">
        <f>(Table2[[#This Row],[Current Month High]]/Table2[[#This Row],[Close Price]])-1</f>
        <v>1.5634617752062097E-2</v>
      </c>
      <c r="AI216">
        <v>1.69087775452418</v>
      </c>
      <c r="AJ216">
        <v>104.50397150086199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0.11</v>
      </c>
      <c r="AM216" t="s">
        <v>3215</v>
      </c>
      <c r="AN216">
        <v>2.77</v>
      </c>
      <c r="AO216" t="s">
        <v>3215</v>
      </c>
      <c r="AP216">
        <v>1.7702115436859999E-3</v>
      </c>
      <c r="AQ216">
        <f>(Table2[[#This Row],[Sharpe Ratio]]-AVERAGE(Table2[Sharpe Ratio]))/_xlfn.STDEV.P(Table2[Sharpe Ratio])</f>
        <v>-0.69391604334643175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1.9215235106087174</v>
      </c>
      <c r="AS216">
        <f>_xlfn.RANK.AVG(Table2[[#This Row],[1Y Return vs Nifty Z-Score]],Table2[1Y Return vs Nifty Z-Score])</f>
        <v>127</v>
      </c>
      <c r="AT216">
        <f>_xlfn.RANK.AVG(Table2[[#This Row],[6M Return vs Nifty Z-Score]],Table2[6M Return vs Nifty Z-Score])</f>
        <v>123</v>
      </c>
      <c r="AU216">
        <f>_xlfn.RANK.AVG(Table2[[#This Row],[Sharpe Ratio Z-Score]],Table2[Sharpe Ratio Z-Score])</f>
        <v>509</v>
      </c>
      <c r="AV216">
        <f>(Table2[[#This Row],[Rank 1Y]]+Table2[[#This Row],[Rank 6M]]+Table2[[#This Row],[Rank Sharpe]])/3</f>
        <v>253</v>
      </c>
    </row>
    <row r="217" spans="1:48" x14ac:dyDescent="0.3">
      <c r="A217" t="s">
        <v>771</v>
      </c>
      <c r="B217" t="s">
        <v>772</v>
      </c>
      <c r="C217" t="s">
        <v>3183</v>
      </c>
      <c r="D217" t="s">
        <v>384</v>
      </c>
      <c r="E217">
        <v>21935.713260749999</v>
      </c>
      <c r="F217">
        <v>531.15</v>
      </c>
      <c r="G217">
        <v>63.427901691590598</v>
      </c>
      <c r="H217">
        <f>(Table2[[#This Row],[1Y Return vs Nifty]]-AVERAGE(Table2[1Y Return vs Nifty]))/_xlfn.STDEV.P(Table2[1Y Return vs Nifty])</f>
        <v>0.6694403228636403</v>
      </c>
      <c r="I217">
        <v>2.9732152547022501</v>
      </c>
      <c r="J217">
        <f>(Table2[[#This Row],[1M Return vs Nifty]]-AVERAGE(Table2[1M Return vs Nifty]))/_xlfn.STDEV.P(Table2[1M Return vs Nifty])</f>
        <v>0.1207714230776252</v>
      </c>
      <c r="K217">
        <v>29.431193196429</v>
      </c>
      <c r="L217">
        <f>(Table2[[#This Row],[6M Return vs Nifty]]-AVERAGE(Table2[6M Return vs Nifty]))/_xlfn.STDEV.P(Table2[6M Return vs Nifty])</f>
        <v>0.66892957358276584</v>
      </c>
      <c r="M217">
        <v>9.9230536111498999</v>
      </c>
      <c r="N217">
        <f>(Table2[[#This Row],[1W Return vs Nifty]]-AVERAGE(Table2[1W Return vs Nifty]))/_xlfn.STDEV.P(Table2[1W Return vs Nifty])</f>
        <v>1.4062437502480287</v>
      </c>
      <c r="O217">
        <v>515.29999999999995</v>
      </c>
      <c r="P217">
        <v>506.12366978614199</v>
      </c>
      <c r="Q217">
        <v>437.48616503892703</v>
      </c>
      <c r="R217">
        <v>72.025385135973494</v>
      </c>
      <c r="S217" s="1">
        <f>(Table2[[#This Row],[Close Price]]-Table2[[#This Row],[20D EMA]])/Table2[[#This Row],[20D EMA]]</f>
        <v>3.0758781292451045E-2</v>
      </c>
      <c r="T217" s="1">
        <f>(Table2[[#This Row],[Close Price]]-Table2[[#This Row],[50D EMA]])/Table2[[#This Row],[50D EMA]]</f>
        <v>4.9447065426583663E-2</v>
      </c>
      <c r="U217" s="1">
        <f>(Table2[[#This Row],[Close Price]]-Table2[[#This Row],[200D EMA]])/Table2[[#This Row],[200D EMA]]</f>
        <v>0.21409553591880751</v>
      </c>
      <c r="V217">
        <v>1.13087122420367</v>
      </c>
      <c r="W217">
        <v>526.25</v>
      </c>
      <c r="X217">
        <v>551.95000000000005</v>
      </c>
      <c r="Y217">
        <v>519.35</v>
      </c>
      <c r="Z217">
        <v>551.95000000000005</v>
      </c>
      <c r="AA217">
        <v>526.25</v>
      </c>
      <c r="AB217">
        <v>551.95000000000005</v>
      </c>
      <c r="AC217" s="1">
        <f>(Table2[[#This Row],[Close Price]]/Table2[[#This Row],[Day Low]])-1</f>
        <v>9.311163895486807E-3</v>
      </c>
      <c r="AD217" s="1">
        <f>(Table2[[#This Row],[Day High]]/Table2[[#This Row],[Close Price]])-1</f>
        <v>3.916031252941754E-2</v>
      </c>
      <c r="AE217" s="1">
        <f>(Table2[[#This Row],[Close Price]]/Table2[[#This Row],[Current Week Low]])-1</f>
        <v>2.2720708578030102E-2</v>
      </c>
      <c r="AF217" s="1">
        <f>(Table2[[#This Row],[Current Week High]]/Table2[[#This Row],[Close Price]])-1</f>
        <v>3.916031252941754E-2</v>
      </c>
      <c r="AG217" s="1">
        <f>(Table2[[#This Row],[Close Price]]/Table2[[#This Row],[Current Month Low]])-1</f>
        <v>9.311163895486807E-3</v>
      </c>
      <c r="AH217" s="1">
        <f>(Table2[[#This Row],[Current Month High]]/Table2[[#This Row],[Close Price]])-1</f>
        <v>3.916031252941754E-2</v>
      </c>
      <c r="AI217">
        <v>8.1332956791866806</v>
      </c>
      <c r="AJ217">
        <v>101.613209337635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0.03</v>
      </c>
      <c r="AM217" t="s">
        <v>3215</v>
      </c>
      <c r="AN217">
        <v>3.23</v>
      </c>
      <c r="AO217" t="s">
        <v>3215</v>
      </c>
      <c r="AP217">
        <v>8.9342452977449992E-3</v>
      </c>
      <c r="AQ217">
        <f>(Table2[[#This Row],[Sharpe Ratio]]-AVERAGE(Table2[Sharpe Ratio]))/_xlfn.STDEV.P(Table2[Sharpe Ratio])</f>
        <v>-0.61026360971581517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2.255121460056245</v>
      </c>
      <c r="AS217">
        <f>_xlfn.RANK.AVG(Table2[[#This Row],[1Y Return vs Nifty Z-Score]],Table2[1Y Return vs Nifty Z-Score])</f>
        <v>141</v>
      </c>
      <c r="AT217">
        <f>_xlfn.RANK.AVG(Table2[[#This Row],[6M Return vs Nifty Z-Score]],Table2[6M Return vs Nifty Z-Score])</f>
        <v>138</v>
      </c>
      <c r="AU217">
        <f>_xlfn.RANK.AVG(Table2[[#This Row],[Sharpe Ratio Z-Score]],Table2[Sharpe Ratio Z-Score])</f>
        <v>486</v>
      </c>
      <c r="AV217">
        <f>(Table2[[#This Row],[Rank 1Y]]+Table2[[#This Row],[Rank 6M]]+Table2[[#This Row],[Rank Sharpe]])/3</f>
        <v>255</v>
      </c>
    </row>
    <row r="218" spans="1:48" x14ac:dyDescent="0.3">
      <c r="A218" t="s">
        <v>513</v>
      </c>
      <c r="B218" t="s">
        <v>514</v>
      </c>
      <c r="C218" t="s">
        <v>3169</v>
      </c>
      <c r="D218" t="s">
        <v>228</v>
      </c>
      <c r="E218">
        <v>43391.946370149999</v>
      </c>
      <c r="F218">
        <v>659.05</v>
      </c>
      <c r="G218">
        <v>67.346232023502296</v>
      </c>
      <c r="H218">
        <f>(Table2[[#This Row],[1Y Return vs Nifty]]-AVERAGE(Table2[1Y Return vs Nifty]))/_xlfn.STDEV.P(Table2[1Y Return vs Nifty])</f>
        <v>0.73644429520583288</v>
      </c>
      <c r="I218">
        <v>-0.77898376532671598</v>
      </c>
      <c r="J218">
        <f>(Table2[[#This Row],[1M Return vs Nifty]]-AVERAGE(Table2[1M Return vs Nifty]))/_xlfn.STDEV.P(Table2[1M Return vs Nifty])</f>
        <v>-0.22045572509757397</v>
      </c>
      <c r="K218">
        <v>18.032963659131699</v>
      </c>
      <c r="L218">
        <f>(Table2[[#This Row],[6M Return vs Nifty]]-AVERAGE(Table2[6M Return vs Nifty]))/_xlfn.STDEV.P(Table2[6M Return vs Nifty])</f>
        <v>0.29345892170633492</v>
      </c>
      <c r="M218">
        <v>5.0379250034959897</v>
      </c>
      <c r="N218">
        <f>(Table2[[#This Row],[1W Return vs Nifty]]-AVERAGE(Table2[1W Return vs Nifty]))/_xlfn.STDEV.P(Table2[1W Return vs Nifty])</f>
        <v>0.28052555524063438</v>
      </c>
      <c r="O218">
        <v>672.41</v>
      </c>
      <c r="P218">
        <v>666.79921504569302</v>
      </c>
      <c r="Q218">
        <v>578.25761310737005</v>
      </c>
      <c r="R218">
        <v>56.409018125017496</v>
      </c>
      <c r="S218" s="1">
        <f>(Table2[[#This Row],[Close Price]]-Table2[[#This Row],[20D EMA]])/Table2[[#This Row],[20D EMA]]</f>
        <v>-1.9868830029297624E-2</v>
      </c>
      <c r="T218" s="1">
        <f>(Table2[[#This Row],[Close Price]]-Table2[[#This Row],[50D EMA]])/Table2[[#This Row],[50D EMA]]</f>
        <v>-1.1621511949683446E-2</v>
      </c>
      <c r="U218" s="1">
        <f>(Table2[[#This Row],[Close Price]]-Table2[[#This Row],[200D EMA]])/Table2[[#This Row],[200D EMA]]</f>
        <v>0.13971694459581371</v>
      </c>
      <c r="V218">
        <v>1.0083334696397701</v>
      </c>
      <c r="W218">
        <v>653.5</v>
      </c>
      <c r="X218">
        <v>678.9</v>
      </c>
      <c r="Y218">
        <v>647.35</v>
      </c>
      <c r="Z218">
        <v>690.6</v>
      </c>
      <c r="AA218">
        <v>653.25</v>
      </c>
      <c r="AB218">
        <v>690.6</v>
      </c>
      <c r="AC218" s="1">
        <f>(Table2[[#This Row],[Close Price]]/Table2[[#This Row],[Day Low]])-1</f>
        <v>8.4927314460596648E-3</v>
      </c>
      <c r="AD218" s="1">
        <f>(Table2[[#This Row],[Day High]]/Table2[[#This Row],[Close Price]])-1</f>
        <v>3.011911084136254E-2</v>
      </c>
      <c r="AE218" s="1">
        <f>(Table2[[#This Row],[Close Price]]/Table2[[#This Row],[Current Week Low]])-1</f>
        <v>1.807368502355744E-2</v>
      </c>
      <c r="AF218" s="1">
        <f>(Table2[[#This Row],[Current Week High]]/Table2[[#This Row],[Close Price]])-1</f>
        <v>4.7871936878840948E-2</v>
      </c>
      <c r="AG218" s="1">
        <f>(Table2[[#This Row],[Close Price]]/Table2[[#This Row],[Current Month Low]])-1</f>
        <v>8.8786835055492119E-3</v>
      </c>
      <c r="AH218" s="1">
        <f>(Table2[[#This Row],[Current Month High]]/Table2[[#This Row],[Close Price]])-1</f>
        <v>4.7871936878840948E-2</v>
      </c>
      <c r="AI218">
        <v>12.1993778924209</v>
      </c>
      <c r="AJ218">
        <v>107.248427672955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-0.03</v>
      </c>
      <c r="AM218" t="s">
        <v>3214</v>
      </c>
      <c r="AN218">
        <v>-1.27</v>
      </c>
      <c r="AO218" t="s">
        <v>3214</v>
      </c>
      <c r="AP218">
        <v>3.3290776409112002E-2</v>
      </c>
      <c r="AQ218">
        <f>(Table2[[#This Row],[Sharpe Ratio]]-AVERAGE(Table2[Sharpe Ratio]))/_xlfn.STDEV.P(Table2[Sharpe Ratio])</f>
        <v>-0.32585915655264069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0.76411389050258749</v>
      </c>
      <c r="AS218">
        <f>_xlfn.RANK.AVG(Table2[[#This Row],[1Y Return vs Nifty Z-Score]],Table2[1Y Return vs Nifty Z-Score])</f>
        <v>129</v>
      </c>
      <c r="AT218">
        <f>_xlfn.RANK.AVG(Table2[[#This Row],[6M Return vs Nifty Z-Score]],Table2[6M Return vs Nifty Z-Score])</f>
        <v>219</v>
      </c>
      <c r="AU218">
        <f>_xlfn.RANK.AVG(Table2[[#This Row],[Sharpe Ratio Z-Score]],Table2[Sharpe Ratio Z-Score])</f>
        <v>420</v>
      </c>
      <c r="AV218">
        <f>(Table2[[#This Row],[Rank 1Y]]+Table2[[#This Row],[Rank 6M]]+Table2[[#This Row],[Rank Sharpe]])/3</f>
        <v>256</v>
      </c>
    </row>
    <row r="219" spans="1:48" x14ac:dyDescent="0.3">
      <c r="A219" t="s">
        <v>1478</v>
      </c>
      <c r="B219" t="s">
        <v>1479</v>
      </c>
      <c r="C219" t="s">
        <v>3172</v>
      </c>
      <c r="D219" t="s">
        <v>46</v>
      </c>
      <c r="E219">
        <v>7299.08200648</v>
      </c>
      <c r="F219">
        <v>43.45</v>
      </c>
      <c r="G219">
        <v>30.357156010676199</v>
      </c>
      <c r="H219">
        <f>(Table2[[#This Row],[1Y Return vs Nifty]]-AVERAGE(Table2[1Y Return vs Nifty]))/_xlfn.STDEV.P(Table2[1Y Return vs Nifty])</f>
        <v>0.10392615196968685</v>
      </c>
      <c r="I219">
        <v>-6.5017026824889896</v>
      </c>
      <c r="J219">
        <f>(Table2[[#This Row],[1M Return vs Nifty]]-AVERAGE(Table2[1M Return vs Nifty]))/_xlfn.STDEV.P(Table2[1M Return vs Nifty])</f>
        <v>-0.74088309195309654</v>
      </c>
      <c r="K219">
        <v>7.9774851570513201</v>
      </c>
      <c r="L219">
        <f>(Table2[[#This Row],[6M Return vs Nifty]]-AVERAGE(Table2[6M Return vs Nifty]))/_xlfn.STDEV.P(Table2[6M Return vs Nifty])</f>
        <v>-3.7779983050867952E-2</v>
      </c>
      <c r="M219">
        <v>2.6595179597481802</v>
      </c>
      <c r="N219">
        <f>(Table2[[#This Row],[1W Return vs Nifty]]-AVERAGE(Table2[1W Return vs Nifty]))/_xlfn.STDEV.P(Table2[1W Return vs Nifty])</f>
        <v>-0.26754928563166969</v>
      </c>
      <c r="O219">
        <v>44.12</v>
      </c>
      <c r="P219">
        <v>45.7111249904993</v>
      </c>
      <c r="Q219">
        <v>40.564737671593001</v>
      </c>
      <c r="R219">
        <v>46.808680352274699</v>
      </c>
      <c r="S219" s="1">
        <f>(Table2[[#This Row],[Close Price]]-Table2[[#This Row],[20D EMA]])/Table2[[#This Row],[20D EMA]]</f>
        <v>-1.5185856754306315E-2</v>
      </c>
      <c r="T219" s="1">
        <f>(Table2[[#This Row],[Close Price]]-Table2[[#This Row],[50D EMA]])/Table2[[#This Row],[50D EMA]]</f>
        <v>-4.9465529255061091E-2</v>
      </c>
      <c r="U219" s="1">
        <f>(Table2[[#This Row],[Close Price]]-Table2[[#This Row],[200D EMA]])/Table2[[#This Row],[200D EMA]]</f>
        <v>7.1127350847569187E-2</v>
      </c>
      <c r="V219">
        <v>0.44535728553849901</v>
      </c>
      <c r="W219">
        <v>41.65</v>
      </c>
      <c r="X219">
        <v>42.9</v>
      </c>
      <c r="Y219">
        <v>41.65</v>
      </c>
      <c r="Z219">
        <v>44</v>
      </c>
      <c r="AA219">
        <v>41.65</v>
      </c>
      <c r="AB219">
        <v>44</v>
      </c>
      <c r="AC219" s="1">
        <f>(Table2[[#This Row],[Close Price]]/Table2[[#This Row],[Day Low]])-1</f>
        <v>4.3217286914766007E-2</v>
      </c>
      <c r="AD219" s="1">
        <f>(Table2[[#This Row],[Day High]]/Table2[[#This Row],[Close Price]])-1</f>
        <v>-1.2658227848101333E-2</v>
      </c>
      <c r="AE219" s="1">
        <f>(Table2[[#This Row],[Close Price]]/Table2[[#This Row],[Current Week Low]])-1</f>
        <v>4.3217286914766007E-2</v>
      </c>
      <c r="AF219" s="1">
        <f>(Table2[[#This Row],[Current Week High]]/Table2[[#This Row],[Close Price]])-1</f>
        <v>1.2658227848101111E-2</v>
      </c>
      <c r="AG219" s="1">
        <f>(Table2[[#This Row],[Close Price]]/Table2[[#This Row],[Current Month Low]])-1</f>
        <v>4.3217286914766007E-2</v>
      </c>
      <c r="AH219" s="1">
        <f>(Table2[[#This Row],[Current Month High]]/Table2[[#This Row],[Close Price]])-1</f>
        <v>1.2658227848101111E-2</v>
      </c>
      <c r="AI219">
        <v>32.3360184119677</v>
      </c>
      <c r="AJ219">
        <v>91.788011918701002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-0.16</v>
      </c>
      <c r="AM219" t="s">
        <v>3214</v>
      </c>
      <c r="AN219">
        <v>-6.27</v>
      </c>
      <c r="AO219" t="s">
        <v>3214</v>
      </c>
      <c r="AP219">
        <v>0.123589572614053</v>
      </c>
      <c r="AQ219">
        <f>(Table2[[#This Row],[Sharpe Ratio]]-AVERAGE(Table2[Sharpe Ratio]))/_xlfn.STDEV.P(Table2[Sharpe Ratio])</f>
        <v>0.7285348225626318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270</v>
      </c>
      <c r="AT219">
        <f>_xlfn.RANK.AVG(Table2[[#This Row],[6M Return vs Nifty Z-Score]],Table2[6M Return vs Nifty Z-Score])</f>
        <v>332</v>
      </c>
      <c r="AU219">
        <f>_xlfn.RANK.AVG(Table2[[#This Row],[Sharpe Ratio Z-Score]],Table2[Sharpe Ratio Z-Score])</f>
        <v>167</v>
      </c>
      <c r="AV219">
        <f>(Table2[[#This Row],[Rank 1Y]]+Table2[[#This Row],[Rank 6M]]+Table2[[#This Row],[Rank Sharpe]])/3</f>
        <v>256.33333333333331</v>
      </c>
    </row>
    <row r="220" spans="1:48" x14ac:dyDescent="0.3">
      <c r="A220" t="s">
        <v>1835</v>
      </c>
      <c r="B220" t="s">
        <v>1836</v>
      </c>
      <c r="C220" t="s">
        <v>3181</v>
      </c>
      <c r="D220" t="s">
        <v>106</v>
      </c>
      <c r="E220">
        <v>4370.151835355</v>
      </c>
      <c r="F220">
        <v>1093.8</v>
      </c>
      <c r="G220">
        <v>22.314276253141799</v>
      </c>
      <c r="H220">
        <f>(Table2[[#This Row],[1Y Return vs Nifty]]-AVERAGE(Table2[1Y Return vs Nifty]))/_xlfn.STDEV.P(Table2[1Y Return vs Nifty])</f>
        <v>-3.3608166777372828E-2</v>
      </c>
      <c r="I220">
        <v>-11.712516411223501</v>
      </c>
      <c r="J220">
        <f>(Table2[[#This Row],[1M Return vs Nifty]]-AVERAGE(Table2[1M Return vs Nifty]))/_xlfn.STDEV.P(Table2[1M Return vs Nifty])</f>
        <v>-1.2147575050204842</v>
      </c>
      <c r="K220">
        <v>41.311741961488799</v>
      </c>
      <c r="L220">
        <f>(Table2[[#This Row],[6M Return vs Nifty]]-AVERAGE(Table2[6M Return vs Nifty]))/_xlfn.STDEV.P(Table2[6M Return vs Nifty])</f>
        <v>1.0602883696896614</v>
      </c>
      <c r="M220">
        <v>6.4873272009343497</v>
      </c>
      <c r="N220">
        <f>(Table2[[#This Row],[1W Return vs Nifty]]-AVERAGE(Table2[1W Return vs Nifty]))/_xlfn.STDEV.P(Table2[1W Return vs Nifty])</f>
        <v>0.61452258102695212</v>
      </c>
      <c r="O220">
        <v>1132.8499999999999</v>
      </c>
      <c r="P220">
        <v>1174.0872780059999</v>
      </c>
      <c r="Q220">
        <v>1008.84479134455</v>
      </c>
      <c r="R220">
        <v>50.165001605572797</v>
      </c>
      <c r="S220" s="1">
        <f>(Table2[[#This Row],[Close Price]]-Table2[[#This Row],[20D EMA]])/Table2[[#This Row],[20D EMA]]</f>
        <v>-3.4470583042768205E-2</v>
      </c>
      <c r="T220" s="1">
        <f>(Table2[[#This Row],[Close Price]]-Table2[[#This Row],[50D EMA]])/Table2[[#This Row],[50D EMA]]</f>
        <v>-6.8382716949590916E-2</v>
      </c>
      <c r="U220" s="1">
        <f>(Table2[[#This Row],[Close Price]]-Table2[[#This Row],[200D EMA]])/Table2[[#This Row],[200D EMA]]</f>
        <v>8.4210385367827365E-2</v>
      </c>
      <c r="V220">
        <v>0.240216610335969</v>
      </c>
      <c r="W220">
        <v>1077</v>
      </c>
      <c r="X220">
        <v>1120.55</v>
      </c>
      <c r="Y220">
        <v>1056</v>
      </c>
      <c r="Z220">
        <v>1140</v>
      </c>
      <c r="AA220">
        <v>1077</v>
      </c>
      <c r="AB220">
        <v>1140</v>
      </c>
      <c r="AC220" s="1">
        <f>(Table2[[#This Row],[Close Price]]/Table2[[#This Row],[Day Low]])-1</f>
        <v>1.5598885793871808E-2</v>
      </c>
      <c r="AD220" s="1">
        <f>(Table2[[#This Row],[Day High]]/Table2[[#This Row],[Close Price]])-1</f>
        <v>2.4456024867434589E-2</v>
      </c>
      <c r="AE220" s="1">
        <f>(Table2[[#This Row],[Close Price]]/Table2[[#This Row],[Current Week Low]])-1</f>
        <v>3.5795454545454408E-2</v>
      </c>
      <c r="AF220" s="1">
        <f>(Table2[[#This Row],[Current Week High]]/Table2[[#This Row],[Close Price]])-1</f>
        <v>4.2238069116840471E-2</v>
      </c>
      <c r="AG220" s="1">
        <f>(Table2[[#This Row],[Close Price]]/Table2[[#This Row],[Current Month Low]])-1</f>
        <v>1.5598885793871808E-2</v>
      </c>
      <c r="AH220" s="1">
        <f>(Table2[[#This Row],[Current Month High]]/Table2[[#This Row],[Close Price]])-1</f>
        <v>4.2238069116840471E-2</v>
      </c>
      <c r="AI220">
        <v>45.611629182665901</v>
      </c>
      <c r="AJ220">
        <v>79.311475409836007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</v>
      </c>
      <c r="AM220">
        <v>0</v>
      </c>
      <c r="AN220">
        <v>-4.3099999999999996</v>
      </c>
      <c r="AO220" t="s">
        <v>3214</v>
      </c>
      <c r="AP220">
        <v>5.1224340540647999E-2</v>
      </c>
      <c r="AQ220">
        <f>(Table2[[#This Row],[Sharpe Ratio]]-AVERAGE(Table2[Sharpe Ratio]))/_xlfn.STDEV.P(Table2[Sharpe Ratio])</f>
        <v>-0.11645390599477673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310</v>
      </c>
      <c r="AT220">
        <f>_xlfn.RANK.AVG(Table2[[#This Row],[6M Return vs Nifty Z-Score]],Table2[6M Return vs Nifty Z-Score])</f>
        <v>92</v>
      </c>
      <c r="AU220">
        <f>_xlfn.RANK.AVG(Table2[[#This Row],[Sharpe Ratio Z-Score]],Table2[Sharpe Ratio Z-Score])</f>
        <v>370</v>
      </c>
      <c r="AV220">
        <f>(Table2[[#This Row],[Rank 1Y]]+Table2[[#This Row],[Rank 6M]]+Table2[[#This Row],[Rank Sharpe]])/3</f>
        <v>257.33333333333331</v>
      </c>
    </row>
    <row r="221" spans="1:48" x14ac:dyDescent="0.3">
      <c r="A221" t="s">
        <v>1116</v>
      </c>
      <c r="B221" t="s">
        <v>1117</v>
      </c>
      <c r="C221" t="s">
        <v>3178</v>
      </c>
      <c r="D221" t="s">
        <v>463</v>
      </c>
      <c r="E221">
        <v>11836.72665925</v>
      </c>
      <c r="F221">
        <v>2429.1</v>
      </c>
      <c r="G221">
        <v>-12.0129772873828</v>
      </c>
      <c r="H221">
        <f>(Table2[[#This Row],[1Y Return vs Nifty]]-AVERAGE(Table2[1Y Return vs Nifty]))/_xlfn.STDEV.P(Table2[1Y Return vs Nifty])</f>
        <v>-0.62060878999705305</v>
      </c>
      <c r="I221">
        <v>-2.98355783589788</v>
      </c>
      <c r="J221">
        <f>(Table2[[#This Row],[1M Return vs Nifty]]-AVERAGE(Table2[1M Return vs Nifty]))/_xlfn.STDEV.P(Table2[1M Return vs Nifty])</f>
        <v>-0.42094096562625505</v>
      </c>
      <c r="K221">
        <v>18.078817220633798</v>
      </c>
      <c r="L221">
        <f>(Table2[[#This Row],[6M Return vs Nifty]]-AVERAGE(Table2[6M Return vs Nifty]))/_xlfn.STDEV.P(Table2[6M Return vs Nifty])</f>
        <v>0.29496939020249152</v>
      </c>
      <c r="M221">
        <v>3.1873691216890498</v>
      </c>
      <c r="N221">
        <f>(Table2[[#This Row],[1W Return vs Nifty]]-AVERAGE(Table2[1W Return vs Nifty]))/_xlfn.STDEV.P(Table2[1W Return vs Nifty])</f>
        <v>-0.14591243530972847</v>
      </c>
      <c r="O221">
        <v>2427.5500000000002</v>
      </c>
      <c r="P221">
        <v>2362.3456896297198</v>
      </c>
      <c r="Q221">
        <v>2110.2114463232201</v>
      </c>
      <c r="R221">
        <v>49.081839136802998</v>
      </c>
      <c r="S221" s="1">
        <f>(Table2[[#This Row],[Close Price]]-Table2[[#This Row],[20D EMA]])/Table2[[#This Row],[20D EMA]]</f>
        <v>6.3850384132138453E-4</v>
      </c>
      <c r="T221" s="1">
        <f>(Table2[[#This Row],[Close Price]]-Table2[[#This Row],[50D EMA]])/Table2[[#This Row],[50D EMA]]</f>
        <v>2.8257638441029076E-2</v>
      </c>
      <c r="U221" s="1">
        <f>(Table2[[#This Row],[Close Price]]-Table2[[#This Row],[200D EMA]])/Table2[[#This Row],[200D EMA]]</f>
        <v>0.15111687230794016</v>
      </c>
      <c r="V221">
        <v>0.81079138716635901</v>
      </c>
      <c r="W221">
        <v>2370.5</v>
      </c>
      <c r="X221">
        <v>2448</v>
      </c>
      <c r="Y221">
        <v>2311</v>
      </c>
      <c r="Z221">
        <v>2448</v>
      </c>
      <c r="AA221">
        <v>2345.0500000000002</v>
      </c>
      <c r="AB221">
        <v>2448</v>
      </c>
      <c r="AC221" s="1">
        <f>(Table2[[#This Row],[Close Price]]/Table2[[#This Row],[Day Low]])-1</f>
        <v>2.4720523096393165E-2</v>
      </c>
      <c r="AD221" s="1">
        <f>(Table2[[#This Row],[Day High]]/Table2[[#This Row],[Close Price]])-1</f>
        <v>7.7806595035199155E-3</v>
      </c>
      <c r="AE221" s="1">
        <f>(Table2[[#This Row],[Close Price]]/Table2[[#This Row],[Current Week Low]])-1</f>
        <v>5.1103418433578573E-2</v>
      </c>
      <c r="AF221" s="1">
        <f>(Table2[[#This Row],[Current Week High]]/Table2[[#This Row],[Close Price]])-1</f>
        <v>7.7806595035199155E-3</v>
      </c>
      <c r="AG221" s="1">
        <f>(Table2[[#This Row],[Close Price]]/Table2[[#This Row],[Current Month Low]])-1</f>
        <v>3.5841453273917301E-2</v>
      </c>
      <c r="AH221" s="1">
        <f>(Table2[[#This Row],[Current Month High]]/Table2[[#This Row],[Close Price]])-1</f>
        <v>7.7806595035199155E-3</v>
      </c>
      <c r="AI221">
        <v>7.6015808324070697</v>
      </c>
      <c r="AJ221">
        <v>47.343200291156101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0.05</v>
      </c>
      <c r="AM221" t="s">
        <v>3215</v>
      </c>
      <c r="AN221">
        <v>-4.17</v>
      </c>
      <c r="AO221" t="s">
        <v>3214</v>
      </c>
      <c r="AP221">
        <v>0.19841588592856599</v>
      </c>
      <c r="AQ221">
        <f>(Table2[[#This Row],[Sharpe Ratio]]-AVERAGE(Table2[Sharpe Ratio]))/_xlfn.STDEV.P(Table2[Sharpe Ratio])</f>
        <v>1.6022609136519652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0.70976811292142017</v>
      </c>
      <c r="AS221">
        <f>_xlfn.RANK.AVG(Table2[[#This Row],[1Y Return vs Nifty Z-Score]],Table2[1Y Return vs Nifty Z-Score])</f>
        <v>520</v>
      </c>
      <c r="AT221">
        <f>_xlfn.RANK.AVG(Table2[[#This Row],[6M Return vs Nifty Z-Score]],Table2[6M Return vs Nifty Z-Score])</f>
        <v>218</v>
      </c>
      <c r="AU221">
        <f>_xlfn.RANK.AVG(Table2[[#This Row],[Sharpe Ratio Z-Score]],Table2[Sharpe Ratio Z-Score])</f>
        <v>37</v>
      </c>
      <c r="AV221">
        <f>(Table2[[#This Row],[Rank 1Y]]+Table2[[#This Row],[Rank 6M]]+Table2[[#This Row],[Rank Sharpe]])/3</f>
        <v>258.33333333333331</v>
      </c>
    </row>
    <row r="222" spans="1:48" x14ac:dyDescent="0.3">
      <c r="A222" t="s">
        <v>1635</v>
      </c>
      <c r="B222" t="s">
        <v>1636</v>
      </c>
      <c r="C222" t="s">
        <v>3175</v>
      </c>
      <c r="D222" t="s">
        <v>187</v>
      </c>
      <c r="E222">
        <v>5759.5101879900003</v>
      </c>
      <c r="F222">
        <v>476.55</v>
      </c>
      <c r="G222">
        <v>13.875538246453001</v>
      </c>
      <c r="H222">
        <f>(Table2[[#This Row],[1Y Return vs Nifty]]-AVERAGE(Table2[1Y Return vs Nifty]))/_xlfn.STDEV.P(Table2[1Y Return vs Nifty])</f>
        <v>-0.17791171448957421</v>
      </c>
      <c r="I222">
        <v>-4.3983811909824801</v>
      </c>
      <c r="J222">
        <f>(Table2[[#This Row],[1M Return vs Nifty]]-AVERAGE(Table2[1M Return vs Nifty]))/_xlfn.STDEV.P(Table2[1M Return vs Nifty])</f>
        <v>-0.54960581950265164</v>
      </c>
      <c r="K222">
        <v>5.7010597346816301</v>
      </c>
      <c r="L222">
        <f>(Table2[[#This Row],[6M Return vs Nifty]]-AVERAGE(Table2[6M Return vs Nifty]))/_xlfn.STDEV.P(Table2[6M Return vs Nifty])</f>
        <v>-0.11276802698246062</v>
      </c>
      <c r="M222">
        <v>1.52101383075182</v>
      </c>
      <c r="N222">
        <f>(Table2[[#This Row],[1W Return vs Nifty]]-AVERAGE(Table2[1W Return vs Nifty]))/_xlfn.STDEV.P(Table2[1W Return vs Nifty])</f>
        <v>-0.52990365048794208</v>
      </c>
      <c r="O222">
        <v>484.31</v>
      </c>
      <c r="P222">
        <v>488.41393468925298</v>
      </c>
      <c r="Q222">
        <v>438.11349261838899</v>
      </c>
      <c r="R222">
        <v>33.114067977819097</v>
      </c>
      <c r="S222" s="1">
        <f>(Table2[[#This Row],[Close Price]]-Table2[[#This Row],[20D EMA]])/Table2[[#This Row],[20D EMA]]</f>
        <v>-1.602279531704898E-2</v>
      </c>
      <c r="T222" s="1">
        <f>(Table2[[#This Row],[Close Price]]-Table2[[#This Row],[50D EMA]])/Table2[[#This Row],[50D EMA]]</f>
        <v>-2.4290737521240554E-2</v>
      </c>
      <c r="U222" s="1">
        <f>(Table2[[#This Row],[Close Price]]-Table2[[#This Row],[200D EMA]])/Table2[[#This Row],[200D EMA]]</f>
        <v>8.7731850374876408E-2</v>
      </c>
      <c r="V222">
        <v>0.65175262825615499</v>
      </c>
      <c r="W222">
        <v>460</v>
      </c>
      <c r="X222">
        <v>483.9</v>
      </c>
      <c r="Y222">
        <v>460</v>
      </c>
      <c r="Z222">
        <v>483.9</v>
      </c>
      <c r="AA222">
        <v>460</v>
      </c>
      <c r="AB222">
        <v>483.9</v>
      </c>
      <c r="AC222" s="1">
        <f>(Table2[[#This Row],[Close Price]]/Table2[[#This Row],[Day Low]])-1</f>
        <v>3.5978260869565348E-2</v>
      </c>
      <c r="AD222" s="1">
        <f>(Table2[[#This Row],[Day High]]/Table2[[#This Row],[Close Price]])-1</f>
        <v>1.5423355366698033E-2</v>
      </c>
      <c r="AE222" s="1">
        <f>(Table2[[#This Row],[Close Price]]/Table2[[#This Row],[Current Week Low]])-1</f>
        <v>3.5978260869565348E-2</v>
      </c>
      <c r="AF222" s="1">
        <f>(Table2[[#This Row],[Current Week High]]/Table2[[#This Row],[Close Price]])-1</f>
        <v>1.5423355366698033E-2</v>
      </c>
      <c r="AG222" s="1">
        <f>(Table2[[#This Row],[Close Price]]/Table2[[#This Row],[Current Month Low]])-1</f>
        <v>3.5978260869565348E-2</v>
      </c>
      <c r="AH222" s="1">
        <f>(Table2[[#This Row],[Current Month High]]/Table2[[#This Row],[Close Price]])-1</f>
        <v>1.5423355366698033E-2</v>
      </c>
      <c r="AI222">
        <v>13.8390515161053</v>
      </c>
      <c r="AJ222">
        <v>53.280797684142797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-7.0000000000000007E-2</v>
      </c>
      <c r="AM222" t="s">
        <v>3214</v>
      </c>
      <c r="AN222">
        <v>-2.13</v>
      </c>
      <c r="AO222" t="s">
        <v>3214</v>
      </c>
      <c r="AP222">
        <v>0.17451226623969501</v>
      </c>
      <c r="AQ222">
        <f>(Table2[[#This Row],[Sharpe Ratio]]-AVERAGE(Table2[Sharpe Ratio]))/_xlfn.STDEV.P(Table2[Sharpe Ratio])</f>
        <v>1.3231449814549896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348</v>
      </c>
      <c r="AT222">
        <f>_xlfn.RANK.AVG(Table2[[#This Row],[6M Return vs Nifty Z-Score]],Table2[6M Return vs Nifty Z-Score])</f>
        <v>361</v>
      </c>
      <c r="AU222">
        <f>_xlfn.RANK.AVG(Table2[[#This Row],[Sharpe Ratio Z-Score]],Table2[Sharpe Ratio Z-Score])</f>
        <v>69</v>
      </c>
      <c r="AV222">
        <f>(Table2[[#This Row],[Rank 1Y]]+Table2[[#This Row],[Rank 6M]]+Table2[[#This Row],[Rank Sharpe]])/3</f>
        <v>259.33333333333331</v>
      </c>
    </row>
    <row r="223" spans="1:48" x14ac:dyDescent="0.3">
      <c r="A223" t="s">
        <v>827</v>
      </c>
      <c r="B223" t="s">
        <v>828</v>
      </c>
      <c r="C223" t="s">
        <v>3171</v>
      </c>
      <c r="D223" t="s">
        <v>37</v>
      </c>
      <c r="E223">
        <v>20089.984913239899</v>
      </c>
      <c r="F223">
        <v>538.1</v>
      </c>
      <c r="G223">
        <v>16.667945435711001</v>
      </c>
      <c r="H223">
        <f>(Table2[[#This Row],[1Y Return vs Nifty]]-AVERAGE(Table2[1Y Return vs Nifty]))/_xlfn.STDEV.P(Table2[1Y Return vs Nifty])</f>
        <v>-0.13016117836111613</v>
      </c>
      <c r="I223">
        <v>-1.1188910376865899</v>
      </c>
      <c r="J223">
        <f>(Table2[[#This Row],[1M Return vs Nifty]]-AVERAGE(Table2[1M Return vs Nifty]))/_xlfn.STDEV.P(Table2[1M Return vs Nifty])</f>
        <v>-0.25136708895973803</v>
      </c>
      <c r="K223">
        <v>8.8491985525437205</v>
      </c>
      <c r="L223">
        <f>(Table2[[#This Row],[6M Return vs Nifty]]-AVERAGE(Table2[6M Return vs Nifty]))/_xlfn.STDEV.P(Table2[6M Return vs Nifty])</f>
        <v>-9.0647518139510275E-3</v>
      </c>
      <c r="M223">
        <v>6.2818557324853002</v>
      </c>
      <c r="N223">
        <f>(Table2[[#This Row],[1W Return vs Nifty]]-AVERAGE(Table2[1W Return vs Nifty]))/_xlfn.STDEV.P(Table2[1W Return vs Nifty])</f>
        <v>0.56717419183089646</v>
      </c>
      <c r="O223">
        <v>545.24</v>
      </c>
      <c r="P223">
        <v>535.04811888088796</v>
      </c>
      <c r="Q223">
        <v>471.83881444664399</v>
      </c>
      <c r="R223">
        <v>51.446981925309103</v>
      </c>
      <c r="S223" s="1">
        <f>(Table2[[#This Row],[Close Price]]-Table2[[#This Row],[20D EMA]])/Table2[[#This Row],[20D EMA]]</f>
        <v>-1.3095150759298632E-2</v>
      </c>
      <c r="T223" s="1">
        <f>(Table2[[#This Row],[Close Price]]-Table2[[#This Row],[50D EMA]])/Table2[[#This Row],[50D EMA]]</f>
        <v>5.7039376673174982E-3</v>
      </c>
      <c r="U223" s="1">
        <f>(Table2[[#This Row],[Close Price]]-Table2[[#This Row],[200D EMA]])/Table2[[#This Row],[200D EMA]]</f>
        <v>0.14043182443789587</v>
      </c>
      <c r="V223">
        <v>0.51789949033364902</v>
      </c>
      <c r="W223">
        <v>532.6</v>
      </c>
      <c r="X223">
        <v>555</v>
      </c>
      <c r="Y223">
        <v>532.04999999999995</v>
      </c>
      <c r="Z223">
        <v>573.20000000000005</v>
      </c>
      <c r="AA223">
        <v>532.6</v>
      </c>
      <c r="AB223">
        <v>573.20000000000005</v>
      </c>
      <c r="AC223" s="1">
        <f>(Table2[[#This Row],[Close Price]]/Table2[[#This Row],[Day Low]])-1</f>
        <v>1.0326699211415713E-2</v>
      </c>
      <c r="AD223" s="1">
        <f>(Table2[[#This Row],[Day High]]/Table2[[#This Row],[Close Price]])-1</f>
        <v>3.1406801709719323E-2</v>
      </c>
      <c r="AE223" s="1">
        <f>(Table2[[#This Row],[Close Price]]/Table2[[#This Row],[Current Week Low]])-1</f>
        <v>1.1371111737618733E-2</v>
      </c>
      <c r="AF223" s="1">
        <f>(Table2[[#This Row],[Current Week High]]/Table2[[#This Row],[Close Price]])-1</f>
        <v>6.5229511243263483E-2</v>
      </c>
      <c r="AG223" s="1">
        <f>(Table2[[#This Row],[Close Price]]/Table2[[#This Row],[Current Month Low]])-1</f>
        <v>1.0326699211415713E-2</v>
      </c>
      <c r="AH223" s="1">
        <f>(Table2[[#This Row],[Current Month High]]/Table2[[#This Row],[Close Price]])-1</f>
        <v>6.5229511243263483E-2</v>
      </c>
      <c r="AI223">
        <v>10.7322059096822</v>
      </c>
      <c r="AJ223">
        <v>61.591591591591602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</v>
      </c>
      <c r="AM223" t="s">
        <v>3216</v>
      </c>
      <c r="AN223">
        <v>-1.56</v>
      </c>
      <c r="AO223" t="s">
        <v>3214</v>
      </c>
      <c r="AP223">
        <v>0.141299416374568</v>
      </c>
      <c r="AQ223">
        <f>(Table2[[#This Row],[Sharpe Ratio]]-AVERAGE(Table2[Sharpe Ratio]))/_xlfn.STDEV.P(Table2[Sharpe Ratio])</f>
        <v>0.93532775244598088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1.1119089251420722</v>
      </c>
      <c r="AS223">
        <f>_xlfn.RANK.AVG(Table2[[#This Row],[1Y Return vs Nifty Z-Score]],Table2[1Y Return vs Nifty Z-Score])</f>
        <v>336</v>
      </c>
      <c r="AT223">
        <f>_xlfn.RANK.AVG(Table2[[#This Row],[6M Return vs Nifty Z-Score]],Table2[6M Return vs Nifty Z-Score])</f>
        <v>322</v>
      </c>
      <c r="AU223">
        <f>_xlfn.RANK.AVG(Table2[[#This Row],[Sharpe Ratio Z-Score]],Table2[Sharpe Ratio Z-Score])</f>
        <v>121</v>
      </c>
      <c r="AV223">
        <f>(Table2[[#This Row],[Rank 1Y]]+Table2[[#This Row],[Rank 6M]]+Table2[[#This Row],[Rank Sharpe]])/3</f>
        <v>259.66666666666669</v>
      </c>
    </row>
    <row r="224" spans="1:48" x14ac:dyDescent="0.3">
      <c r="A224" t="s">
        <v>1406</v>
      </c>
      <c r="B224" t="s">
        <v>1407</v>
      </c>
      <c r="C224" t="s">
        <v>3179</v>
      </c>
      <c r="D224" t="s">
        <v>613</v>
      </c>
      <c r="E224">
        <v>7997.0778006299997</v>
      </c>
      <c r="F224">
        <v>586.85</v>
      </c>
      <c r="G224">
        <v>51.997346378903003</v>
      </c>
      <c r="H224">
        <f>(Table2[[#This Row],[1Y Return vs Nifty]]-AVERAGE(Table2[1Y Return vs Nifty]))/_xlfn.STDEV.P(Table2[1Y Return vs Nifty])</f>
        <v>0.47397629937648478</v>
      </c>
      <c r="I224">
        <v>10.062737605355499</v>
      </c>
      <c r="J224">
        <f>(Table2[[#This Row],[1M Return vs Nifty]]-AVERAGE(Table2[1M Return vs Nifty]))/_xlfn.STDEV.P(Table2[1M Return vs Nifty])</f>
        <v>0.76549668437761553</v>
      </c>
      <c r="K224">
        <v>15.765734019406899</v>
      </c>
      <c r="L224">
        <f>(Table2[[#This Row],[6M Return vs Nifty]]-AVERAGE(Table2[6M Return vs Nifty]))/_xlfn.STDEV.P(Table2[6M Return vs Nifty])</f>
        <v>0.21877379731964988</v>
      </c>
      <c r="M224">
        <v>6.1248479448990203</v>
      </c>
      <c r="N224">
        <f>(Table2[[#This Row],[1W Return vs Nifty]]-AVERAGE(Table2[1W Return vs Nifty]))/_xlfn.STDEV.P(Table2[1W Return vs Nifty])</f>
        <v>0.53099366569964812</v>
      </c>
      <c r="O224">
        <v>581.19000000000005</v>
      </c>
      <c r="P224">
        <v>550.633868183299</v>
      </c>
      <c r="Q224">
        <v>482.629880718322</v>
      </c>
      <c r="R224">
        <v>62.4708430074894</v>
      </c>
      <c r="S224" s="1">
        <f>(Table2[[#This Row],[Close Price]]-Table2[[#This Row],[20D EMA]])/Table2[[#This Row],[20D EMA]]</f>
        <v>9.7386396875375827E-3</v>
      </c>
      <c r="T224" s="1">
        <f>(Table2[[#This Row],[Close Price]]-Table2[[#This Row],[50D EMA]])/Table2[[#This Row],[50D EMA]]</f>
        <v>6.5771711311889622E-2</v>
      </c>
      <c r="U224" s="1">
        <f>(Table2[[#This Row],[Close Price]]-Table2[[#This Row],[200D EMA]])/Table2[[#This Row],[200D EMA]]</f>
        <v>0.21594211930384843</v>
      </c>
      <c r="V224">
        <v>0.82154039842128401</v>
      </c>
      <c r="W224">
        <v>584.1</v>
      </c>
      <c r="X224">
        <v>596</v>
      </c>
      <c r="Y224">
        <v>582.29999999999995</v>
      </c>
      <c r="Z224">
        <v>604.70000000000005</v>
      </c>
      <c r="AA224">
        <v>584.1</v>
      </c>
      <c r="AB224">
        <v>604.70000000000005</v>
      </c>
      <c r="AC224" s="1">
        <f>(Table2[[#This Row],[Close Price]]/Table2[[#This Row],[Day Low]])-1</f>
        <v>4.7080979284368496E-3</v>
      </c>
      <c r="AD224" s="1">
        <f>(Table2[[#This Row],[Day High]]/Table2[[#This Row],[Close Price]])-1</f>
        <v>1.5591718497060647E-2</v>
      </c>
      <c r="AE224" s="1">
        <f>(Table2[[#This Row],[Close Price]]/Table2[[#This Row],[Current Week Low]])-1</f>
        <v>7.8138416623734219E-3</v>
      </c>
      <c r="AF224" s="1">
        <f>(Table2[[#This Row],[Current Week High]]/Table2[[#This Row],[Close Price]])-1</f>
        <v>3.0416631166396924E-2</v>
      </c>
      <c r="AG224" s="1">
        <f>(Table2[[#This Row],[Close Price]]/Table2[[#This Row],[Current Month Low]])-1</f>
        <v>4.7080979284368496E-3</v>
      </c>
      <c r="AH224" s="1">
        <f>(Table2[[#This Row],[Current Month High]]/Table2[[#This Row],[Close Price]])-1</f>
        <v>3.0416631166396924E-2</v>
      </c>
      <c r="AI224">
        <v>6.14296668654681</v>
      </c>
      <c r="AJ224">
        <v>96.3694160950309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0.05</v>
      </c>
      <c r="AM224" t="s">
        <v>3215</v>
      </c>
      <c r="AN224">
        <v>-0.55000000000000004</v>
      </c>
      <c r="AO224" t="s">
        <v>3214</v>
      </c>
      <c r="AP224">
        <v>5.8937095091852999E-2</v>
      </c>
      <c r="AQ224">
        <f>(Table2[[#This Row],[Sharpe Ratio]]-AVERAGE(Table2[Sharpe Ratio]))/_xlfn.STDEV.P(Table2[Sharpe Ratio])</f>
        <v>-2.6394211923910664E-2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1.9628462348494877</v>
      </c>
      <c r="AS224">
        <f>_xlfn.RANK.AVG(Table2[[#This Row],[1Y Return vs Nifty Z-Score]],Table2[1Y Return vs Nifty Z-Score])</f>
        <v>184</v>
      </c>
      <c r="AT224">
        <f>_xlfn.RANK.AVG(Table2[[#This Row],[6M Return vs Nifty Z-Score]],Table2[6M Return vs Nifty Z-Score])</f>
        <v>240</v>
      </c>
      <c r="AU224">
        <f>_xlfn.RANK.AVG(Table2[[#This Row],[Sharpe Ratio Z-Score]],Table2[Sharpe Ratio Z-Score])</f>
        <v>357</v>
      </c>
      <c r="AV224">
        <f>(Table2[[#This Row],[Rank 1Y]]+Table2[[#This Row],[Rank 6M]]+Table2[[#This Row],[Rank Sharpe]])/3</f>
        <v>260.33333333333331</v>
      </c>
    </row>
    <row r="225" spans="1:48" x14ac:dyDescent="0.3">
      <c r="A225" t="s">
        <v>292</v>
      </c>
      <c r="B225" t="s">
        <v>293</v>
      </c>
      <c r="C225" t="s">
        <v>3179</v>
      </c>
      <c r="D225" t="s">
        <v>294</v>
      </c>
      <c r="E225">
        <v>97203.366429874004</v>
      </c>
      <c r="F225">
        <v>674.05</v>
      </c>
      <c r="G225">
        <v>33.911170421581502</v>
      </c>
      <c r="H225">
        <f>(Table2[[#This Row],[1Y Return vs Nifty]]-AVERAGE(Table2[1Y Return vs Nifty]))/_xlfn.STDEV.P(Table2[1Y Return vs Nifty])</f>
        <v>0.16470027337355303</v>
      </c>
      <c r="I225">
        <v>3.41338688031726</v>
      </c>
      <c r="J225">
        <f>(Table2[[#This Row],[1M Return vs Nifty]]-AVERAGE(Table2[1M Return vs Nifty]))/_xlfn.STDEV.P(Table2[1M Return vs Nifty])</f>
        <v>0.16080088519157559</v>
      </c>
      <c r="K225">
        <v>-2.7962430192910999</v>
      </c>
      <c r="L225">
        <f>(Table2[[#This Row],[6M Return vs Nifty]]-AVERAGE(Table2[6M Return vs Nifty]))/_xlfn.STDEV.P(Table2[6M Return vs Nifty])</f>
        <v>-0.39267884942954462</v>
      </c>
      <c r="M225">
        <v>-0.55086795279674405</v>
      </c>
      <c r="N225">
        <f>(Table2[[#This Row],[1W Return vs Nifty]]-AVERAGE(Table2[1W Return vs Nifty]))/_xlfn.STDEV.P(Table2[1W Return vs Nifty])</f>
        <v>-1.0073434906572898</v>
      </c>
      <c r="O225">
        <v>686.27</v>
      </c>
      <c r="P225">
        <v>662.05751303138902</v>
      </c>
      <c r="Q225">
        <v>581.07358592298397</v>
      </c>
      <c r="R225">
        <v>38.902917729590598</v>
      </c>
      <c r="S225" s="1">
        <f>(Table2[[#This Row],[Close Price]]-Table2[[#This Row],[20D EMA]])/Table2[[#This Row],[20D EMA]]</f>
        <v>-1.7806402727789394E-2</v>
      </c>
      <c r="T225" s="1">
        <f>(Table2[[#This Row],[Close Price]]-Table2[[#This Row],[50D EMA]])/Table2[[#This Row],[50D EMA]]</f>
        <v>1.8113965528010485E-2</v>
      </c>
      <c r="U225" s="1">
        <f>(Table2[[#This Row],[Close Price]]-Table2[[#This Row],[200D EMA]])/Table2[[#This Row],[200D EMA]]</f>
        <v>0.16000798578605355</v>
      </c>
      <c r="V225">
        <v>0.73966483795948501</v>
      </c>
      <c r="W225">
        <v>668.2</v>
      </c>
      <c r="X225">
        <v>682.55</v>
      </c>
      <c r="Y225">
        <v>668.2</v>
      </c>
      <c r="Z225">
        <v>708.15</v>
      </c>
      <c r="AA225">
        <v>668.2</v>
      </c>
      <c r="AB225">
        <v>690.7</v>
      </c>
      <c r="AC225" s="1">
        <f>(Table2[[#This Row],[Close Price]]/Table2[[#This Row],[Day Low]])-1</f>
        <v>8.7548638132295409E-3</v>
      </c>
      <c r="AD225" s="1">
        <f>(Table2[[#This Row],[Day High]]/Table2[[#This Row],[Close Price]])-1</f>
        <v>1.261034047919285E-2</v>
      </c>
      <c r="AE225" s="1">
        <f>(Table2[[#This Row],[Close Price]]/Table2[[#This Row],[Current Week Low]])-1</f>
        <v>8.7548638132295409E-3</v>
      </c>
      <c r="AF225" s="1">
        <f>(Table2[[#This Row],[Current Week High]]/Table2[[#This Row],[Close Price]])-1</f>
        <v>5.0589718863585764E-2</v>
      </c>
      <c r="AG225" s="1">
        <f>(Table2[[#This Row],[Close Price]]/Table2[[#This Row],[Current Month Low]])-1</f>
        <v>8.7548638132295409E-3</v>
      </c>
      <c r="AH225" s="1">
        <f>(Table2[[#This Row],[Current Month High]]/Table2[[#This Row],[Close Price]])-1</f>
        <v>2.4701431644536864E-2</v>
      </c>
      <c r="AI225">
        <v>6.8837623321712202</v>
      </c>
      <c r="AJ225">
        <v>81.391280947255098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0.09</v>
      </c>
      <c r="AM225" t="s">
        <v>3215</v>
      </c>
      <c r="AN225">
        <v>-2.4500000000000002</v>
      </c>
      <c r="AO225" t="s">
        <v>3214</v>
      </c>
      <c r="AP225">
        <v>0.174475134990346</v>
      </c>
      <c r="AQ225">
        <f>(Table2[[#This Row],[Sharpe Ratio]]-AVERAGE(Table2[Sharpe Ratio]))/_xlfn.STDEV.P(Table2[Sharpe Ratio])</f>
        <v>1.3227114101628346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0.24819022864112883</v>
      </c>
      <c r="AS225">
        <f>_xlfn.RANK.AVG(Table2[[#This Row],[1Y Return vs Nifty Z-Score]],Table2[1Y Return vs Nifty Z-Score])</f>
        <v>253</v>
      </c>
      <c r="AT225">
        <f>_xlfn.RANK.AVG(Table2[[#This Row],[6M Return vs Nifty Z-Score]],Table2[6M Return vs Nifty Z-Score])</f>
        <v>460</v>
      </c>
      <c r="AU225">
        <f>_xlfn.RANK.AVG(Table2[[#This Row],[Sharpe Ratio Z-Score]],Table2[Sharpe Ratio Z-Score])</f>
        <v>70</v>
      </c>
      <c r="AV225">
        <f>(Table2[[#This Row],[Rank 1Y]]+Table2[[#This Row],[Rank 6M]]+Table2[[#This Row],[Rank Sharpe]])/3</f>
        <v>261</v>
      </c>
    </row>
    <row r="226" spans="1:48" x14ac:dyDescent="0.3">
      <c r="A226" t="s">
        <v>914</v>
      </c>
      <c r="B226" t="s">
        <v>915</v>
      </c>
      <c r="C226" t="s">
        <v>3180</v>
      </c>
      <c r="D226" t="s">
        <v>446</v>
      </c>
      <c r="E226">
        <v>17178.165672507999</v>
      </c>
      <c r="F226">
        <v>1233</v>
      </c>
      <c r="G226">
        <v>14.989404537408999</v>
      </c>
      <c r="H226">
        <f>(Table2[[#This Row],[1Y Return vs Nifty]]-AVERAGE(Table2[1Y Return vs Nifty]))/_xlfn.STDEV.P(Table2[1Y Return vs Nifty])</f>
        <v>-0.15886445205121216</v>
      </c>
      <c r="I226">
        <v>-9.2602644520008806</v>
      </c>
      <c r="J226">
        <f>(Table2[[#This Row],[1M Return vs Nifty]]-AVERAGE(Table2[1M Return vs Nifty]))/_xlfn.STDEV.P(Table2[1M Return vs Nifty])</f>
        <v>-0.99174829410551524</v>
      </c>
      <c r="K226">
        <v>8.0903298036072293</v>
      </c>
      <c r="L226">
        <f>(Table2[[#This Row],[6M Return vs Nifty]]-AVERAGE(Table2[6M Return vs Nifty]))/_xlfn.STDEV.P(Table2[6M Return vs Nifty])</f>
        <v>-3.4062751978755391E-2</v>
      </c>
      <c r="M226">
        <v>2.32545525555379</v>
      </c>
      <c r="N226">
        <f>(Table2[[#This Row],[1W Return vs Nifty]]-AVERAGE(Table2[1W Return vs Nifty]))/_xlfn.STDEV.P(Table2[1W Return vs Nifty])</f>
        <v>-0.3445299538162892</v>
      </c>
      <c r="O226">
        <v>1242.82</v>
      </c>
      <c r="P226">
        <v>1265.3852606589601</v>
      </c>
      <c r="Q226">
        <v>1126.0626022899601</v>
      </c>
      <c r="R226">
        <v>29.167618159281101</v>
      </c>
      <c r="S226" s="1">
        <f>(Table2[[#This Row],[Close Price]]-Table2[[#This Row],[20D EMA]])/Table2[[#This Row],[20D EMA]]</f>
        <v>-7.9013855586488289E-3</v>
      </c>
      <c r="T226" s="1">
        <f>(Table2[[#This Row],[Close Price]]-Table2[[#This Row],[50D EMA]])/Table2[[#This Row],[50D EMA]]</f>
        <v>-2.5593202059343713E-2</v>
      </c>
      <c r="U226" s="1">
        <f>(Table2[[#This Row],[Close Price]]-Table2[[#This Row],[200D EMA]])/Table2[[#This Row],[200D EMA]]</f>
        <v>9.4965766106229019E-2</v>
      </c>
      <c r="V226">
        <v>0.34076961387215399</v>
      </c>
      <c r="W226">
        <v>1175.4000000000001</v>
      </c>
      <c r="X226">
        <v>1238</v>
      </c>
      <c r="Y226">
        <v>1175.4000000000001</v>
      </c>
      <c r="Z226">
        <v>1238</v>
      </c>
      <c r="AA226">
        <v>1175.4000000000001</v>
      </c>
      <c r="AB226">
        <v>1238</v>
      </c>
      <c r="AC226" s="1">
        <f>(Table2[[#This Row],[Close Price]]/Table2[[#This Row],[Day Low]])-1</f>
        <v>4.9004594180704464E-2</v>
      </c>
      <c r="AD226" s="1">
        <f>(Table2[[#This Row],[Day High]]/Table2[[#This Row],[Close Price]])-1</f>
        <v>4.0551500405514584E-3</v>
      </c>
      <c r="AE226" s="1">
        <f>(Table2[[#This Row],[Close Price]]/Table2[[#This Row],[Current Week Low]])-1</f>
        <v>4.9004594180704464E-2</v>
      </c>
      <c r="AF226" s="1">
        <f>(Table2[[#This Row],[Current Week High]]/Table2[[#This Row],[Close Price]])-1</f>
        <v>4.0551500405514584E-3</v>
      </c>
      <c r="AG226" s="1">
        <f>(Table2[[#This Row],[Close Price]]/Table2[[#This Row],[Current Month Low]])-1</f>
        <v>4.9004594180704464E-2</v>
      </c>
      <c r="AH226" s="1">
        <f>(Table2[[#This Row],[Current Month High]]/Table2[[#This Row],[Close Price]])-1</f>
        <v>4.0551500405514584E-3</v>
      </c>
      <c r="AI226">
        <v>25.198702351986999</v>
      </c>
      <c r="AJ226">
        <v>69.484536082474193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-0.11</v>
      </c>
      <c r="AM226" t="s">
        <v>3214</v>
      </c>
      <c r="AN226">
        <v>-2.19</v>
      </c>
      <c r="AO226" t="s">
        <v>3214</v>
      </c>
      <c r="AP226">
        <v>0.141413875761737</v>
      </c>
      <c r="AQ226">
        <f>(Table2[[#This Row],[Sharpe Ratio]]-AVERAGE(Table2[Sharpe Ratio]))/_xlfn.STDEV.P(Table2[Sharpe Ratio])</f>
        <v>0.93666426293954619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341</v>
      </c>
      <c r="AT226">
        <f>_xlfn.RANK.AVG(Table2[[#This Row],[6M Return vs Nifty Z-Score]],Table2[6M Return vs Nifty Z-Score])</f>
        <v>329</v>
      </c>
      <c r="AU226">
        <f>_xlfn.RANK.AVG(Table2[[#This Row],[Sharpe Ratio Z-Score]],Table2[Sharpe Ratio Z-Score])</f>
        <v>120</v>
      </c>
      <c r="AV226">
        <f>(Table2[[#This Row],[Rank 1Y]]+Table2[[#This Row],[Rank 6M]]+Table2[[#This Row],[Rank Sharpe]])/3</f>
        <v>263.33333333333331</v>
      </c>
    </row>
    <row r="227" spans="1:48" x14ac:dyDescent="0.3">
      <c r="A227" t="s">
        <v>601</v>
      </c>
      <c r="B227" t="s">
        <v>602</v>
      </c>
      <c r="C227" t="s">
        <v>3176</v>
      </c>
      <c r="D227" t="s">
        <v>603</v>
      </c>
      <c r="E227">
        <v>33758.808538199999</v>
      </c>
      <c r="F227">
        <v>337.75</v>
      </c>
      <c r="G227">
        <v>80.615927410492205</v>
      </c>
      <c r="H227">
        <f>(Table2[[#This Row],[1Y Return vs Nifty]]-AVERAGE(Table2[1Y Return vs Nifty]))/_xlfn.STDEV.P(Table2[1Y Return vs Nifty])</f>
        <v>0.96335785975601784</v>
      </c>
      <c r="I227">
        <v>9.3138040240791398</v>
      </c>
      <c r="J227">
        <f>(Table2[[#This Row],[1M Return vs Nifty]]-AVERAGE(Table2[1M Return vs Nifty]))/_xlfn.STDEV.P(Table2[1M Return vs Nifty])</f>
        <v>0.69738823150839702</v>
      </c>
      <c r="K227">
        <v>-4.1051875191184202</v>
      </c>
      <c r="L227">
        <f>(Table2[[#This Row],[6M Return vs Nifty]]-AVERAGE(Table2[6M Return vs Nifty]))/_xlfn.STDEV.P(Table2[6M Return vs Nifty])</f>
        <v>-0.43579697080199487</v>
      </c>
      <c r="M227">
        <v>5.8950858135194499</v>
      </c>
      <c r="N227">
        <f>(Table2[[#This Row],[1W Return vs Nifty]]-AVERAGE(Table2[1W Return vs Nifty]))/_xlfn.STDEV.P(Table2[1W Return vs Nifty])</f>
        <v>0.47804779004503001</v>
      </c>
      <c r="O227">
        <v>331.54</v>
      </c>
      <c r="P227">
        <v>325.724446434806</v>
      </c>
      <c r="Q227">
        <v>296.07186845671498</v>
      </c>
      <c r="R227">
        <v>80.208306930537105</v>
      </c>
      <c r="S227" s="1">
        <f>(Table2[[#This Row],[Close Price]]-Table2[[#This Row],[20D EMA]])/Table2[[#This Row],[20D EMA]]</f>
        <v>1.8730771550944016E-2</v>
      </c>
      <c r="T227" s="1">
        <f>(Table2[[#This Row],[Close Price]]-Table2[[#This Row],[50D EMA]])/Table2[[#This Row],[50D EMA]]</f>
        <v>3.6919407483284879E-2</v>
      </c>
      <c r="U227" s="1">
        <f>(Table2[[#This Row],[Close Price]]-Table2[[#This Row],[200D EMA]])/Table2[[#This Row],[200D EMA]]</f>
        <v>0.14077031958670624</v>
      </c>
      <c r="V227">
        <v>1.41181869461725</v>
      </c>
      <c r="W227">
        <v>335.1</v>
      </c>
      <c r="X227">
        <v>351.25</v>
      </c>
      <c r="Y227">
        <v>335.1</v>
      </c>
      <c r="Z227">
        <v>353</v>
      </c>
      <c r="AA227">
        <v>335.1</v>
      </c>
      <c r="AB227">
        <v>353</v>
      </c>
      <c r="AC227" s="1">
        <f>(Table2[[#This Row],[Close Price]]/Table2[[#This Row],[Day Low]])-1</f>
        <v>7.9080871381675966E-3</v>
      </c>
      <c r="AD227" s="1">
        <f>(Table2[[#This Row],[Day High]]/Table2[[#This Row],[Close Price]])-1</f>
        <v>3.9970392301998503E-2</v>
      </c>
      <c r="AE227" s="1">
        <f>(Table2[[#This Row],[Close Price]]/Table2[[#This Row],[Current Week Low]])-1</f>
        <v>7.9080871381675966E-3</v>
      </c>
      <c r="AF227" s="1">
        <f>(Table2[[#This Row],[Current Week High]]/Table2[[#This Row],[Close Price]])-1</f>
        <v>4.5151739452257589E-2</v>
      </c>
      <c r="AG227" s="1">
        <f>(Table2[[#This Row],[Close Price]]/Table2[[#This Row],[Current Month Low]])-1</f>
        <v>7.9080871381675966E-3</v>
      </c>
      <c r="AH227" s="1">
        <f>(Table2[[#This Row],[Current Month High]]/Table2[[#This Row],[Close Price]])-1</f>
        <v>4.5151739452257589E-2</v>
      </c>
      <c r="AI227">
        <v>23.108808290155402</v>
      </c>
      <c r="AJ227">
        <v>148.98636196092801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-0.02</v>
      </c>
      <c r="AM227" t="s">
        <v>3214</v>
      </c>
      <c r="AN227">
        <v>4.58</v>
      </c>
      <c r="AO227" t="s">
        <v>3215</v>
      </c>
      <c r="AP227">
        <v>0.10692576577216099</v>
      </c>
      <c r="AQ227">
        <f>(Table2[[#This Row],[Sharpe Ratio]]-AVERAGE(Table2[Sharpe Ratio]))/_xlfn.STDEV.P(Table2[Sharpe Ratio])</f>
        <v>0.53395617543035245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2.2369530859378024</v>
      </c>
      <c r="AS227">
        <f>_xlfn.RANK.AVG(Table2[[#This Row],[1Y Return vs Nifty Z-Score]],Table2[1Y Return vs Nifty Z-Score])</f>
        <v>106</v>
      </c>
      <c r="AT227">
        <f>_xlfn.RANK.AVG(Table2[[#This Row],[6M Return vs Nifty Z-Score]],Table2[6M Return vs Nifty Z-Score])</f>
        <v>474</v>
      </c>
      <c r="AU227">
        <f>_xlfn.RANK.AVG(Table2[[#This Row],[Sharpe Ratio Z-Score]],Table2[Sharpe Ratio Z-Score])</f>
        <v>212</v>
      </c>
      <c r="AV227">
        <f>(Table2[[#This Row],[Rank 1Y]]+Table2[[#This Row],[Rank 6M]]+Table2[[#This Row],[Rank Sharpe]])/3</f>
        <v>264</v>
      </c>
    </row>
    <row r="228" spans="1:48" x14ac:dyDescent="0.3">
      <c r="A228" t="s">
        <v>120</v>
      </c>
      <c r="B228" t="s">
        <v>121</v>
      </c>
      <c r="C228" t="s">
        <v>3174</v>
      </c>
      <c r="D228" t="s">
        <v>57</v>
      </c>
      <c r="E228">
        <v>251935.25162612001</v>
      </c>
      <c r="F228">
        <v>644.75</v>
      </c>
      <c r="G228">
        <v>46.527862982878503</v>
      </c>
      <c r="H228">
        <f>(Table2[[#This Row],[1Y Return vs Nifty]]-AVERAGE(Table2[1Y Return vs Nifty]))/_xlfn.STDEV.P(Table2[1Y Return vs Nifty])</f>
        <v>0.38044740233361901</v>
      </c>
      <c r="I228">
        <v>-1.9806386826250599</v>
      </c>
      <c r="J228">
        <f>(Table2[[#This Row],[1M Return vs Nifty]]-AVERAGE(Table2[1M Return vs Nifty]))/_xlfn.STDEV.P(Table2[1M Return vs Nifty])</f>
        <v>-0.3297349180006342</v>
      </c>
      <c r="K228">
        <v>-8.1957530542440296</v>
      </c>
      <c r="L228">
        <f>(Table2[[#This Row],[6M Return vs Nifty]]-AVERAGE(Table2[6M Return vs Nifty]))/_xlfn.STDEV.P(Table2[6M Return vs Nifty])</f>
        <v>-0.57054485449666359</v>
      </c>
      <c r="M228">
        <v>1.40317764503308</v>
      </c>
      <c r="N228">
        <f>(Table2[[#This Row],[1W Return vs Nifty]]-AVERAGE(Table2[1W Return vs Nifty]))/_xlfn.STDEV.P(Table2[1W Return vs Nifty])</f>
        <v>-0.55705755961656223</v>
      </c>
      <c r="O228">
        <v>657.72</v>
      </c>
      <c r="P228">
        <v>667.85956436150695</v>
      </c>
      <c r="Q228">
        <v>610.50131727128701</v>
      </c>
      <c r="R228">
        <v>44.663597905960501</v>
      </c>
      <c r="S228" s="1">
        <f>(Table2[[#This Row],[Close Price]]-Table2[[#This Row],[20D EMA]])/Table2[[#This Row],[20D EMA]]</f>
        <v>-1.9719637535729532E-2</v>
      </c>
      <c r="T228" s="1">
        <f>(Table2[[#This Row],[Close Price]]-Table2[[#This Row],[50D EMA]])/Table2[[#This Row],[50D EMA]]</f>
        <v>-3.460243080235044E-2</v>
      </c>
      <c r="U228" s="1">
        <f>(Table2[[#This Row],[Close Price]]-Table2[[#This Row],[200D EMA]])/Table2[[#This Row],[200D EMA]]</f>
        <v>5.6099277364038816E-2</v>
      </c>
      <c r="V228">
        <v>0.36958609426785999</v>
      </c>
      <c r="W228">
        <v>631.54999999999995</v>
      </c>
      <c r="X228">
        <v>652.9</v>
      </c>
      <c r="Y228">
        <v>631.54999999999995</v>
      </c>
      <c r="Z228">
        <v>662.65</v>
      </c>
      <c r="AA228">
        <v>631.54999999999995</v>
      </c>
      <c r="AB228">
        <v>660.8</v>
      </c>
      <c r="AC228" s="1">
        <f>(Table2[[#This Row],[Close Price]]/Table2[[#This Row],[Day Low]])-1</f>
        <v>2.090095796057323E-2</v>
      </c>
      <c r="AD228" s="1">
        <f>(Table2[[#This Row],[Day High]]/Table2[[#This Row],[Close Price]])-1</f>
        <v>1.2640558355951903E-2</v>
      </c>
      <c r="AE228" s="1">
        <f>(Table2[[#This Row],[Close Price]]/Table2[[#This Row],[Current Week Low]])-1</f>
        <v>2.090095796057323E-2</v>
      </c>
      <c r="AF228" s="1">
        <f>(Table2[[#This Row],[Current Week High]]/Table2[[#This Row],[Close Price]])-1</f>
        <v>2.7762698720434242E-2</v>
      </c>
      <c r="AG228" s="1">
        <f>(Table2[[#This Row],[Close Price]]/Table2[[#This Row],[Current Month Low]])-1</f>
        <v>2.090095796057323E-2</v>
      </c>
      <c r="AH228" s="1">
        <f>(Table2[[#This Row],[Current Month High]]/Table2[[#This Row],[Close Price]])-1</f>
        <v>2.4893369523070863E-2</v>
      </c>
      <c r="AI228">
        <v>38.945327646374501</v>
      </c>
      <c r="AJ228">
        <v>122.82702609296599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-7.0000000000000007E-2</v>
      </c>
      <c r="AM228" t="s">
        <v>3214</v>
      </c>
      <c r="AN228">
        <v>-3.18</v>
      </c>
      <c r="AO228" t="s">
        <v>3214</v>
      </c>
      <c r="AP228">
        <v>0.16970266297568301</v>
      </c>
      <c r="AQ228">
        <f>(Table2[[#This Row],[Sharpe Ratio]]-AVERAGE(Table2[Sharpe Ratio]))/_xlfn.STDEV.P(Table2[Sharpe Ratio])</f>
        <v>1.2669845791391288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202</v>
      </c>
      <c r="AT228">
        <f>_xlfn.RANK.AVG(Table2[[#This Row],[6M Return vs Nifty Z-Score]],Table2[6M Return vs Nifty Z-Score])</f>
        <v>517</v>
      </c>
      <c r="AU228">
        <f>_xlfn.RANK.AVG(Table2[[#This Row],[Sharpe Ratio Z-Score]],Table2[Sharpe Ratio Z-Score])</f>
        <v>77</v>
      </c>
      <c r="AV228">
        <f>(Table2[[#This Row],[Rank 1Y]]+Table2[[#This Row],[Rank 6M]]+Table2[[#This Row],[Rank Sharpe]])/3</f>
        <v>265.33333333333331</v>
      </c>
    </row>
    <row r="229" spans="1:48" x14ac:dyDescent="0.3">
      <c r="A229" t="s">
        <v>522</v>
      </c>
      <c r="B229" t="s">
        <v>523</v>
      </c>
      <c r="C229" t="s">
        <v>3176</v>
      </c>
      <c r="D229" t="s">
        <v>124</v>
      </c>
      <c r="E229">
        <v>42899.882688004996</v>
      </c>
      <c r="F229">
        <v>985.6</v>
      </c>
      <c r="G229">
        <v>49.935525719287</v>
      </c>
      <c r="H229">
        <f>(Table2[[#This Row],[1Y Return vs Nifty]]-AVERAGE(Table2[1Y Return vs Nifty]))/_xlfn.STDEV.P(Table2[1Y Return vs Nifty])</f>
        <v>0.43871889054437374</v>
      </c>
      <c r="I229">
        <v>28.909540834955799</v>
      </c>
      <c r="J229">
        <f>(Table2[[#This Row],[1M Return vs Nifty]]-AVERAGE(Table2[1M Return vs Nifty]))/_xlfn.STDEV.P(Table2[1M Return vs Nifty])</f>
        <v>2.4794358661553448</v>
      </c>
      <c r="K229">
        <v>49.2895198470572</v>
      </c>
      <c r="L229">
        <f>(Table2[[#This Row],[6M Return vs Nifty]]-AVERAGE(Table2[6M Return vs Nifty]))/_xlfn.STDEV.P(Table2[6M Return vs Nifty])</f>
        <v>1.3230854517643924</v>
      </c>
      <c r="M229">
        <v>15.751077792576</v>
      </c>
      <c r="N229">
        <f>(Table2[[#This Row],[1W Return vs Nifty]]-AVERAGE(Table2[1W Return vs Nifty]))/_xlfn.STDEV.P(Table2[1W Return vs Nifty])</f>
        <v>2.7492407087508735</v>
      </c>
      <c r="O229">
        <v>866.63</v>
      </c>
      <c r="P229">
        <v>807.21907930019904</v>
      </c>
      <c r="Q229">
        <v>692.67414790059797</v>
      </c>
      <c r="R229">
        <v>76.027211725536006</v>
      </c>
      <c r="S229" s="1">
        <f>(Table2[[#This Row],[Close Price]]-Table2[[#This Row],[20D EMA]])/Table2[[#This Row],[20D EMA]]</f>
        <v>0.13727888487589862</v>
      </c>
      <c r="T229" s="1">
        <f>(Table2[[#This Row],[Close Price]]-Table2[[#This Row],[50D EMA]])/Table2[[#This Row],[50D EMA]]</f>
        <v>0.22098204226595392</v>
      </c>
      <c r="U229" s="1">
        <f>(Table2[[#This Row],[Close Price]]-Table2[[#This Row],[200D EMA]])/Table2[[#This Row],[200D EMA]]</f>
        <v>0.422891272883824</v>
      </c>
      <c r="V229">
        <v>1.21295696590958</v>
      </c>
      <c r="W229">
        <v>959.2</v>
      </c>
      <c r="X229">
        <v>992</v>
      </c>
      <c r="Y229">
        <v>918.85</v>
      </c>
      <c r="Z229">
        <v>992</v>
      </c>
      <c r="AA229">
        <v>940.2</v>
      </c>
      <c r="AB229">
        <v>992</v>
      </c>
      <c r="AC229" s="1">
        <f>(Table2[[#This Row],[Close Price]]/Table2[[#This Row],[Day Low]])-1</f>
        <v>2.7522935779816571E-2</v>
      </c>
      <c r="AD229" s="1">
        <f>(Table2[[#This Row],[Day High]]/Table2[[#This Row],[Close Price]])-1</f>
        <v>6.4935064935065512E-3</v>
      </c>
      <c r="AE229" s="1">
        <f>(Table2[[#This Row],[Close Price]]/Table2[[#This Row],[Current Week Low]])-1</f>
        <v>7.264515426892304E-2</v>
      </c>
      <c r="AF229" s="1">
        <f>(Table2[[#This Row],[Current Week High]]/Table2[[#This Row],[Close Price]])-1</f>
        <v>6.4935064935065512E-3</v>
      </c>
      <c r="AG229" s="1">
        <f>(Table2[[#This Row],[Close Price]]/Table2[[#This Row],[Current Month Low]])-1</f>
        <v>4.8287598383322639E-2</v>
      </c>
      <c r="AH229" s="1">
        <f>(Table2[[#This Row],[Current Month High]]/Table2[[#This Row],[Close Price]])-1</f>
        <v>6.4935064935065512E-3</v>
      </c>
      <c r="AI229">
        <v>0.64935064935065501</v>
      </c>
      <c r="AJ229">
        <v>100.325203252032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0.28000000000000003</v>
      </c>
      <c r="AM229" t="s">
        <v>3215</v>
      </c>
      <c r="AN229">
        <v>24.76</v>
      </c>
      <c r="AO229" t="s">
        <v>3215</v>
      </c>
      <c r="AQ229">
        <f>(Table2[[#This Row],[Sharpe Ratio]]-AVERAGE(Table2[Sharpe Ratio]))/_xlfn.STDEV.P(Table2[Sharpe Ratio])</f>
        <v>-0.7145863121857492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6.2758946050292348</v>
      </c>
      <c r="AS229">
        <f>_xlfn.RANK.AVG(Table2[[#This Row],[1Y Return vs Nifty Z-Score]],Table2[1Y Return vs Nifty Z-Score])</f>
        <v>190</v>
      </c>
      <c r="AT229">
        <f>_xlfn.RANK.AVG(Table2[[#This Row],[6M Return vs Nifty Z-Score]],Table2[6M Return vs Nifty Z-Score])</f>
        <v>75</v>
      </c>
      <c r="AU229">
        <f>_xlfn.RANK.AVG(Table2[[#This Row],[Sharpe Ratio Z-Score]],Table2[Sharpe Ratio Z-Score])</f>
        <v>536.5</v>
      </c>
      <c r="AV229">
        <f>(Table2[[#This Row],[Rank 1Y]]+Table2[[#This Row],[Rank 6M]]+Table2[[#This Row],[Rank Sharpe]])/3</f>
        <v>267.16666666666669</v>
      </c>
    </row>
    <row r="230" spans="1:48" x14ac:dyDescent="0.3">
      <c r="A230" t="s">
        <v>762</v>
      </c>
      <c r="B230" t="s">
        <v>763</v>
      </c>
      <c r="C230" t="s">
        <v>3169</v>
      </c>
      <c r="D230" t="s">
        <v>387</v>
      </c>
      <c r="E230">
        <v>22572.57813306</v>
      </c>
      <c r="F230">
        <v>4422.3999999999996</v>
      </c>
      <c r="G230">
        <v>46.372762600184501</v>
      </c>
      <c r="H230">
        <f>(Table2[[#This Row],[1Y Return vs Nifty]]-AVERAGE(Table2[1Y Return vs Nifty]))/_xlfn.STDEV.P(Table2[1Y Return vs Nifty])</f>
        <v>0.37779516506111166</v>
      </c>
      <c r="I230">
        <v>3.2765020163744198</v>
      </c>
      <c r="J230">
        <f>(Table2[[#This Row],[1M Return vs Nifty]]-AVERAGE(Table2[1M Return vs Nifty]))/_xlfn.STDEV.P(Table2[1M Return vs Nifty])</f>
        <v>0.14835249652609248</v>
      </c>
      <c r="K230">
        <v>27.888673747401398</v>
      </c>
      <c r="L230">
        <f>(Table2[[#This Row],[6M Return vs Nifty]]-AVERAGE(Table2[6M Return vs Nifty]))/_xlfn.STDEV.P(Table2[6M Return vs Nifty])</f>
        <v>0.61811722758084486</v>
      </c>
      <c r="M230">
        <v>4.62450945353216</v>
      </c>
      <c r="N230">
        <f>(Table2[[#This Row],[1W Return vs Nifty]]-AVERAGE(Table2[1W Return vs Nifty]))/_xlfn.STDEV.P(Table2[1W Return vs Nifty])</f>
        <v>0.18525899338101212</v>
      </c>
      <c r="O230">
        <v>4444.63</v>
      </c>
      <c r="P230">
        <v>4307.6075860824703</v>
      </c>
      <c r="Q230">
        <v>3619.48318539605</v>
      </c>
      <c r="R230">
        <v>61.250479446269402</v>
      </c>
      <c r="S230" s="1">
        <f>(Table2[[#This Row],[Close Price]]-Table2[[#This Row],[20D EMA]])/Table2[[#This Row],[20D EMA]]</f>
        <v>-5.0015411856556054E-3</v>
      </c>
      <c r="T230" s="1">
        <f>(Table2[[#This Row],[Close Price]]-Table2[[#This Row],[50D EMA]])/Table2[[#This Row],[50D EMA]]</f>
        <v>2.6648763060129768E-2</v>
      </c>
      <c r="U230" s="1">
        <f>(Table2[[#This Row],[Close Price]]-Table2[[#This Row],[200D EMA]])/Table2[[#This Row],[200D EMA]]</f>
        <v>0.22183189518425492</v>
      </c>
      <c r="V230">
        <v>0.87997597614477596</v>
      </c>
      <c r="W230">
        <v>4411</v>
      </c>
      <c r="X230">
        <v>4558</v>
      </c>
      <c r="Y230">
        <v>4400</v>
      </c>
      <c r="Z230">
        <v>4599</v>
      </c>
      <c r="AA230">
        <v>4411</v>
      </c>
      <c r="AB230">
        <v>4599</v>
      </c>
      <c r="AC230" s="1">
        <f>(Table2[[#This Row],[Close Price]]/Table2[[#This Row],[Day Low]])-1</f>
        <v>2.5844479709815626E-3</v>
      </c>
      <c r="AD230" s="1">
        <f>(Table2[[#This Row],[Day High]]/Table2[[#This Row],[Close Price]])-1</f>
        <v>3.0662083936324303E-2</v>
      </c>
      <c r="AE230" s="1">
        <f>(Table2[[#This Row],[Close Price]]/Table2[[#This Row],[Current Week Low]])-1</f>
        <v>5.0909090909090349E-3</v>
      </c>
      <c r="AF230" s="1">
        <f>(Table2[[#This Row],[Current Week High]]/Table2[[#This Row],[Close Price]])-1</f>
        <v>3.993306801736618E-2</v>
      </c>
      <c r="AG230" s="1">
        <f>(Table2[[#This Row],[Close Price]]/Table2[[#This Row],[Current Month Low]])-1</f>
        <v>2.5844479709815626E-3</v>
      </c>
      <c r="AH230" s="1">
        <f>(Table2[[#This Row],[Current Month High]]/Table2[[#This Row],[Close Price]])-1</f>
        <v>3.993306801736618E-2</v>
      </c>
      <c r="AI230">
        <v>11.025687409551299</v>
      </c>
      <c r="AJ230">
        <v>98.313901345291399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0.09</v>
      </c>
      <c r="AM230" t="s">
        <v>3215</v>
      </c>
      <c r="AN230">
        <v>-2.17</v>
      </c>
      <c r="AO230" t="s">
        <v>3214</v>
      </c>
      <c r="AP230">
        <v>2.3525967975971999E-2</v>
      </c>
      <c r="AQ230">
        <f>(Table2[[#This Row],[Sharpe Ratio]]-AVERAGE(Table2[Sharpe Ratio]))/_xlfn.STDEV.P(Table2[Sharpe Ratio])</f>
        <v>-0.43988011421578926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0.88964376833327186</v>
      </c>
      <c r="AS230">
        <f>_xlfn.RANK.AVG(Table2[[#This Row],[1Y Return vs Nifty Z-Score]],Table2[1Y Return vs Nifty Z-Score])</f>
        <v>204</v>
      </c>
      <c r="AT230">
        <f>_xlfn.RANK.AVG(Table2[[#This Row],[6M Return vs Nifty Z-Score]],Table2[6M Return vs Nifty Z-Score])</f>
        <v>155</v>
      </c>
      <c r="AU230">
        <f>_xlfn.RANK.AVG(Table2[[#This Row],[Sharpe Ratio Z-Score]],Table2[Sharpe Ratio Z-Score])</f>
        <v>447</v>
      </c>
      <c r="AV230">
        <f>(Table2[[#This Row],[Rank 1Y]]+Table2[[#This Row],[Rank 6M]]+Table2[[#This Row],[Rank Sharpe]])/3</f>
        <v>268.66666666666669</v>
      </c>
    </row>
    <row r="231" spans="1:48" x14ac:dyDescent="0.3">
      <c r="A231" t="s">
        <v>886</v>
      </c>
      <c r="B231" t="s">
        <v>887</v>
      </c>
      <c r="C231" t="s">
        <v>3173</v>
      </c>
      <c r="D231" t="s">
        <v>54</v>
      </c>
      <c r="E231">
        <v>18023.809505599998</v>
      </c>
      <c r="F231">
        <v>1330</v>
      </c>
      <c r="G231">
        <v>17.138390769895199</v>
      </c>
      <c r="H231">
        <f>(Table2[[#This Row],[1Y Return vs Nifty]]-AVERAGE(Table2[1Y Return vs Nifty]))/_xlfn.STDEV.P(Table2[1Y Return vs Nifty])</f>
        <v>-0.12211650027375011</v>
      </c>
      <c r="I231">
        <v>-6.6712242165910798</v>
      </c>
      <c r="J231">
        <f>(Table2[[#This Row],[1M Return vs Nifty]]-AVERAGE(Table2[1M Return vs Nifty]))/_xlfn.STDEV.P(Table2[1M Return vs Nifty])</f>
        <v>-0.75629947827140398</v>
      </c>
      <c r="K231">
        <v>43.718797982046802</v>
      </c>
      <c r="L231">
        <f>(Table2[[#This Row],[6M Return vs Nifty]]-AVERAGE(Table2[6M Return vs Nifty]))/_xlfn.STDEV.P(Table2[6M Return vs Nifty])</f>
        <v>1.1395795341801338</v>
      </c>
      <c r="M231">
        <v>7.1618165561158902</v>
      </c>
      <c r="N231">
        <f>(Table2[[#This Row],[1W Return vs Nifty]]-AVERAGE(Table2[1W Return vs Nifty]))/_xlfn.STDEV.P(Table2[1W Return vs Nifty])</f>
        <v>0.76995041117190155</v>
      </c>
      <c r="O231">
        <v>1337.89</v>
      </c>
      <c r="P231">
        <v>1276.1697872692</v>
      </c>
      <c r="Q231">
        <v>1053.9596907913899</v>
      </c>
      <c r="R231">
        <v>45.636659029123003</v>
      </c>
      <c r="S231" s="1">
        <f>(Table2[[#This Row],[Close Price]]-Table2[[#This Row],[20D EMA]])/Table2[[#This Row],[20D EMA]]</f>
        <v>-5.8973458206579756E-3</v>
      </c>
      <c r="T231" s="1">
        <f>(Table2[[#This Row],[Close Price]]-Table2[[#This Row],[50D EMA]])/Table2[[#This Row],[50D EMA]]</f>
        <v>4.2181074389786383E-2</v>
      </c>
      <c r="U231" s="1">
        <f>(Table2[[#This Row],[Close Price]]-Table2[[#This Row],[200D EMA]])/Table2[[#This Row],[200D EMA]]</f>
        <v>0.26190784298528424</v>
      </c>
      <c r="V231">
        <v>2.2647555542939899</v>
      </c>
      <c r="W231">
        <v>1310</v>
      </c>
      <c r="X231">
        <v>1389</v>
      </c>
      <c r="Y231">
        <v>1268</v>
      </c>
      <c r="Z231">
        <v>1389</v>
      </c>
      <c r="AA231">
        <v>1310</v>
      </c>
      <c r="AB231">
        <v>1389</v>
      </c>
      <c r="AC231" s="1">
        <f>(Table2[[#This Row],[Close Price]]/Table2[[#This Row],[Day Low]])-1</f>
        <v>1.5267175572519109E-2</v>
      </c>
      <c r="AD231" s="1">
        <f>(Table2[[#This Row],[Day High]]/Table2[[#This Row],[Close Price]])-1</f>
        <v>4.4360902255639045E-2</v>
      </c>
      <c r="AE231" s="1">
        <f>(Table2[[#This Row],[Close Price]]/Table2[[#This Row],[Current Week Low]])-1</f>
        <v>4.8895899053627678E-2</v>
      </c>
      <c r="AF231" s="1">
        <f>(Table2[[#This Row],[Current Week High]]/Table2[[#This Row],[Close Price]])-1</f>
        <v>4.4360902255639045E-2</v>
      </c>
      <c r="AG231" s="1">
        <f>(Table2[[#This Row],[Close Price]]/Table2[[#This Row],[Current Month Low]])-1</f>
        <v>1.5267175572519109E-2</v>
      </c>
      <c r="AH231" s="1">
        <f>(Table2[[#This Row],[Current Month High]]/Table2[[#This Row],[Close Price]])-1</f>
        <v>4.4360902255639045E-2</v>
      </c>
      <c r="AI231">
        <v>14.4398496240601</v>
      </c>
      <c r="AJ231">
        <v>65.422885572139293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0.18</v>
      </c>
      <c r="AM231" t="s">
        <v>3215</v>
      </c>
      <c r="AN231">
        <v>-4.28</v>
      </c>
      <c r="AO231" t="s">
        <v>3214</v>
      </c>
      <c r="AP231">
        <v>4.6696509378959E-2</v>
      </c>
      <c r="AQ231">
        <f>(Table2[[#This Row],[Sharpe Ratio]]-AVERAGE(Table2[Sharpe Ratio]))/_xlfn.STDEV.P(Table2[Sharpe Ratio])</f>
        <v>-0.16932413368308513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0.86178983312379609</v>
      </c>
      <c r="AS231">
        <f>_xlfn.RANK.AVG(Table2[[#This Row],[1Y Return vs Nifty Z-Score]],Table2[1Y Return vs Nifty Z-Score])</f>
        <v>334</v>
      </c>
      <c r="AT231">
        <f>_xlfn.RANK.AVG(Table2[[#This Row],[6M Return vs Nifty Z-Score]],Table2[6M Return vs Nifty Z-Score])</f>
        <v>86</v>
      </c>
      <c r="AU231">
        <f>_xlfn.RANK.AVG(Table2[[#This Row],[Sharpe Ratio Z-Score]],Table2[Sharpe Ratio Z-Score])</f>
        <v>386</v>
      </c>
      <c r="AV231">
        <f>(Table2[[#This Row],[Rank 1Y]]+Table2[[#This Row],[Rank 6M]]+Table2[[#This Row],[Rank Sharpe]])/3</f>
        <v>268.66666666666669</v>
      </c>
    </row>
    <row r="232" spans="1:48" x14ac:dyDescent="0.3">
      <c r="A232" t="s">
        <v>331</v>
      </c>
      <c r="B232" t="s">
        <v>332</v>
      </c>
      <c r="C232" t="s">
        <v>3173</v>
      </c>
      <c r="D232" t="s">
        <v>54</v>
      </c>
      <c r="E232">
        <v>83681.319501975406</v>
      </c>
      <c r="F232">
        <v>1458.6</v>
      </c>
      <c r="G232">
        <v>31.226792045284501</v>
      </c>
      <c r="H232">
        <f>(Table2[[#This Row],[1Y Return vs Nifty]]-AVERAGE(Table2[1Y Return vs Nifty]))/_xlfn.STDEV.P(Table2[1Y Return vs Nifty])</f>
        <v>0.11879704438427305</v>
      </c>
      <c r="I232">
        <v>-7.2262585881694097</v>
      </c>
      <c r="J232">
        <f>(Table2[[#This Row],[1M Return vs Nifty]]-AVERAGE(Table2[1M Return vs Nifty]))/_xlfn.STDEV.P(Table2[1M Return vs Nifty])</f>
        <v>-0.8067746249099278</v>
      </c>
      <c r="K232">
        <v>15.662103783190901</v>
      </c>
      <c r="L232">
        <f>(Table2[[#This Row],[6M Return vs Nifty]]-AVERAGE(Table2[6M Return vs Nifty]))/_xlfn.STDEV.P(Table2[6M Return vs Nifty])</f>
        <v>0.21536009940991682</v>
      </c>
      <c r="M232">
        <v>-2.2904528758691001</v>
      </c>
      <c r="N232">
        <f>(Table2[[#This Row],[1W Return vs Nifty]]-AVERAGE(Table2[1W Return vs Nifty]))/_xlfn.STDEV.P(Table2[1W Return vs Nifty])</f>
        <v>-1.4082095797495804</v>
      </c>
      <c r="O232">
        <v>1503.3</v>
      </c>
      <c r="P232">
        <v>1473.2026412125399</v>
      </c>
      <c r="Q232">
        <v>1249.9280983589999</v>
      </c>
      <c r="R232">
        <v>24.9246889095309</v>
      </c>
      <c r="S232" s="1">
        <f>(Table2[[#This Row],[Close Price]]-Table2[[#This Row],[20D EMA]])/Table2[[#This Row],[20D EMA]]</f>
        <v>-2.9734583915386182E-2</v>
      </c>
      <c r="T232" s="1">
        <f>(Table2[[#This Row],[Close Price]]-Table2[[#This Row],[50D EMA]])/Table2[[#This Row],[50D EMA]]</f>
        <v>-9.9121742006388798E-3</v>
      </c>
      <c r="U232" s="1">
        <f>(Table2[[#This Row],[Close Price]]-Table2[[#This Row],[200D EMA]])/Table2[[#This Row],[200D EMA]]</f>
        <v>0.16694712433055967</v>
      </c>
      <c r="V232">
        <v>1.01409427788971</v>
      </c>
      <c r="W232">
        <v>1425</v>
      </c>
      <c r="X232">
        <v>1463.25</v>
      </c>
      <c r="Y232">
        <v>1407</v>
      </c>
      <c r="Z232">
        <v>1518.9</v>
      </c>
      <c r="AA232">
        <v>1407</v>
      </c>
      <c r="AB232">
        <v>1463.25</v>
      </c>
      <c r="AC232" s="1">
        <f>(Table2[[#This Row],[Close Price]]/Table2[[#This Row],[Day Low]])-1</f>
        <v>2.3578947368420922E-2</v>
      </c>
      <c r="AD232" s="1">
        <f>(Table2[[#This Row],[Day High]]/Table2[[#This Row],[Close Price]])-1</f>
        <v>3.1879884821062188E-3</v>
      </c>
      <c r="AE232" s="1">
        <f>(Table2[[#This Row],[Close Price]]/Table2[[#This Row],[Current Week Low]])-1</f>
        <v>3.6673773987206726E-2</v>
      </c>
      <c r="AF232" s="1">
        <f>(Table2[[#This Row],[Current Week High]]/Table2[[#This Row],[Close Price]])-1</f>
        <v>4.134101192924744E-2</v>
      </c>
      <c r="AG232" s="1">
        <f>(Table2[[#This Row],[Close Price]]/Table2[[#This Row],[Current Month Low]])-1</f>
        <v>3.6673773987206726E-2</v>
      </c>
      <c r="AH232" s="1">
        <f>(Table2[[#This Row],[Current Month High]]/Table2[[#This Row],[Close Price]])-1</f>
        <v>3.1879884821062188E-3</v>
      </c>
      <c r="AI232">
        <v>9.1457562045797296</v>
      </c>
      <c r="AJ232">
        <v>74.755885700592998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-0.05</v>
      </c>
      <c r="AM232" t="s">
        <v>3214</v>
      </c>
      <c r="AN232">
        <v>-6.74</v>
      </c>
      <c r="AO232" t="s">
        <v>3214</v>
      </c>
      <c r="AP232">
        <v>7.4625327588197995E-2</v>
      </c>
      <c r="AQ232">
        <f>(Table2[[#This Row],[Sharpe Ratio]]-AVERAGE(Table2[Sharpe Ratio]))/_xlfn.STDEV.P(Table2[Sharpe Ratio])</f>
        <v>0.156792924364863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-1.7240341365004554</v>
      </c>
      <c r="AS232">
        <f>_xlfn.RANK.AVG(Table2[[#This Row],[1Y Return vs Nifty Z-Score]],Table2[1Y Return vs Nifty Z-Score])</f>
        <v>264</v>
      </c>
      <c r="AT232">
        <f>_xlfn.RANK.AVG(Table2[[#This Row],[6M Return vs Nifty Z-Score]],Table2[6M Return vs Nifty Z-Score])</f>
        <v>242</v>
      </c>
      <c r="AU232">
        <f>_xlfn.RANK.AVG(Table2[[#This Row],[Sharpe Ratio Z-Score]],Table2[Sharpe Ratio Z-Score])</f>
        <v>301</v>
      </c>
      <c r="AV232">
        <f>(Table2[[#This Row],[Rank 1Y]]+Table2[[#This Row],[Rank 6M]]+Table2[[#This Row],[Rank Sharpe]])/3</f>
        <v>269</v>
      </c>
    </row>
    <row r="233" spans="1:48" x14ac:dyDescent="0.3">
      <c r="A233" t="s">
        <v>681</v>
      </c>
      <c r="B233" t="s">
        <v>682</v>
      </c>
      <c r="C233" t="s">
        <v>3171</v>
      </c>
      <c r="D233" t="s">
        <v>231</v>
      </c>
      <c r="E233">
        <v>27800.6135685099</v>
      </c>
      <c r="F233">
        <v>2046.45</v>
      </c>
      <c r="G233">
        <v>41.176510386407003</v>
      </c>
      <c r="H233">
        <f>(Table2[[#This Row],[1Y Return vs Nifty]]-AVERAGE(Table2[1Y Return vs Nifty]))/_xlfn.STDEV.P(Table2[1Y Return vs Nifty])</f>
        <v>0.28893855775073779</v>
      </c>
      <c r="I233">
        <v>2.86895571117318</v>
      </c>
      <c r="J233">
        <f>(Table2[[#This Row],[1M Return vs Nifty]]-AVERAGE(Table2[1M Return vs Nifty]))/_xlfn.STDEV.P(Table2[1M Return vs Nifty])</f>
        <v>0.11128999991255066</v>
      </c>
      <c r="K233">
        <v>9.0710972781140509</v>
      </c>
      <c r="L233">
        <f>(Table2[[#This Row],[6M Return vs Nifty]]-AVERAGE(Table2[6M Return vs Nifty]))/_xlfn.STDEV.P(Table2[6M Return vs Nifty])</f>
        <v>-1.7551552781194758E-3</v>
      </c>
      <c r="M233">
        <v>1.7453925723166199</v>
      </c>
      <c r="N233">
        <f>(Table2[[#This Row],[1W Return vs Nifty]]-AVERAGE(Table2[1W Return vs Nifty]))/_xlfn.STDEV.P(Table2[1W Return vs Nifty])</f>
        <v>-0.47819831123513129</v>
      </c>
      <c r="O233">
        <v>2055.83</v>
      </c>
      <c r="P233">
        <v>1942.2398395091</v>
      </c>
      <c r="Q233">
        <v>1719.49295939944</v>
      </c>
      <c r="R233">
        <v>49.1309985039506</v>
      </c>
      <c r="S233" s="1">
        <f>(Table2[[#This Row],[Close Price]]-Table2[[#This Row],[20D EMA]])/Table2[[#This Row],[20D EMA]]</f>
        <v>-4.5626340699376324E-3</v>
      </c>
      <c r="T233" s="1">
        <f>(Table2[[#This Row],[Close Price]]-Table2[[#This Row],[50D EMA]])/Table2[[#This Row],[50D EMA]]</f>
        <v>5.3654630273282385E-2</v>
      </c>
      <c r="U233" s="1">
        <f>(Table2[[#This Row],[Close Price]]-Table2[[#This Row],[200D EMA]])/Table2[[#This Row],[200D EMA]]</f>
        <v>0.19014735641299452</v>
      </c>
      <c r="V233">
        <v>0.85790478523586</v>
      </c>
      <c r="W233">
        <v>2015.3</v>
      </c>
      <c r="X233">
        <v>2070</v>
      </c>
      <c r="Y233">
        <v>2005.55</v>
      </c>
      <c r="Z233">
        <v>2120</v>
      </c>
      <c r="AA233">
        <v>2005.55</v>
      </c>
      <c r="AB233">
        <v>2084.9</v>
      </c>
      <c r="AC233" s="1">
        <f>(Table2[[#This Row],[Close Price]]/Table2[[#This Row],[Day Low]])-1</f>
        <v>1.5456755817992329E-2</v>
      </c>
      <c r="AD233" s="1">
        <f>(Table2[[#This Row],[Day High]]/Table2[[#This Row],[Close Price]])-1</f>
        <v>1.1507732903320411E-2</v>
      </c>
      <c r="AE233" s="1">
        <f>(Table2[[#This Row],[Close Price]]/Table2[[#This Row],[Current Week Low]])-1</f>
        <v>2.0393408291989878E-2</v>
      </c>
      <c r="AF233" s="1">
        <f>(Table2[[#This Row],[Current Week High]]/Table2[[#This Row],[Close Price]])-1</f>
        <v>3.5940286838183066E-2</v>
      </c>
      <c r="AG233" s="1">
        <f>(Table2[[#This Row],[Close Price]]/Table2[[#This Row],[Current Month Low]])-1</f>
        <v>2.0393408291989878E-2</v>
      </c>
      <c r="AH233" s="1">
        <f>(Table2[[#This Row],[Current Month High]]/Table2[[#This Row],[Close Price]])-1</f>
        <v>1.8788633975909574E-2</v>
      </c>
      <c r="AI233">
        <v>13.987637127708901</v>
      </c>
      <c r="AJ233">
        <v>79.316538882803897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3215</v>
      </c>
      <c r="AN233">
        <v>-3.64</v>
      </c>
      <c r="AO233" t="s">
        <v>3214</v>
      </c>
      <c r="AP233">
        <v>8.7582600887211995E-2</v>
      </c>
      <c r="AQ233">
        <f>(Table2[[#This Row],[Sharpe Ratio]]-AVERAGE(Table2[Sharpe Ratio]))/_xlfn.STDEV.P(Table2[Sharpe Ratio])</f>
        <v>0.30809140813671954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0.22836649928675729</v>
      </c>
      <c r="AS233">
        <f>_xlfn.RANK.AVG(Table2[[#This Row],[1Y Return vs Nifty Z-Score]],Table2[1Y Return vs Nifty Z-Score])</f>
        <v>226</v>
      </c>
      <c r="AT233">
        <f>_xlfn.RANK.AVG(Table2[[#This Row],[6M Return vs Nifty Z-Score]],Table2[6M Return vs Nifty Z-Score])</f>
        <v>319</v>
      </c>
      <c r="AU233">
        <f>_xlfn.RANK.AVG(Table2[[#This Row],[Sharpe Ratio Z-Score]],Table2[Sharpe Ratio Z-Score])</f>
        <v>264</v>
      </c>
      <c r="AV233">
        <f>(Table2[[#This Row],[Rank 1Y]]+Table2[[#This Row],[Rank 6M]]+Table2[[#This Row],[Rank Sharpe]])/3</f>
        <v>269.66666666666669</v>
      </c>
    </row>
    <row r="234" spans="1:48" x14ac:dyDescent="0.3">
      <c r="A234" t="s">
        <v>815</v>
      </c>
      <c r="B234" t="s">
        <v>816</v>
      </c>
      <c r="C234" t="s">
        <v>3170</v>
      </c>
      <c r="D234" t="s">
        <v>706</v>
      </c>
      <c r="E234">
        <v>20268.689524649999</v>
      </c>
      <c r="F234">
        <v>1149.9000000000001</v>
      </c>
      <c r="G234">
        <v>-0.51444358962389403</v>
      </c>
      <c r="H234">
        <f>(Table2[[#This Row],[1Y Return vs Nifty]]-AVERAGE(Table2[1Y Return vs Nifty]))/_xlfn.STDEV.P(Table2[1Y Return vs Nifty])</f>
        <v>-0.42398232704018513</v>
      </c>
      <c r="I234">
        <v>-11.9747187361192</v>
      </c>
      <c r="J234">
        <f>(Table2[[#This Row],[1M Return vs Nifty]]-AVERAGE(Table2[1M Return vs Nifty]))/_xlfn.STDEV.P(Table2[1M Return vs Nifty])</f>
        <v>-1.2386023360359713</v>
      </c>
      <c r="K234">
        <v>39.916628726984698</v>
      </c>
      <c r="L234">
        <f>(Table2[[#This Row],[6M Return vs Nifty]]-AVERAGE(Table2[6M Return vs Nifty]))/_xlfn.STDEV.P(Table2[6M Return vs Nifty])</f>
        <v>1.014331752138959</v>
      </c>
      <c r="M234">
        <v>6.0796405727709502E-2</v>
      </c>
      <c r="N234">
        <f>(Table2[[#This Row],[1W Return vs Nifty]]-AVERAGE(Table2[1W Return vs Nifty]))/_xlfn.STDEV.P(Table2[1W Return vs Nifty])</f>
        <v>-0.86639291331738499</v>
      </c>
      <c r="O234">
        <v>1233.94</v>
      </c>
      <c r="P234">
        <v>1256.0718463969299</v>
      </c>
      <c r="Q234">
        <v>1106.2638954833501</v>
      </c>
      <c r="R234">
        <v>28.331570130696701</v>
      </c>
      <c r="S234" s="1">
        <f>(Table2[[#This Row],[Close Price]]-Table2[[#This Row],[20D EMA]])/Table2[[#This Row],[20D EMA]]</f>
        <v>-6.8107039240157513E-2</v>
      </c>
      <c r="T234" s="1">
        <f>(Table2[[#This Row],[Close Price]]-Table2[[#This Row],[50D EMA]])/Table2[[#This Row],[50D EMA]]</f>
        <v>-8.4526889685081416E-2</v>
      </c>
      <c r="U234" s="1">
        <f>(Table2[[#This Row],[Close Price]]-Table2[[#This Row],[200D EMA]])/Table2[[#This Row],[200D EMA]]</f>
        <v>3.9444570770868784E-2</v>
      </c>
      <c r="V234">
        <v>0.670436487947769</v>
      </c>
      <c r="W234">
        <v>1148.5</v>
      </c>
      <c r="X234">
        <v>1184.3</v>
      </c>
      <c r="Y234">
        <v>1148.5</v>
      </c>
      <c r="Z234">
        <v>1219</v>
      </c>
      <c r="AA234">
        <v>1148.5</v>
      </c>
      <c r="AB234">
        <v>1211</v>
      </c>
      <c r="AC234" s="1">
        <f>(Table2[[#This Row],[Close Price]]/Table2[[#This Row],[Day Low]])-1</f>
        <v>1.2189812799303645E-3</v>
      </c>
      <c r="AD234" s="1">
        <f>(Table2[[#This Row],[Day High]]/Table2[[#This Row],[Close Price]])-1</f>
        <v>2.9915644838681477E-2</v>
      </c>
      <c r="AE234" s="1">
        <f>(Table2[[#This Row],[Close Price]]/Table2[[#This Row],[Current Week Low]])-1</f>
        <v>1.2189812799303645E-3</v>
      </c>
      <c r="AF234" s="1">
        <f>(Table2[[#This Row],[Current Week High]]/Table2[[#This Row],[Close Price]])-1</f>
        <v>6.0092181928863342E-2</v>
      </c>
      <c r="AG234" s="1">
        <f>(Table2[[#This Row],[Close Price]]/Table2[[#This Row],[Current Month Low]])-1</f>
        <v>1.2189812799303645E-3</v>
      </c>
      <c r="AH234" s="1">
        <f>(Table2[[#This Row],[Current Month High]]/Table2[[#This Row],[Close Price]])-1</f>
        <v>5.3135055222193195E-2</v>
      </c>
      <c r="AI234">
        <v>30.011305330898299</v>
      </c>
      <c r="AJ234">
        <v>76.568138195777294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-0.23</v>
      </c>
      <c r="AM234" t="s">
        <v>3214</v>
      </c>
      <c r="AN234">
        <v>-9.56</v>
      </c>
      <c r="AO234" t="s">
        <v>3214</v>
      </c>
      <c r="AP234">
        <v>8.4043956915475004E-2</v>
      </c>
      <c r="AQ234">
        <f>(Table2[[#This Row],[Sharpe Ratio]]-AVERAGE(Table2[Sharpe Ratio]))/_xlfn.STDEV.P(Table2[Sharpe Ratio])</f>
        <v>0.26677164469752679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438</v>
      </c>
      <c r="AT234">
        <f>_xlfn.RANK.AVG(Table2[[#This Row],[6M Return vs Nifty Z-Score]],Table2[6M Return vs Nifty Z-Score])</f>
        <v>95</v>
      </c>
      <c r="AU234">
        <f>_xlfn.RANK.AVG(Table2[[#This Row],[Sharpe Ratio Z-Score]],Table2[Sharpe Ratio Z-Score])</f>
        <v>277</v>
      </c>
      <c r="AV234">
        <f>(Table2[[#This Row],[Rank 1Y]]+Table2[[#This Row],[Rank 6M]]+Table2[[#This Row],[Rank Sharpe]])/3</f>
        <v>270</v>
      </c>
    </row>
    <row r="235" spans="1:48" x14ac:dyDescent="0.3">
      <c r="A235" t="s">
        <v>1064</v>
      </c>
      <c r="B235" t="s">
        <v>1065</v>
      </c>
      <c r="C235" t="s">
        <v>3174</v>
      </c>
      <c r="D235" t="s">
        <v>218</v>
      </c>
      <c r="E235">
        <v>13136.615640800001</v>
      </c>
      <c r="F235">
        <v>326.7</v>
      </c>
      <c r="G235">
        <v>58.084641446092398</v>
      </c>
      <c r="H235">
        <f>(Table2[[#This Row],[1Y Return vs Nifty]]-AVERAGE(Table2[1Y Return vs Nifty]))/_xlfn.STDEV.P(Table2[1Y Return vs Nifty])</f>
        <v>0.57806985856390736</v>
      </c>
      <c r="I235">
        <v>61.243622966051603</v>
      </c>
      <c r="J235">
        <f>(Table2[[#This Row],[1M Return vs Nifty]]-AVERAGE(Table2[1M Return vs Nifty]))/_xlfn.STDEV.P(Table2[1M Return vs Nifty])</f>
        <v>5.4199159887612387</v>
      </c>
      <c r="K235">
        <v>-0.58931386836747601</v>
      </c>
      <c r="L235">
        <f>(Table2[[#This Row],[6M Return vs Nifty]]-AVERAGE(Table2[6M Return vs Nifty]))/_xlfn.STDEV.P(Table2[6M Return vs Nifty])</f>
        <v>-0.31998009176451214</v>
      </c>
      <c r="M235">
        <v>4.6271106325008002</v>
      </c>
      <c r="N235">
        <f>(Table2[[#This Row],[1W Return vs Nifty]]-AVERAGE(Table2[1W Return vs Nifty]))/_xlfn.STDEV.P(Table2[1W Return vs Nifty])</f>
        <v>0.18585840328986919</v>
      </c>
      <c r="O235">
        <v>288.14</v>
      </c>
      <c r="P235">
        <v>249.70303858867899</v>
      </c>
      <c r="Q235">
        <v>212.960687310579</v>
      </c>
      <c r="R235">
        <v>76.406545493368696</v>
      </c>
      <c r="S235" s="1">
        <f>(Table2[[#This Row],[Close Price]]-Table2[[#This Row],[20D EMA]])/Table2[[#This Row],[20D EMA]]</f>
        <v>0.133823835635455</v>
      </c>
      <c r="T235" s="1">
        <f>(Table2[[#This Row],[Close Price]]-Table2[[#This Row],[50D EMA]])/Table2[[#This Row],[50D EMA]]</f>
        <v>0.30835412274719459</v>
      </c>
      <c r="U235" s="1">
        <f>(Table2[[#This Row],[Close Price]]-Table2[[#This Row],[200D EMA]])/Table2[[#This Row],[200D EMA]]</f>
        <v>0.53408595795685565</v>
      </c>
      <c r="V235">
        <v>2.2118603786078799</v>
      </c>
      <c r="W235">
        <v>324.10000000000002</v>
      </c>
      <c r="X235">
        <v>345.7</v>
      </c>
      <c r="Y235">
        <v>324.10000000000002</v>
      </c>
      <c r="Z235">
        <v>345.7</v>
      </c>
      <c r="AA235">
        <v>324.10000000000002</v>
      </c>
      <c r="AB235">
        <v>345.7</v>
      </c>
      <c r="AC235" s="1">
        <f>(Table2[[#This Row],[Close Price]]/Table2[[#This Row],[Day Low]])-1</f>
        <v>8.0222153656277495E-3</v>
      </c>
      <c r="AD235" s="1">
        <f>(Table2[[#This Row],[Day High]]/Table2[[#This Row],[Close Price]])-1</f>
        <v>5.8157330884603509E-2</v>
      </c>
      <c r="AE235" s="1">
        <f>(Table2[[#This Row],[Close Price]]/Table2[[#This Row],[Current Week Low]])-1</f>
        <v>8.0222153656277495E-3</v>
      </c>
      <c r="AF235" s="1">
        <f>(Table2[[#This Row],[Current Week High]]/Table2[[#This Row],[Close Price]])-1</f>
        <v>5.8157330884603509E-2</v>
      </c>
      <c r="AG235" s="1">
        <f>(Table2[[#This Row],[Close Price]]/Table2[[#This Row],[Current Month Low]])-1</f>
        <v>8.0222153656277495E-3</v>
      </c>
      <c r="AH235" s="1">
        <f>(Table2[[#This Row],[Current Month High]]/Table2[[#This Row],[Close Price]])-1</f>
        <v>5.8157330884603509E-2</v>
      </c>
      <c r="AI235">
        <v>7.4380165289256102</v>
      </c>
      <c r="AJ235">
        <v>126.168224299065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0.71</v>
      </c>
      <c r="AM235" t="s">
        <v>3215</v>
      </c>
      <c r="AN235">
        <v>51.21</v>
      </c>
      <c r="AO235" t="s">
        <v>3215</v>
      </c>
      <c r="AP235">
        <v>0.103688151344928</v>
      </c>
      <c r="AQ235">
        <f>(Table2[[#This Row],[Sharpe Ratio]]-AVERAGE(Table2[Sharpe Ratio]))/_xlfn.STDEV.P(Table2[Sharpe Ratio])</f>
        <v>0.49615145042578568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6.3600156092762896</v>
      </c>
      <c r="AS235">
        <f>_xlfn.RANK.AVG(Table2[[#This Row],[1Y Return vs Nifty Z-Score]],Table2[1Y Return vs Nifty Z-Score])</f>
        <v>158</v>
      </c>
      <c r="AT235">
        <f>_xlfn.RANK.AVG(Table2[[#This Row],[6M Return vs Nifty Z-Score]],Table2[6M Return vs Nifty Z-Score])</f>
        <v>433</v>
      </c>
      <c r="AU235">
        <f>_xlfn.RANK.AVG(Table2[[#This Row],[Sharpe Ratio Z-Score]],Table2[Sharpe Ratio Z-Score])</f>
        <v>219</v>
      </c>
      <c r="AV235">
        <f>(Table2[[#This Row],[Rank 1Y]]+Table2[[#This Row],[Rank 6M]]+Table2[[#This Row],[Rank Sharpe]])/3</f>
        <v>270</v>
      </c>
    </row>
    <row r="236" spans="1:48" x14ac:dyDescent="0.3">
      <c r="A236" t="s">
        <v>1030</v>
      </c>
      <c r="B236" t="s">
        <v>1031</v>
      </c>
      <c r="C236" t="s">
        <v>3173</v>
      </c>
      <c r="D236" t="s">
        <v>54</v>
      </c>
      <c r="E236">
        <v>14036.78418714</v>
      </c>
      <c r="F236">
        <v>595.45000000000005</v>
      </c>
      <c r="G236">
        <v>37.799893216695096</v>
      </c>
      <c r="H236">
        <f>(Table2[[#This Row],[1Y Return vs Nifty]]-AVERAGE(Table2[1Y Return vs Nifty]))/_xlfn.STDEV.P(Table2[1Y Return vs Nifty])</f>
        <v>0.23119795287958939</v>
      </c>
      <c r="I236">
        <v>-15.666816394519801</v>
      </c>
      <c r="J236">
        <f>(Table2[[#This Row],[1M Return vs Nifty]]-AVERAGE(Table2[1M Return vs Nifty]))/_xlfn.STDEV.P(Table2[1M Return vs Nifty])</f>
        <v>-1.5743638316377269</v>
      </c>
      <c r="K236">
        <v>18.736956860553502</v>
      </c>
      <c r="L236">
        <f>(Table2[[#This Row],[6M Return vs Nifty]]-AVERAGE(Table2[6M Return vs Nifty]))/_xlfn.STDEV.P(Table2[6M Return vs Nifty])</f>
        <v>0.31664925888891954</v>
      </c>
      <c r="M236">
        <v>7.6612355895825797</v>
      </c>
      <c r="N236">
        <f>(Table2[[#This Row],[1W Return vs Nifty]]-AVERAGE(Table2[1W Return vs Nifty]))/_xlfn.STDEV.P(Table2[1W Return vs Nifty])</f>
        <v>0.88503542490636267</v>
      </c>
      <c r="O236">
        <v>586.86</v>
      </c>
      <c r="P236">
        <v>594.70483699690101</v>
      </c>
      <c r="Q236">
        <v>502.96862413354597</v>
      </c>
      <c r="R236">
        <v>52.978109365718801</v>
      </c>
      <c r="S236" s="1">
        <f>(Table2[[#This Row],[Close Price]]-Table2[[#This Row],[20D EMA]])/Table2[[#This Row],[20D EMA]]</f>
        <v>1.463722182462603E-2</v>
      </c>
      <c r="T236" s="1">
        <f>(Table2[[#This Row],[Close Price]]-Table2[[#This Row],[50D EMA]])/Table2[[#This Row],[50D EMA]]</f>
        <v>1.252996371884092E-3</v>
      </c>
      <c r="U236" s="1">
        <f>(Table2[[#This Row],[Close Price]]-Table2[[#This Row],[200D EMA]])/Table2[[#This Row],[200D EMA]]</f>
        <v>0.18387106357930358</v>
      </c>
      <c r="V236">
        <v>1.4947901471651399</v>
      </c>
      <c r="W236">
        <v>562.25</v>
      </c>
      <c r="X236">
        <v>607.5</v>
      </c>
      <c r="Y236">
        <v>547.35</v>
      </c>
      <c r="Z236">
        <v>607.5</v>
      </c>
      <c r="AA236">
        <v>554.4</v>
      </c>
      <c r="AB236">
        <v>607.5</v>
      </c>
      <c r="AC236" s="1">
        <f>(Table2[[#This Row],[Close Price]]/Table2[[#This Row],[Day Low]])-1</f>
        <v>5.9048465984882226E-2</v>
      </c>
      <c r="AD236" s="1">
        <f>(Table2[[#This Row],[Day High]]/Table2[[#This Row],[Close Price]])-1</f>
        <v>2.0236795700730559E-2</v>
      </c>
      <c r="AE236" s="1">
        <f>(Table2[[#This Row],[Close Price]]/Table2[[#This Row],[Current Week Low]])-1</f>
        <v>8.7877957431259812E-2</v>
      </c>
      <c r="AF236" s="1">
        <f>(Table2[[#This Row],[Current Week High]]/Table2[[#This Row],[Close Price]])-1</f>
        <v>2.0236795700730559E-2</v>
      </c>
      <c r="AG236" s="1">
        <f>(Table2[[#This Row],[Close Price]]/Table2[[#This Row],[Current Month Low]])-1</f>
        <v>7.4044011544011745E-2</v>
      </c>
      <c r="AH236" s="1">
        <f>(Table2[[#This Row],[Current Month High]]/Table2[[#This Row],[Close Price]])-1</f>
        <v>2.0236795700730559E-2</v>
      </c>
      <c r="AI236">
        <v>21.084893777815001</v>
      </c>
      <c r="AJ236">
        <v>86.690703872080206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0.03</v>
      </c>
      <c r="AM236" t="s">
        <v>3215</v>
      </c>
      <c r="AN236">
        <v>8.2799999999999994</v>
      </c>
      <c r="AO236" t="s">
        <v>3215</v>
      </c>
      <c r="AP236">
        <v>5.6434480037149001E-2</v>
      </c>
      <c r="AQ236">
        <f>(Table2[[#This Row],[Sharpe Ratio]]-AVERAGE(Table2[Sharpe Ratio]))/_xlfn.STDEV.P(Table2[Sharpe Ratio])</f>
        <v>-5.5616553268686489E-2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240</v>
      </c>
      <c r="AT236">
        <f>_xlfn.RANK.AVG(Table2[[#This Row],[6M Return vs Nifty Z-Score]],Table2[6M Return vs Nifty Z-Score])</f>
        <v>211</v>
      </c>
      <c r="AU236">
        <f>_xlfn.RANK.AVG(Table2[[#This Row],[Sharpe Ratio Z-Score]],Table2[Sharpe Ratio Z-Score])</f>
        <v>360</v>
      </c>
      <c r="AV236">
        <f>(Table2[[#This Row],[Rank 1Y]]+Table2[[#This Row],[Rank 6M]]+Table2[[#This Row],[Rank Sharpe]])/3</f>
        <v>270.33333333333331</v>
      </c>
    </row>
    <row r="237" spans="1:48" x14ac:dyDescent="0.3">
      <c r="A237" t="s">
        <v>1915</v>
      </c>
      <c r="B237" t="s">
        <v>1916</v>
      </c>
      <c r="C237" t="s">
        <v>3183</v>
      </c>
      <c r="D237" t="s">
        <v>270</v>
      </c>
      <c r="E237">
        <v>3860.7901484399999</v>
      </c>
      <c r="F237">
        <v>149.01</v>
      </c>
      <c r="G237">
        <v>41.097449125289003</v>
      </c>
      <c r="H237">
        <f>(Table2[[#This Row],[1Y Return vs Nifty]]-AVERAGE(Table2[1Y Return vs Nifty]))/_xlfn.STDEV.P(Table2[1Y Return vs Nifty])</f>
        <v>0.28758659961945265</v>
      </c>
      <c r="I237">
        <v>-8.6181253284046306</v>
      </c>
      <c r="J237">
        <f>(Table2[[#This Row],[1M Return vs Nifty]]-AVERAGE(Table2[1M Return vs Nifty]))/_xlfn.STDEV.P(Table2[1M Return vs Nifty])</f>
        <v>-0.93335179095980025</v>
      </c>
      <c r="K237">
        <v>33.5386746814047</v>
      </c>
      <c r="L237">
        <f>(Table2[[#This Row],[6M Return vs Nifty]]-AVERAGE(Table2[6M Return vs Nifty]))/_xlfn.STDEV.P(Table2[6M Return vs Nifty])</f>
        <v>0.80423468791545072</v>
      </c>
      <c r="M237">
        <v>3.8265836860808702</v>
      </c>
      <c r="N237">
        <f>(Table2[[#This Row],[1W Return vs Nifty]]-AVERAGE(Table2[1W Return vs Nifty]))/_xlfn.STDEV.P(Table2[1W Return vs Nifty])</f>
        <v>1.3867503293523713E-3</v>
      </c>
      <c r="O237">
        <v>156.07</v>
      </c>
      <c r="P237">
        <v>152.13930514274099</v>
      </c>
      <c r="Q237">
        <v>124.886863816995</v>
      </c>
      <c r="R237">
        <v>47.268246056284497</v>
      </c>
      <c r="S237" s="1">
        <f>(Table2[[#This Row],[Close Price]]-Table2[[#This Row],[20D EMA]])/Table2[[#This Row],[20D EMA]]</f>
        <v>-4.5236112001025196E-2</v>
      </c>
      <c r="T237" s="1">
        <f>(Table2[[#This Row],[Close Price]]-Table2[[#This Row],[50D EMA]])/Table2[[#This Row],[50D EMA]]</f>
        <v>-2.0568683022477389E-2</v>
      </c>
      <c r="U237" s="1">
        <f>(Table2[[#This Row],[Close Price]]-Table2[[#This Row],[200D EMA]])/Table2[[#This Row],[200D EMA]]</f>
        <v>0.1931599164693111</v>
      </c>
      <c r="V237">
        <v>0.49162233385080301</v>
      </c>
      <c r="W237">
        <v>148.44</v>
      </c>
      <c r="X237">
        <v>154.91999999999999</v>
      </c>
      <c r="Y237">
        <v>148.44</v>
      </c>
      <c r="Z237">
        <v>156</v>
      </c>
      <c r="AA237">
        <v>148.44</v>
      </c>
      <c r="AB237">
        <v>156</v>
      </c>
      <c r="AC237" s="1">
        <f>(Table2[[#This Row],[Close Price]]/Table2[[#This Row],[Day Low]])-1</f>
        <v>3.8399353274050085E-3</v>
      </c>
      <c r="AD237" s="1">
        <f>(Table2[[#This Row],[Day High]]/Table2[[#This Row],[Close Price]])-1</f>
        <v>3.9661767666599568E-2</v>
      </c>
      <c r="AE237" s="1">
        <f>(Table2[[#This Row],[Close Price]]/Table2[[#This Row],[Current Week Low]])-1</f>
        <v>3.8399353274050085E-3</v>
      </c>
      <c r="AF237" s="1">
        <f>(Table2[[#This Row],[Current Week High]]/Table2[[#This Row],[Close Price]])-1</f>
        <v>4.6909603382323306E-2</v>
      </c>
      <c r="AG237" s="1">
        <f>(Table2[[#This Row],[Close Price]]/Table2[[#This Row],[Current Month Low]])-1</f>
        <v>3.8399353274050085E-3</v>
      </c>
      <c r="AH237" s="1">
        <f>(Table2[[#This Row],[Current Month High]]/Table2[[#This Row],[Close Price]])-1</f>
        <v>4.6909603382323306E-2</v>
      </c>
      <c r="AI237">
        <v>18.783974229917401</v>
      </c>
      <c r="AJ237">
        <v>82.610294117647001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0.03</v>
      </c>
      <c r="AM237" t="s">
        <v>3215</v>
      </c>
      <c r="AN237">
        <v>-7.94</v>
      </c>
      <c r="AO237" t="s">
        <v>3214</v>
      </c>
      <c r="AP237">
        <v>1.5429967877561001E-2</v>
      </c>
      <c r="AQ237">
        <f>(Table2[[#This Row],[Sharpe Ratio]]-AVERAGE(Table2[Sharpe Ratio]))/_xlfn.STDEV.P(Table2[Sharpe Ratio])</f>
        <v>-0.53441486016419781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-0.37455861325974243</v>
      </c>
      <c r="AS237">
        <f>_xlfn.RANK.AVG(Table2[[#This Row],[1Y Return vs Nifty Z-Score]],Table2[1Y Return vs Nifty Z-Score])</f>
        <v>228</v>
      </c>
      <c r="AT237">
        <f>_xlfn.RANK.AVG(Table2[[#This Row],[6M Return vs Nifty Z-Score]],Table2[6M Return vs Nifty Z-Score])</f>
        <v>115</v>
      </c>
      <c r="AU237">
        <f>_xlfn.RANK.AVG(Table2[[#This Row],[Sharpe Ratio Z-Score]],Table2[Sharpe Ratio Z-Score])</f>
        <v>470</v>
      </c>
      <c r="AV237">
        <f>(Table2[[#This Row],[Rank 1Y]]+Table2[[#This Row],[Rank 6M]]+Table2[[#This Row],[Rank Sharpe]])/3</f>
        <v>271</v>
      </c>
    </row>
    <row r="238" spans="1:48" x14ac:dyDescent="0.3">
      <c r="A238" t="s">
        <v>229</v>
      </c>
      <c r="B238" t="s">
        <v>230</v>
      </c>
      <c r="C238" t="s">
        <v>3171</v>
      </c>
      <c r="D238" t="s">
        <v>231</v>
      </c>
      <c r="E238">
        <v>117375.439522566</v>
      </c>
      <c r="F238">
        <v>1564.1</v>
      </c>
      <c r="G238">
        <v>27.308695172556501</v>
      </c>
      <c r="H238">
        <f>(Table2[[#This Row],[1Y Return vs Nifty]]-AVERAGE(Table2[1Y Return vs Nifty]))/_xlfn.STDEV.P(Table2[1Y Return vs Nifty])</f>
        <v>5.1797064225322417E-2</v>
      </c>
      <c r="I238">
        <v>8.2387605488203395</v>
      </c>
      <c r="J238">
        <f>(Table2[[#This Row],[1M Return vs Nifty]]-AVERAGE(Table2[1M Return vs Nifty]))/_xlfn.STDEV.P(Table2[1M Return vs Nifty])</f>
        <v>0.59962315634346508</v>
      </c>
      <c r="K238">
        <v>25.829630752411301</v>
      </c>
      <c r="L238">
        <f>(Table2[[#This Row],[6M Return vs Nifty]]-AVERAGE(Table2[6M Return vs Nifty]))/_xlfn.STDEV.P(Table2[6M Return vs Nifty])</f>
        <v>0.55029000818323937</v>
      </c>
      <c r="M238">
        <v>2.59778523492828</v>
      </c>
      <c r="N238">
        <f>(Table2[[#This Row],[1W Return vs Nifty]]-AVERAGE(Table2[1W Return vs Nifty]))/_xlfn.STDEV.P(Table2[1W Return vs Nifty])</f>
        <v>-0.28177483773858147</v>
      </c>
      <c r="O238">
        <v>1561.29</v>
      </c>
      <c r="P238">
        <v>1485.3513602738799</v>
      </c>
      <c r="Q238">
        <v>1280.8562363010301</v>
      </c>
      <c r="R238">
        <v>61.197322557584698</v>
      </c>
      <c r="S238" s="1">
        <f>(Table2[[#This Row],[Close Price]]-Table2[[#This Row],[20D EMA]])/Table2[[#This Row],[20D EMA]]</f>
        <v>1.7997937602879321E-3</v>
      </c>
      <c r="T238" s="1">
        <f>(Table2[[#This Row],[Close Price]]-Table2[[#This Row],[50D EMA]])/Table2[[#This Row],[50D EMA]]</f>
        <v>5.3016842904832814E-2</v>
      </c>
      <c r="U238" s="1">
        <f>(Table2[[#This Row],[Close Price]]-Table2[[#This Row],[200D EMA]])/Table2[[#This Row],[200D EMA]]</f>
        <v>0.22113626468880396</v>
      </c>
      <c r="V238">
        <v>1.05151855299137</v>
      </c>
      <c r="W238">
        <v>1543.55</v>
      </c>
      <c r="X238">
        <v>1595.1</v>
      </c>
      <c r="Y238">
        <v>1543.55</v>
      </c>
      <c r="Z238">
        <v>1614.2</v>
      </c>
      <c r="AA238">
        <v>1543.55</v>
      </c>
      <c r="AB238">
        <v>1614.2</v>
      </c>
      <c r="AC238" s="1">
        <f>(Table2[[#This Row],[Close Price]]/Table2[[#This Row],[Day Low]])-1</f>
        <v>1.3313465712156969E-2</v>
      </c>
      <c r="AD238" s="1">
        <f>(Table2[[#This Row],[Day High]]/Table2[[#This Row],[Close Price]])-1</f>
        <v>1.9819704622466627E-2</v>
      </c>
      <c r="AE238" s="1">
        <f>(Table2[[#This Row],[Close Price]]/Table2[[#This Row],[Current Week Low]])-1</f>
        <v>1.3313465712156969E-2</v>
      </c>
      <c r="AF238" s="1">
        <f>(Table2[[#This Row],[Current Week High]]/Table2[[#This Row],[Close Price]])-1</f>
        <v>3.203120005114779E-2</v>
      </c>
      <c r="AG238" s="1">
        <f>(Table2[[#This Row],[Close Price]]/Table2[[#This Row],[Current Month Low]])-1</f>
        <v>1.3313465712156969E-2</v>
      </c>
      <c r="AH238" s="1">
        <f>(Table2[[#This Row],[Current Month High]]/Table2[[#This Row],[Close Price]])-1</f>
        <v>3.203120005114779E-2</v>
      </c>
      <c r="AI238">
        <v>5.3321398887539102</v>
      </c>
      <c r="AJ238">
        <v>59.382483313802403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0.09</v>
      </c>
      <c r="AM238" t="s">
        <v>3215</v>
      </c>
      <c r="AN238">
        <v>1.0900000000000001</v>
      </c>
      <c r="AO238" t="s">
        <v>3215</v>
      </c>
      <c r="AP238">
        <v>5.9509507474725998E-2</v>
      </c>
      <c r="AQ238">
        <f>(Table2[[#This Row],[Sharpe Ratio]]-AVERAGE(Table2[Sharpe Ratio]))/_xlfn.STDEV.P(Table2[Sharpe Ratio])</f>
        <v>-1.9710311413182805E-2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0.90022507960026255</v>
      </c>
      <c r="AS238">
        <f>_xlfn.RANK.AVG(Table2[[#This Row],[1Y Return vs Nifty Z-Score]],Table2[1Y Return vs Nifty Z-Score])</f>
        <v>290</v>
      </c>
      <c r="AT238">
        <f>_xlfn.RANK.AVG(Table2[[#This Row],[6M Return vs Nifty Z-Score]],Table2[6M Return vs Nifty Z-Score])</f>
        <v>169</v>
      </c>
      <c r="AU238">
        <f>_xlfn.RANK.AVG(Table2[[#This Row],[Sharpe Ratio Z-Score]],Table2[Sharpe Ratio Z-Score])</f>
        <v>355</v>
      </c>
      <c r="AV238">
        <f>(Table2[[#This Row],[Rank 1Y]]+Table2[[#This Row],[Rank 6M]]+Table2[[#This Row],[Rank Sharpe]])/3</f>
        <v>271.33333333333331</v>
      </c>
    </row>
    <row r="239" spans="1:48" x14ac:dyDescent="0.3">
      <c r="A239" t="s">
        <v>466</v>
      </c>
      <c r="B239" t="s">
        <v>467</v>
      </c>
      <c r="C239" t="s">
        <v>3183</v>
      </c>
      <c r="D239" t="s">
        <v>468</v>
      </c>
      <c r="E239">
        <v>47451.904499999997</v>
      </c>
      <c r="F239">
        <v>4319.7</v>
      </c>
      <c r="G239">
        <v>17.666500729097301</v>
      </c>
      <c r="H239">
        <f>(Table2[[#This Row],[1Y Return vs Nifty]]-AVERAGE(Table2[1Y Return vs Nifty]))/_xlfn.STDEV.P(Table2[1Y Return vs Nifty])</f>
        <v>-0.11308574939197083</v>
      </c>
      <c r="I239">
        <v>36.171225967387201</v>
      </c>
      <c r="J239">
        <f>(Table2[[#This Row],[1M Return vs Nifty]]-AVERAGE(Table2[1M Return vs Nifty]))/_xlfn.STDEV.P(Table2[1M Return vs Nifty])</f>
        <v>3.1398177103643126</v>
      </c>
      <c r="K239">
        <v>23.465427264739098</v>
      </c>
      <c r="L239">
        <f>(Table2[[#This Row],[6M Return vs Nifty]]-AVERAGE(Table2[6M Return vs Nifty]))/_xlfn.STDEV.P(Table2[6M Return vs Nifty])</f>
        <v>0.47241045489120254</v>
      </c>
      <c r="M239">
        <v>4.36514826710465</v>
      </c>
      <c r="N239">
        <f>(Table2[[#This Row],[1W Return vs Nifty]]-AVERAGE(Table2[1W Return vs Nifty]))/_xlfn.STDEV.P(Table2[1W Return vs Nifty])</f>
        <v>0.12549237716896305</v>
      </c>
      <c r="O239">
        <v>4120.8900000000003</v>
      </c>
      <c r="P239">
        <v>3773.99702794633</v>
      </c>
      <c r="Q239">
        <v>3422.6143595659601</v>
      </c>
      <c r="R239">
        <v>62.506070753322597</v>
      </c>
      <c r="S239" s="1">
        <f>(Table2[[#This Row],[Close Price]]-Table2[[#This Row],[20D EMA]])/Table2[[#This Row],[20D EMA]]</f>
        <v>4.8244432634697715E-2</v>
      </c>
      <c r="T239" s="1">
        <f>(Table2[[#This Row],[Close Price]]-Table2[[#This Row],[50D EMA]])/Table2[[#This Row],[50D EMA]]</f>
        <v>0.14459549597224278</v>
      </c>
      <c r="U239" s="1">
        <f>(Table2[[#This Row],[Close Price]]-Table2[[#This Row],[200D EMA]])/Table2[[#This Row],[200D EMA]]</f>
        <v>0.26210538091349678</v>
      </c>
      <c r="V239">
        <v>0.60158450279550801</v>
      </c>
      <c r="W239">
        <v>4202.25</v>
      </c>
      <c r="X239">
        <v>4450</v>
      </c>
      <c r="Y239">
        <v>4192</v>
      </c>
      <c r="Z239">
        <v>4450</v>
      </c>
      <c r="AA239">
        <v>4202.25</v>
      </c>
      <c r="AB239">
        <v>4450</v>
      </c>
      <c r="AC239" s="1">
        <f>(Table2[[#This Row],[Close Price]]/Table2[[#This Row],[Day Low]])-1</f>
        <v>2.7949312868106313E-2</v>
      </c>
      <c r="AD239" s="1">
        <f>(Table2[[#This Row],[Day High]]/Table2[[#This Row],[Close Price]])-1</f>
        <v>3.0164131768409819E-2</v>
      </c>
      <c r="AE239" s="1">
        <f>(Table2[[#This Row],[Close Price]]/Table2[[#This Row],[Current Week Low]])-1</f>
        <v>3.0462786259541907E-2</v>
      </c>
      <c r="AF239" s="1">
        <f>(Table2[[#This Row],[Current Week High]]/Table2[[#This Row],[Close Price]])-1</f>
        <v>3.0164131768409819E-2</v>
      </c>
      <c r="AG239" s="1">
        <f>(Table2[[#This Row],[Close Price]]/Table2[[#This Row],[Current Month Low]])-1</f>
        <v>2.7949312868106313E-2</v>
      </c>
      <c r="AH239" s="1">
        <f>(Table2[[#This Row],[Current Month High]]/Table2[[#This Row],[Close Price]])-1</f>
        <v>3.0164131768409819E-2</v>
      </c>
      <c r="AI239">
        <v>4.4169734009306296</v>
      </c>
      <c r="AJ239">
        <v>74.462843295638095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0.28000000000000003</v>
      </c>
      <c r="AM239" t="s">
        <v>3215</v>
      </c>
      <c r="AN239">
        <v>-4.7300000000000004</v>
      </c>
      <c r="AO239" t="s">
        <v>3214</v>
      </c>
      <c r="AP239">
        <v>7.6843516964974004E-2</v>
      </c>
      <c r="AQ239">
        <f>(Table2[[#This Row],[Sharpe Ratio]]-AVERAGE(Table2[Sharpe Ratio]))/_xlfn.STDEV.P(Table2[Sharpe Ratio])</f>
        <v>0.18269410601629796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3.8073288990488052</v>
      </c>
      <c r="AS239">
        <f>_xlfn.RANK.AVG(Table2[[#This Row],[1Y Return vs Nifty Z-Score]],Table2[1Y Return vs Nifty Z-Score])</f>
        <v>332</v>
      </c>
      <c r="AT239">
        <f>_xlfn.RANK.AVG(Table2[[#This Row],[6M Return vs Nifty Z-Score]],Table2[6M Return vs Nifty Z-Score])</f>
        <v>189</v>
      </c>
      <c r="AU239">
        <f>_xlfn.RANK.AVG(Table2[[#This Row],[Sharpe Ratio Z-Score]],Table2[Sharpe Ratio Z-Score])</f>
        <v>293</v>
      </c>
      <c r="AV239">
        <f>(Table2[[#This Row],[Rank 1Y]]+Table2[[#This Row],[Rank 6M]]+Table2[[#This Row],[Rank Sharpe]])/3</f>
        <v>271.33333333333331</v>
      </c>
    </row>
    <row r="240" spans="1:48" x14ac:dyDescent="0.3">
      <c r="A240" t="s">
        <v>98</v>
      </c>
      <c r="B240" t="s">
        <v>99</v>
      </c>
      <c r="C240" t="s">
        <v>3167</v>
      </c>
      <c r="D240" t="s">
        <v>100</v>
      </c>
      <c r="E240">
        <v>313917.262281715</v>
      </c>
      <c r="F240">
        <v>502.35</v>
      </c>
      <c r="G240">
        <v>42.799546403604602</v>
      </c>
      <c r="H240">
        <f>(Table2[[#This Row],[1Y Return vs Nifty]]-AVERAGE(Table2[1Y Return vs Nifty]))/_xlfn.STDEV.P(Table2[1Y Return vs Nifty])</f>
        <v>0.31669269055598109</v>
      </c>
      <c r="I240">
        <v>-2.4871823080962598</v>
      </c>
      <c r="J240">
        <f>(Table2[[#This Row],[1M Return vs Nifty]]-AVERAGE(Table2[1M Return vs Nifty]))/_xlfn.STDEV.P(Table2[1M Return vs Nifty])</f>
        <v>-0.37580028815376892</v>
      </c>
      <c r="K240">
        <v>0.21138214822985499</v>
      </c>
      <c r="L240">
        <f>(Table2[[#This Row],[6M Return vs Nifty]]-AVERAGE(Table2[6M Return vs Nifty]))/_xlfn.STDEV.P(Table2[6M Return vs Nifty])</f>
        <v>-0.29360425380451016</v>
      </c>
      <c r="M240">
        <v>4.1786460536014296</v>
      </c>
      <c r="N240">
        <f>(Table2[[#This Row],[1W Return vs Nifty]]-AVERAGE(Table2[1W Return vs Nifty]))/_xlfn.STDEV.P(Table2[1W Return vs Nifty])</f>
        <v>8.2515220985032556E-2</v>
      </c>
      <c r="O240">
        <v>503.06</v>
      </c>
      <c r="P240">
        <v>502.93659688812699</v>
      </c>
      <c r="Q240">
        <v>452.89216325436399</v>
      </c>
      <c r="R240">
        <v>57.701721957652602</v>
      </c>
      <c r="S240" s="1">
        <f>(Table2[[#This Row],[Close Price]]-Table2[[#This Row],[20D EMA]])/Table2[[#This Row],[20D EMA]]</f>
        <v>-1.4113624617341461E-3</v>
      </c>
      <c r="T240" s="1">
        <f>(Table2[[#This Row],[Close Price]]-Table2[[#This Row],[50D EMA]])/Table2[[#This Row],[50D EMA]]</f>
        <v>-1.1663436141980431E-3</v>
      </c>
      <c r="U240" s="1">
        <f>(Table2[[#This Row],[Close Price]]-Table2[[#This Row],[200D EMA]])/Table2[[#This Row],[200D EMA]]</f>
        <v>0.10920444370298886</v>
      </c>
      <c r="V240">
        <v>0.85613274813950102</v>
      </c>
      <c r="W240">
        <v>499.5</v>
      </c>
      <c r="X240">
        <v>509.9</v>
      </c>
      <c r="Y240">
        <v>499.5</v>
      </c>
      <c r="Z240">
        <v>516</v>
      </c>
      <c r="AA240">
        <v>499.5</v>
      </c>
      <c r="AB240">
        <v>516</v>
      </c>
      <c r="AC240" s="1">
        <f>(Table2[[#This Row],[Close Price]]/Table2[[#This Row],[Day Low]])-1</f>
        <v>5.7057057057057214E-3</v>
      </c>
      <c r="AD240" s="1">
        <f>(Table2[[#This Row],[Day High]]/Table2[[#This Row],[Close Price]])-1</f>
        <v>1.5029361998606383E-2</v>
      </c>
      <c r="AE240" s="1">
        <f>(Table2[[#This Row],[Close Price]]/Table2[[#This Row],[Current Week Low]])-1</f>
        <v>5.7057057057057214E-3</v>
      </c>
      <c r="AF240" s="1">
        <f>(Table2[[#This Row],[Current Week High]]/Table2[[#This Row],[Close Price]])-1</f>
        <v>2.7172290235891294E-2</v>
      </c>
      <c r="AG240" s="1">
        <f>(Table2[[#This Row],[Close Price]]/Table2[[#This Row],[Current Month Low]])-1</f>
        <v>5.7057057057057214E-3</v>
      </c>
      <c r="AH240" s="1">
        <f>(Table2[[#This Row],[Current Month High]]/Table2[[#This Row],[Close Price]])-1</f>
        <v>2.7172290235891294E-2</v>
      </c>
      <c r="AI240">
        <v>8.2014531701004998</v>
      </c>
      <c r="AJ240">
        <v>77.477477477477393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-0.03</v>
      </c>
      <c r="AM240" t="s">
        <v>3214</v>
      </c>
      <c r="AN240">
        <v>1.84</v>
      </c>
      <c r="AO240" t="s">
        <v>3215</v>
      </c>
      <c r="AP240">
        <v>0.120218092536653</v>
      </c>
      <c r="AQ240">
        <f>(Table2[[#This Row],[Sharpe Ratio]]-AVERAGE(Table2[Sharpe Ratio]))/_xlfn.STDEV.P(Table2[Sharpe Ratio])</f>
        <v>0.689166985518054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0.41897035510078845</v>
      </c>
      <c r="AS240">
        <f>_xlfn.RANK.AVG(Table2[[#This Row],[1Y Return vs Nifty Z-Score]],Table2[1Y Return vs Nifty Z-Score])</f>
        <v>220</v>
      </c>
      <c r="AT240">
        <f>_xlfn.RANK.AVG(Table2[[#This Row],[6M Return vs Nifty Z-Score]],Table2[6M Return vs Nifty Z-Score])</f>
        <v>421</v>
      </c>
      <c r="AU240">
        <f>_xlfn.RANK.AVG(Table2[[#This Row],[Sharpe Ratio Z-Score]],Table2[Sharpe Ratio Z-Score])</f>
        <v>176</v>
      </c>
      <c r="AV240">
        <f>(Table2[[#This Row],[Rank 1Y]]+Table2[[#This Row],[Rank 6M]]+Table2[[#This Row],[Rank Sharpe]])/3</f>
        <v>272.33333333333331</v>
      </c>
    </row>
    <row r="241" spans="1:48" x14ac:dyDescent="0.3">
      <c r="A241" t="s">
        <v>414</v>
      </c>
      <c r="B241" t="s">
        <v>415</v>
      </c>
      <c r="C241" t="s">
        <v>3169</v>
      </c>
      <c r="D241" t="s">
        <v>51</v>
      </c>
      <c r="E241">
        <v>57959.218412704497</v>
      </c>
      <c r="F241">
        <v>5153.2</v>
      </c>
      <c r="G241">
        <v>34.384925080212298</v>
      </c>
      <c r="H241">
        <f>(Table2[[#This Row],[1Y Return vs Nifty]]-AVERAGE(Table2[1Y Return vs Nifty]))/_xlfn.STDEV.P(Table2[1Y Return vs Nifty])</f>
        <v>0.17280154135123157</v>
      </c>
      <c r="I241">
        <v>5.3862745950245801</v>
      </c>
      <c r="J241">
        <f>(Table2[[#This Row],[1M Return vs Nifty]]-AVERAGE(Table2[1M Return vs Nifty]))/_xlfn.STDEV.P(Table2[1M Return vs Nifty])</f>
        <v>0.34021643457100803</v>
      </c>
      <c r="K241">
        <v>10.1719749544324</v>
      </c>
      <c r="L241">
        <f>(Table2[[#This Row],[6M Return vs Nifty]]-AVERAGE(Table2[6M Return vs Nifty]))/_xlfn.STDEV.P(Table2[6M Return vs Nifty])</f>
        <v>3.4509008152780539E-2</v>
      </c>
      <c r="M241">
        <v>9.9007555872321706</v>
      </c>
      <c r="N241">
        <f>(Table2[[#This Row],[1W Return vs Nifty]]-AVERAGE(Table2[1W Return vs Nifty]))/_xlfn.STDEV.P(Table2[1W Return vs Nifty])</f>
        <v>1.4011054431014023</v>
      </c>
      <c r="O241">
        <v>4990.51</v>
      </c>
      <c r="P241">
        <v>4747.00723907869</v>
      </c>
      <c r="Q241">
        <v>4241.1507645863903</v>
      </c>
      <c r="R241">
        <v>66.781031996191999</v>
      </c>
      <c r="S241" s="1">
        <f>(Table2[[#This Row],[Close Price]]-Table2[[#This Row],[20D EMA]])/Table2[[#This Row],[20D EMA]]</f>
        <v>3.2599874561918436E-2</v>
      </c>
      <c r="T241" s="1">
        <f>(Table2[[#This Row],[Close Price]]-Table2[[#This Row],[50D EMA]])/Table2[[#This Row],[50D EMA]]</f>
        <v>8.5568178109655613E-2</v>
      </c>
      <c r="U241" s="1">
        <f>(Table2[[#This Row],[Close Price]]-Table2[[#This Row],[200D EMA]])/Table2[[#This Row],[200D EMA]]</f>
        <v>0.21504758638368171</v>
      </c>
      <c r="V241">
        <v>1.0443461562399701</v>
      </c>
      <c r="W241">
        <v>5050.2</v>
      </c>
      <c r="X241">
        <v>5249.8</v>
      </c>
      <c r="Y241">
        <v>5050.2</v>
      </c>
      <c r="Z241">
        <v>5389.95</v>
      </c>
      <c r="AA241">
        <v>5050.2</v>
      </c>
      <c r="AB241">
        <v>5290.55</v>
      </c>
      <c r="AC241" s="1">
        <f>(Table2[[#This Row],[Close Price]]/Table2[[#This Row],[Day Low]])-1</f>
        <v>2.0395231872005093E-2</v>
      </c>
      <c r="AD241" s="1">
        <f>(Table2[[#This Row],[Day High]]/Table2[[#This Row],[Close Price]])-1</f>
        <v>1.8745633780951731E-2</v>
      </c>
      <c r="AE241" s="1">
        <f>(Table2[[#This Row],[Close Price]]/Table2[[#This Row],[Current Week Low]])-1</f>
        <v>2.0395231872005093E-2</v>
      </c>
      <c r="AF241" s="1">
        <f>(Table2[[#This Row],[Current Week High]]/Table2[[#This Row],[Close Price]])-1</f>
        <v>4.5942327097725721E-2</v>
      </c>
      <c r="AG241" s="1">
        <f>(Table2[[#This Row],[Close Price]]/Table2[[#This Row],[Current Month Low]])-1</f>
        <v>2.0395231872005093E-2</v>
      </c>
      <c r="AH241" s="1">
        <f>(Table2[[#This Row],[Current Month High]]/Table2[[#This Row],[Close Price]])-1</f>
        <v>2.6653341612978387E-2</v>
      </c>
      <c r="AI241">
        <v>7.42548319490803</v>
      </c>
      <c r="AJ241">
        <v>75.118088829985993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</v>
      </c>
      <c r="AM241" t="s">
        <v>3215</v>
      </c>
      <c r="AN241">
        <v>5.0999999999999996</v>
      </c>
      <c r="AO241" t="s">
        <v>3215</v>
      </c>
      <c r="AP241">
        <v>8.9400921944257E-2</v>
      </c>
      <c r="AQ241">
        <f>(Table2[[#This Row],[Sharpe Ratio]]-AVERAGE(Table2[Sharpe Ratio]))/_xlfn.STDEV.P(Table2[Sharpe Ratio])</f>
        <v>0.32932343840980821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2.2779558655862306</v>
      </c>
      <c r="AS241">
        <f>_xlfn.RANK.AVG(Table2[[#This Row],[1Y Return vs Nifty Z-Score]],Table2[1Y Return vs Nifty Z-Score])</f>
        <v>249</v>
      </c>
      <c r="AT241">
        <f>_xlfn.RANK.AVG(Table2[[#This Row],[6M Return vs Nifty Z-Score]],Table2[6M Return vs Nifty Z-Score])</f>
        <v>310</v>
      </c>
      <c r="AU241">
        <f>_xlfn.RANK.AVG(Table2[[#This Row],[Sharpe Ratio Z-Score]],Table2[Sharpe Ratio Z-Score])</f>
        <v>259</v>
      </c>
      <c r="AV241">
        <f>(Table2[[#This Row],[Rank 1Y]]+Table2[[#This Row],[Rank 6M]]+Table2[[#This Row],[Rank Sharpe]])/3</f>
        <v>272.66666666666669</v>
      </c>
    </row>
    <row r="242" spans="1:48" x14ac:dyDescent="0.3">
      <c r="A242" t="s">
        <v>447</v>
      </c>
      <c r="B242" t="s">
        <v>448</v>
      </c>
      <c r="C242" t="s">
        <v>3174</v>
      </c>
      <c r="D242" t="s">
        <v>103</v>
      </c>
      <c r="E242">
        <v>51417.440069700002</v>
      </c>
      <c r="F242">
        <v>130.84</v>
      </c>
      <c r="G242">
        <v>51.6711260811785</v>
      </c>
      <c r="H242">
        <f>(Table2[[#This Row],[1Y Return vs Nifty]]-AVERAGE(Table2[1Y Return vs Nifty]))/_xlfn.STDEV.P(Table2[1Y Return vs Nifty])</f>
        <v>0.46839788868758037</v>
      </c>
      <c r="I242">
        <v>-4.2670001809738798</v>
      </c>
      <c r="J242">
        <f>(Table2[[#This Row],[1M Return vs Nifty]]-AVERAGE(Table2[1M Return vs Nifty]))/_xlfn.STDEV.P(Table2[1M Return vs Nifty])</f>
        <v>-0.53765795449594256</v>
      </c>
      <c r="K242">
        <v>-14.4318253296232</v>
      </c>
      <c r="L242">
        <f>(Table2[[#This Row],[6M Return vs Nifty]]-AVERAGE(Table2[6M Return vs Nifty]))/_xlfn.STDEV.P(Table2[6M Return vs Nifty])</f>
        <v>-0.77596817175163024</v>
      </c>
      <c r="M242">
        <v>6.3927937628395304</v>
      </c>
      <c r="N242">
        <f>(Table2[[#This Row],[1W Return vs Nifty]]-AVERAGE(Table2[1W Return vs Nifty]))/_xlfn.STDEV.P(Table2[1W Return vs Nifty])</f>
        <v>0.59273850534607653</v>
      </c>
      <c r="O242">
        <v>130.69</v>
      </c>
      <c r="P242">
        <v>133.77800080552501</v>
      </c>
      <c r="Q242">
        <v>122.0755992677</v>
      </c>
      <c r="R242">
        <v>51.2376710023645</v>
      </c>
      <c r="S242" s="1">
        <f>(Table2[[#This Row],[Close Price]]-Table2[[#This Row],[20D EMA]])/Table2[[#This Row],[20D EMA]]</f>
        <v>1.1477542275614484E-3</v>
      </c>
      <c r="T242" s="1">
        <f>(Table2[[#This Row],[Close Price]]-Table2[[#This Row],[50D EMA]])/Table2[[#This Row],[50D EMA]]</f>
        <v>-2.1961763427725468E-2</v>
      </c>
      <c r="U242" s="1">
        <f>(Table2[[#This Row],[Close Price]]-Table2[[#This Row],[200D EMA]])/Table2[[#This Row],[200D EMA]]</f>
        <v>7.1794861420917705E-2</v>
      </c>
      <c r="V242">
        <v>0.53540393950342802</v>
      </c>
      <c r="W242">
        <v>126.6</v>
      </c>
      <c r="X242">
        <v>129.38</v>
      </c>
      <c r="Y242">
        <v>126.6</v>
      </c>
      <c r="Z242">
        <v>135</v>
      </c>
      <c r="AA242">
        <v>126.6</v>
      </c>
      <c r="AB242">
        <v>133.25</v>
      </c>
      <c r="AC242" s="1">
        <f>(Table2[[#This Row],[Close Price]]/Table2[[#This Row],[Day Low]])-1</f>
        <v>3.3491311216429676E-2</v>
      </c>
      <c r="AD242" s="1">
        <f>(Table2[[#This Row],[Day High]]/Table2[[#This Row],[Close Price]])-1</f>
        <v>-1.1158667074289252E-2</v>
      </c>
      <c r="AE242" s="1">
        <f>(Table2[[#This Row],[Close Price]]/Table2[[#This Row],[Current Week Low]])-1</f>
        <v>3.3491311216429676E-2</v>
      </c>
      <c r="AF242" s="1">
        <f>(Table2[[#This Row],[Current Week High]]/Table2[[#This Row],[Close Price]])-1</f>
        <v>3.1794558239070625E-2</v>
      </c>
      <c r="AG242" s="1">
        <f>(Table2[[#This Row],[Close Price]]/Table2[[#This Row],[Current Month Low]])-1</f>
        <v>3.3491311216429676E-2</v>
      </c>
      <c r="AH242" s="1">
        <f>(Table2[[#This Row],[Current Month High]]/Table2[[#This Row],[Close Price]])-1</f>
        <v>1.8419443595230733E-2</v>
      </c>
      <c r="AI242">
        <v>30.311831244267701</v>
      </c>
      <c r="AJ242">
        <v>106.372239747634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-0.16</v>
      </c>
      <c r="AM242" t="s">
        <v>3214</v>
      </c>
      <c r="AN242">
        <v>-2.16</v>
      </c>
      <c r="AO242" t="s">
        <v>3214</v>
      </c>
      <c r="AP242">
        <v>0.176936861464392</v>
      </c>
      <c r="AQ242">
        <f>(Table2[[#This Row],[Sharpe Ratio]]-AVERAGE(Table2[Sharpe Ratio]))/_xlfn.STDEV.P(Table2[Sharpe Ratio])</f>
        <v>1.3514563069006797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185</v>
      </c>
      <c r="AT242">
        <f>_xlfn.RANK.AVG(Table2[[#This Row],[6M Return vs Nifty Z-Score]],Table2[6M Return vs Nifty Z-Score])</f>
        <v>574</v>
      </c>
      <c r="AU242">
        <f>_xlfn.RANK.AVG(Table2[[#This Row],[Sharpe Ratio Z-Score]],Table2[Sharpe Ratio Z-Score])</f>
        <v>65</v>
      </c>
      <c r="AV242">
        <f>(Table2[[#This Row],[Rank 1Y]]+Table2[[#This Row],[Rank 6M]]+Table2[[#This Row],[Rank Sharpe]])/3</f>
        <v>274.66666666666669</v>
      </c>
    </row>
    <row r="243" spans="1:48" x14ac:dyDescent="0.3">
      <c r="A243" t="s">
        <v>1659</v>
      </c>
      <c r="B243" t="s">
        <v>1660</v>
      </c>
      <c r="C243" t="s">
        <v>3171</v>
      </c>
      <c r="D243" t="s">
        <v>982</v>
      </c>
      <c r="E243">
        <v>5527.087888686</v>
      </c>
      <c r="F243">
        <v>41.29</v>
      </c>
      <c r="G243">
        <v>31.3644165752827</v>
      </c>
      <c r="H243">
        <f>(Table2[[#This Row],[1Y Return vs Nifty]]-AVERAGE(Table2[1Y Return vs Nifty]))/_xlfn.STDEV.P(Table2[1Y Return vs Nifty])</f>
        <v>0.1211504422401163</v>
      </c>
      <c r="I243">
        <v>4.5776633738975097</v>
      </c>
      <c r="J243">
        <f>(Table2[[#This Row],[1M Return vs Nifty]]-AVERAGE(Table2[1M Return vs Nifty]))/_xlfn.STDEV.P(Table2[1M Return vs Nifty])</f>
        <v>0.26668086263177609</v>
      </c>
      <c r="K243">
        <v>10.704170730570601</v>
      </c>
      <c r="L243">
        <f>(Table2[[#This Row],[6M Return vs Nifty]]-AVERAGE(Table2[6M Return vs Nifty]))/_xlfn.STDEV.P(Table2[6M Return vs Nifty])</f>
        <v>5.2040142645082985E-2</v>
      </c>
      <c r="M243">
        <v>9.9637017162844899</v>
      </c>
      <c r="N243">
        <f>(Table2[[#This Row],[1W Return vs Nifty]]-AVERAGE(Table2[1W Return vs Nifty]))/_xlfn.STDEV.P(Table2[1W Return vs Nifty])</f>
        <v>1.4156106093867806</v>
      </c>
      <c r="O243">
        <v>40.6</v>
      </c>
      <c r="P243">
        <v>40.207692459247802</v>
      </c>
      <c r="Q243">
        <v>35.513850918441001</v>
      </c>
      <c r="R243">
        <v>75.328366617245706</v>
      </c>
      <c r="S243" s="1">
        <f>(Table2[[#This Row],[Close Price]]-Table2[[#This Row],[20D EMA]])/Table2[[#This Row],[20D EMA]]</f>
        <v>1.6995073891625558E-2</v>
      </c>
      <c r="T243" s="1">
        <f>(Table2[[#This Row],[Close Price]]-Table2[[#This Row],[50D EMA]])/Table2[[#This Row],[50D EMA]]</f>
        <v>2.6917922281890747E-2</v>
      </c>
      <c r="U243" s="1">
        <f>(Table2[[#This Row],[Close Price]]-Table2[[#This Row],[200D EMA]])/Table2[[#This Row],[200D EMA]]</f>
        <v>0.16264496618021398</v>
      </c>
      <c r="V243">
        <v>1.21462321889039</v>
      </c>
      <c r="W243">
        <v>41.11</v>
      </c>
      <c r="X243">
        <v>43.59</v>
      </c>
      <c r="Y243">
        <v>41.11</v>
      </c>
      <c r="Z243">
        <v>44.84</v>
      </c>
      <c r="AA243">
        <v>41.11</v>
      </c>
      <c r="AB243">
        <v>44.84</v>
      </c>
      <c r="AC243" s="1">
        <f>(Table2[[#This Row],[Close Price]]/Table2[[#This Row],[Day Low]])-1</f>
        <v>4.3784967161275556E-3</v>
      </c>
      <c r="AD243" s="1">
        <f>(Table2[[#This Row],[Day High]]/Table2[[#This Row],[Close Price]])-1</f>
        <v>5.5703560184064083E-2</v>
      </c>
      <c r="AE243" s="1">
        <f>(Table2[[#This Row],[Close Price]]/Table2[[#This Row],[Current Week Low]])-1</f>
        <v>4.3784967161275556E-3</v>
      </c>
      <c r="AF243" s="1">
        <f>(Table2[[#This Row],[Current Week High]]/Table2[[#This Row],[Close Price]])-1</f>
        <v>8.5977234197142316E-2</v>
      </c>
      <c r="AG243" s="1">
        <f>(Table2[[#This Row],[Close Price]]/Table2[[#This Row],[Current Month Low]])-1</f>
        <v>4.3784967161275556E-3</v>
      </c>
      <c r="AH243" s="1">
        <f>(Table2[[#This Row],[Current Month High]]/Table2[[#This Row],[Close Price]])-1</f>
        <v>8.5977234197142316E-2</v>
      </c>
      <c r="AI243">
        <v>11.6493097602325</v>
      </c>
      <c r="AJ243">
        <v>83.511111111111106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-0.08</v>
      </c>
      <c r="AM243" t="s">
        <v>3214</v>
      </c>
      <c r="AN243">
        <v>5.39</v>
      </c>
      <c r="AO243" t="s">
        <v>3215</v>
      </c>
      <c r="AP243">
        <v>8.8490127158557003E-2</v>
      </c>
      <c r="AQ243">
        <f>(Table2[[#This Row],[Sharpe Ratio]]-AVERAGE(Table2[Sharpe Ratio]))/_xlfn.STDEV.P(Table2[Sharpe Ratio])</f>
        <v>0.31868834050582179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2.1741703974095778</v>
      </c>
      <c r="AS243">
        <f>_xlfn.RANK.AVG(Table2[[#This Row],[1Y Return vs Nifty Z-Score]],Table2[1Y Return vs Nifty Z-Score])</f>
        <v>262</v>
      </c>
      <c r="AT243">
        <f>_xlfn.RANK.AVG(Table2[[#This Row],[6M Return vs Nifty Z-Score]],Table2[6M Return vs Nifty Z-Score])</f>
        <v>303</v>
      </c>
      <c r="AU243">
        <f>_xlfn.RANK.AVG(Table2[[#This Row],[Sharpe Ratio Z-Score]],Table2[Sharpe Ratio Z-Score])</f>
        <v>262</v>
      </c>
      <c r="AV243">
        <f>(Table2[[#This Row],[Rank 1Y]]+Table2[[#This Row],[Rank 6M]]+Table2[[#This Row],[Rank Sharpe]])/3</f>
        <v>275.66666666666669</v>
      </c>
    </row>
    <row r="244" spans="1:48" x14ac:dyDescent="0.3">
      <c r="A244" t="s">
        <v>312</v>
      </c>
      <c r="B244" t="s">
        <v>313</v>
      </c>
      <c r="C244" t="s">
        <v>3182</v>
      </c>
      <c r="D244" t="s">
        <v>130</v>
      </c>
      <c r="E244">
        <v>90594.882033349801</v>
      </c>
      <c r="F244">
        <v>3071.15</v>
      </c>
      <c r="G244">
        <v>68.1156782216095</v>
      </c>
      <c r="H244">
        <f>(Table2[[#This Row],[1Y Return vs Nifty]]-AVERAGE(Table2[1Y Return vs Nifty]))/_xlfn.STDEV.P(Table2[1Y Return vs Nifty])</f>
        <v>0.74960192802634784</v>
      </c>
      <c r="I244">
        <v>12.2962744136246</v>
      </c>
      <c r="J244">
        <f>(Table2[[#This Row],[1M Return vs Nifty]]-AVERAGE(Table2[1M Return vs Nifty]))/_xlfn.STDEV.P(Table2[1M Return vs Nifty])</f>
        <v>0.96861581301704414</v>
      </c>
      <c r="K244">
        <v>15.3217831990909</v>
      </c>
      <c r="L244">
        <f>(Table2[[#This Row],[6M Return vs Nifty]]-AVERAGE(Table2[6M Return vs Nifty]))/_xlfn.STDEV.P(Table2[6M Return vs Nifty])</f>
        <v>0.20414955209282062</v>
      </c>
      <c r="M244">
        <v>0.78132984063398103</v>
      </c>
      <c r="N244">
        <f>(Table2[[#This Row],[1W Return vs Nifty]]-AVERAGE(Table2[1W Return vs Nifty]))/_xlfn.STDEV.P(Table2[1W Return vs Nifty])</f>
        <v>-0.70035478762416892</v>
      </c>
      <c r="O244">
        <v>3070.15</v>
      </c>
      <c r="P244">
        <v>3013.6468837631501</v>
      </c>
      <c r="Q244">
        <v>2674.4142266284498</v>
      </c>
      <c r="R244">
        <v>66.461226914925604</v>
      </c>
      <c r="S244" s="1">
        <f>(Table2[[#This Row],[Close Price]]-Table2[[#This Row],[20D EMA]])/Table2[[#This Row],[20D EMA]]</f>
        <v>3.2571698451215738E-4</v>
      </c>
      <c r="T244" s="1">
        <f>(Table2[[#This Row],[Close Price]]-Table2[[#This Row],[50D EMA]])/Table2[[#This Row],[50D EMA]]</f>
        <v>1.9080907105163462E-2</v>
      </c>
      <c r="U244" s="1">
        <f>(Table2[[#This Row],[Close Price]]-Table2[[#This Row],[200D EMA]])/Table2[[#This Row],[200D EMA]]</f>
        <v>0.1483449233186673</v>
      </c>
      <c r="V244">
        <v>1.54065006810526</v>
      </c>
      <c r="W244">
        <v>3058</v>
      </c>
      <c r="X244">
        <v>3261.8</v>
      </c>
      <c r="Y244">
        <v>3058</v>
      </c>
      <c r="Z244">
        <v>3279.95</v>
      </c>
      <c r="AA244">
        <v>3058</v>
      </c>
      <c r="AB244">
        <v>3279.95</v>
      </c>
      <c r="AC244" s="1">
        <f>(Table2[[#This Row],[Close Price]]/Table2[[#This Row],[Day Low]])-1</f>
        <v>4.300196206671103E-3</v>
      </c>
      <c r="AD244" s="1">
        <f>(Table2[[#This Row],[Day High]]/Table2[[#This Row],[Close Price]])-1</f>
        <v>6.2077723328394896E-2</v>
      </c>
      <c r="AE244" s="1">
        <f>(Table2[[#This Row],[Close Price]]/Table2[[#This Row],[Current Week Low]])-1</f>
        <v>4.300196206671103E-3</v>
      </c>
      <c r="AF244" s="1">
        <f>(Table2[[#This Row],[Current Week High]]/Table2[[#This Row],[Close Price]])-1</f>
        <v>6.7987561662569362E-2</v>
      </c>
      <c r="AG244" s="1">
        <f>(Table2[[#This Row],[Close Price]]/Table2[[#This Row],[Current Month Low]])-1</f>
        <v>4.300196206671103E-3</v>
      </c>
      <c r="AH244" s="1">
        <f>(Table2[[#This Row],[Current Month High]]/Table2[[#This Row],[Close Price]])-1</f>
        <v>6.7987561662569362E-2</v>
      </c>
      <c r="AI244">
        <v>10.795630301352899</v>
      </c>
      <c r="AJ244">
        <v>100.355546857161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-0.02</v>
      </c>
      <c r="AM244" t="s">
        <v>3214</v>
      </c>
      <c r="AN244">
        <v>8.1999999999999993</v>
      </c>
      <c r="AO244" t="s">
        <v>3215</v>
      </c>
      <c r="AP244">
        <v>2.1635910637107E-2</v>
      </c>
      <c r="AQ244">
        <f>(Table2[[#This Row],[Sharpe Ratio]]-AVERAGE(Table2[Sharpe Ratio]))/_xlfn.STDEV.P(Table2[Sharpe Ratio])</f>
        <v>-0.46194978913990348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0.76006271637214029</v>
      </c>
      <c r="AS244">
        <f>_xlfn.RANK.AVG(Table2[[#This Row],[1Y Return vs Nifty Z-Score]],Table2[1Y Return vs Nifty Z-Score])</f>
        <v>128</v>
      </c>
      <c r="AT244">
        <f>_xlfn.RANK.AVG(Table2[[#This Row],[6M Return vs Nifty Z-Score]],Table2[6M Return vs Nifty Z-Score])</f>
        <v>249</v>
      </c>
      <c r="AU244">
        <f>_xlfn.RANK.AVG(Table2[[#This Row],[Sharpe Ratio Z-Score]],Table2[Sharpe Ratio Z-Score])</f>
        <v>452</v>
      </c>
      <c r="AV244">
        <f>(Table2[[#This Row],[Rank 1Y]]+Table2[[#This Row],[Rank 6M]]+Table2[[#This Row],[Rank Sharpe]])/3</f>
        <v>276.33333333333331</v>
      </c>
    </row>
    <row r="245" spans="1:48" x14ac:dyDescent="0.3">
      <c r="A245" t="s">
        <v>778</v>
      </c>
      <c r="B245" t="s">
        <v>779</v>
      </c>
      <c r="C245" t="s">
        <v>3181</v>
      </c>
      <c r="D245" t="s">
        <v>552</v>
      </c>
      <c r="E245">
        <v>21720.4457769</v>
      </c>
      <c r="F245">
        <v>1380.85</v>
      </c>
      <c r="G245">
        <v>-3.8051730795122798</v>
      </c>
      <c r="H245">
        <f>(Table2[[#This Row],[1Y Return vs Nifty]]-AVERAGE(Table2[1Y Return vs Nifty]))/_xlfn.STDEV.P(Table2[1Y Return vs Nifty])</f>
        <v>-0.48025424110786508</v>
      </c>
      <c r="I245">
        <v>-2.19686148111701</v>
      </c>
      <c r="J245">
        <f>(Table2[[#This Row],[1M Return vs Nifty]]-AVERAGE(Table2[1M Return vs Nifty]))/_xlfn.STDEV.P(Table2[1M Return vs Nifty])</f>
        <v>-0.34939834430239242</v>
      </c>
      <c r="K245">
        <v>23.508179066073101</v>
      </c>
      <c r="L245">
        <f>(Table2[[#This Row],[6M Return vs Nifty]]-AVERAGE(Table2[6M Return vs Nifty]))/_xlfn.STDEV.P(Table2[6M Return vs Nifty])</f>
        <v>0.47381874787769174</v>
      </c>
      <c r="M245">
        <v>0.63979063646615597</v>
      </c>
      <c r="N245">
        <f>(Table2[[#This Row],[1W Return vs Nifty]]-AVERAGE(Table2[1W Return vs Nifty]))/_xlfn.STDEV.P(Table2[1W Return vs Nifty])</f>
        <v>-0.73297076772118164</v>
      </c>
      <c r="O245">
        <v>1431.74</v>
      </c>
      <c r="P245">
        <v>1445.49791344607</v>
      </c>
      <c r="Q245">
        <v>1282.9060196426101</v>
      </c>
      <c r="R245">
        <v>44.976026258306</v>
      </c>
      <c r="S245" s="1">
        <f>(Table2[[#This Row],[Close Price]]-Table2[[#This Row],[20D EMA]])/Table2[[#This Row],[20D EMA]]</f>
        <v>-3.5544163046363236E-2</v>
      </c>
      <c r="T245" s="1">
        <f>(Table2[[#This Row],[Close Price]]-Table2[[#This Row],[50D EMA]])/Table2[[#This Row],[50D EMA]]</f>
        <v>-4.4723629722819416E-2</v>
      </c>
      <c r="U245" s="1">
        <f>(Table2[[#This Row],[Close Price]]-Table2[[#This Row],[200D EMA]])/Table2[[#This Row],[200D EMA]]</f>
        <v>7.6345405554083298E-2</v>
      </c>
      <c r="V245">
        <v>2.48031446975296</v>
      </c>
      <c r="W245">
        <v>1365</v>
      </c>
      <c r="X245">
        <v>1406.3</v>
      </c>
      <c r="Y245">
        <v>1365</v>
      </c>
      <c r="Z245">
        <v>1449.15</v>
      </c>
      <c r="AA245">
        <v>1365</v>
      </c>
      <c r="AB245">
        <v>1445</v>
      </c>
      <c r="AC245" s="1">
        <f>(Table2[[#This Row],[Close Price]]/Table2[[#This Row],[Day Low]])-1</f>
        <v>1.1611721611721526E-2</v>
      </c>
      <c r="AD245" s="1">
        <f>(Table2[[#This Row],[Day High]]/Table2[[#This Row],[Close Price]])-1</f>
        <v>1.8430676757069886E-2</v>
      </c>
      <c r="AE245" s="1">
        <f>(Table2[[#This Row],[Close Price]]/Table2[[#This Row],[Current Week Low]])-1</f>
        <v>1.1611721611721526E-2</v>
      </c>
      <c r="AF245" s="1">
        <f>(Table2[[#This Row],[Current Week High]]/Table2[[#This Row],[Close Price]])-1</f>
        <v>4.94622877213311E-2</v>
      </c>
      <c r="AG245" s="1">
        <f>(Table2[[#This Row],[Close Price]]/Table2[[#This Row],[Current Month Low]])-1</f>
        <v>1.1611721611721526E-2</v>
      </c>
      <c r="AH245" s="1">
        <f>(Table2[[#This Row],[Current Month High]]/Table2[[#This Row],[Close Price]])-1</f>
        <v>4.6456892493753843E-2</v>
      </c>
      <c r="AI245">
        <v>23.112575587500402</v>
      </c>
      <c r="AJ245">
        <v>66.117293233082606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-0.22</v>
      </c>
      <c r="AM245" t="s">
        <v>3214</v>
      </c>
      <c r="AN245">
        <v>-1.82</v>
      </c>
      <c r="AO245" t="s">
        <v>3214</v>
      </c>
      <c r="AP245">
        <v>0.11749820964096599</v>
      </c>
      <c r="AQ245">
        <f>(Table2[[#This Row],[Sharpe Ratio]]-AVERAGE(Table2[Sharpe Ratio]))/_xlfn.STDEV.P(Table2[Sharpe Ratio])</f>
        <v>0.65740766790099292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460</v>
      </c>
      <c r="AT245">
        <f>_xlfn.RANK.AVG(Table2[[#This Row],[6M Return vs Nifty Z-Score]],Table2[6M Return vs Nifty Z-Score])</f>
        <v>186</v>
      </c>
      <c r="AU245">
        <f>_xlfn.RANK.AVG(Table2[[#This Row],[Sharpe Ratio Z-Score]],Table2[Sharpe Ratio Z-Score])</f>
        <v>183</v>
      </c>
      <c r="AV245">
        <f>(Table2[[#This Row],[Rank 1Y]]+Table2[[#This Row],[Rank 6M]]+Table2[[#This Row],[Rank Sharpe]])/3</f>
        <v>276.33333333333331</v>
      </c>
    </row>
    <row r="246" spans="1:48" x14ac:dyDescent="0.3">
      <c r="A246" t="s">
        <v>226</v>
      </c>
      <c r="B246" t="s">
        <v>227</v>
      </c>
      <c r="C246" t="s">
        <v>3169</v>
      </c>
      <c r="D246" t="s">
        <v>228</v>
      </c>
      <c r="E246">
        <v>118238.90403998199</v>
      </c>
      <c r="F246">
        <v>10519.1</v>
      </c>
      <c r="G246">
        <v>20.670504002364499</v>
      </c>
      <c r="H246">
        <f>(Table2[[#This Row],[1Y Return vs Nifty]]-AVERAGE(Table2[1Y Return vs Nifty]))/_xlfn.STDEV.P(Table2[1Y Return vs Nifty])</f>
        <v>-6.1716891948129543E-2</v>
      </c>
      <c r="I246">
        <v>0.21867369380697199</v>
      </c>
      <c r="J246">
        <f>(Table2[[#This Row],[1M Return vs Nifty]]-AVERAGE(Table2[1M Return vs Nifty]))/_xlfn.STDEV.P(Table2[1M Return vs Nifty])</f>
        <v>-0.12972817897895803</v>
      </c>
      <c r="K246">
        <v>13.3048449674693</v>
      </c>
      <c r="L246">
        <f>(Table2[[#This Row],[6M Return vs Nifty]]-AVERAGE(Table2[6M Return vs Nifty]))/_xlfn.STDEV.P(Table2[6M Return vs Nifty])</f>
        <v>0.13770931151480661</v>
      </c>
      <c r="M246">
        <v>2.4230771231236998</v>
      </c>
      <c r="N246">
        <f>(Table2[[#This Row],[1W Return vs Nifty]]-AVERAGE(Table2[1W Return vs Nifty]))/_xlfn.STDEV.P(Table2[1W Return vs Nifty])</f>
        <v>-0.32203418730118266</v>
      </c>
      <c r="O246">
        <v>10561.96</v>
      </c>
      <c r="P246">
        <v>10160.852782813899</v>
      </c>
      <c r="Q246">
        <v>8961.3894991628003</v>
      </c>
      <c r="R246">
        <v>48.511848234161597</v>
      </c>
      <c r="S246" s="1">
        <f>(Table2[[#This Row],[Close Price]]-Table2[[#This Row],[20D EMA]])/Table2[[#This Row],[20D EMA]]</f>
        <v>-4.0579589394391536E-3</v>
      </c>
      <c r="T246" s="1">
        <f>(Table2[[#This Row],[Close Price]]-Table2[[#This Row],[50D EMA]])/Table2[[#This Row],[50D EMA]]</f>
        <v>3.5257593515383025E-2</v>
      </c>
      <c r="U246" s="1">
        <f>(Table2[[#This Row],[Close Price]]-Table2[[#This Row],[200D EMA]])/Table2[[#This Row],[200D EMA]]</f>
        <v>0.1738246620105873</v>
      </c>
      <c r="V246">
        <v>0.845061705244468</v>
      </c>
      <c r="W246">
        <v>10393.25</v>
      </c>
      <c r="X246">
        <v>10750</v>
      </c>
      <c r="Y246">
        <v>10287.700000000001</v>
      </c>
      <c r="Z246">
        <v>10750</v>
      </c>
      <c r="AA246">
        <v>10378.5</v>
      </c>
      <c r="AB246">
        <v>10750</v>
      </c>
      <c r="AC246" s="1">
        <f>(Table2[[#This Row],[Close Price]]/Table2[[#This Row],[Day Low]])-1</f>
        <v>1.2108820628773609E-2</v>
      </c>
      <c r="AD246" s="1">
        <f>(Table2[[#This Row],[Day High]]/Table2[[#This Row],[Close Price]])-1</f>
        <v>2.1950547100036966E-2</v>
      </c>
      <c r="AE246" s="1">
        <f>(Table2[[#This Row],[Close Price]]/Table2[[#This Row],[Current Week Low]])-1</f>
        <v>2.2492879846807368E-2</v>
      </c>
      <c r="AF246" s="1">
        <f>(Table2[[#This Row],[Current Week High]]/Table2[[#This Row],[Close Price]])-1</f>
        <v>2.1950547100036966E-2</v>
      </c>
      <c r="AG246" s="1">
        <f>(Table2[[#This Row],[Close Price]]/Table2[[#This Row],[Current Month Low]])-1</f>
        <v>1.3547237076648955E-2</v>
      </c>
      <c r="AH246" s="1">
        <f>(Table2[[#This Row],[Current Month High]]/Table2[[#This Row],[Close Price]])-1</f>
        <v>2.1950547100036966E-2</v>
      </c>
      <c r="AI246">
        <v>7.8989647403294896</v>
      </c>
      <c r="AJ246">
        <v>58.709395132696599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0.05</v>
      </c>
      <c r="AM246" t="s">
        <v>3215</v>
      </c>
      <c r="AN246">
        <v>1.1499999999999999</v>
      </c>
      <c r="AO246" t="s">
        <v>3215</v>
      </c>
      <c r="AP246">
        <v>9.5309463396037006E-2</v>
      </c>
      <c r="AQ246">
        <f>(Table2[[#This Row],[Sharpe Ratio]]-AVERAGE(Table2[Sharpe Ratio]))/_xlfn.STDEV.P(Table2[Sharpe Ratio])</f>
        <v>0.39831583691277911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2.2545890199315521E-2</v>
      </c>
      <c r="AS246">
        <f>_xlfn.RANK.AVG(Table2[[#This Row],[1Y Return vs Nifty Z-Score]],Table2[1Y Return vs Nifty Z-Score])</f>
        <v>315</v>
      </c>
      <c r="AT246">
        <f>_xlfn.RANK.AVG(Table2[[#This Row],[6M Return vs Nifty Z-Score]],Table2[6M Return vs Nifty Z-Score])</f>
        <v>274</v>
      </c>
      <c r="AU246">
        <f>_xlfn.RANK.AVG(Table2[[#This Row],[Sharpe Ratio Z-Score]],Table2[Sharpe Ratio Z-Score])</f>
        <v>243</v>
      </c>
      <c r="AV246">
        <f>(Table2[[#This Row],[Rank 1Y]]+Table2[[#This Row],[Rank 6M]]+Table2[[#This Row],[Rank Sharpe]])/3</f>
        <v>277.33333333333331</v>
      </c>
    </row>
    <row r="247" spans="1:48" x14ac:dyDescent="0.3">
      <c r="A247" t="s">
        <v>1266</v>
      </c>
      <c r="B247" t="s">
        <v>1267</v>
      </c>
      <c r="C247" t="s">
        <v>3179</v>
      </c>
      <c r="D247" t="s">
        <v>838</v>
      </c>
      <c r="E247">
        <v>9539.8294167660006</v>
      </c>
      <c r="F247">
        <v>201.79</v>
      </c>
      <c r="G247">
        <v>40.631359028692501</v>
      </c>
      <c r="H247">
        <f>(Table2[[#This Row],[1Y Return vs Nifty]]-AVERAGE(Table2[1Y Return vs Nifty]))/_xlfn.STDEV.P(Table2[1Y Return vs Nifty])</f>
        <v>0.27961639667689336</v>
      </c>
      <c r="I247">
        <v>-4.5602992043820301</v>
      </c>
      <c r="J247">
        <f>(Table2[[#This Row],[1M Return vs Nifty]]-AVERAGE(Table2[1M Return vs Nifty]))/_xlfn.STDEV.P(Table2[1M Return vs Nifty])</f>
        <v>-0.56433073725237581</v>
      </c>
      <c r="K247">
        <v>4.6339469366483002</v>
      </c>
      <c r="L247">
        <f>(Table2[[#This Row],[6M Return vs Nifty]]-AVERAGE(Table2[6M Return vs Nifty]))/_xlfn.STDEV.P(Table2[6M Return vs Nifty])</f>
        <v>-0.14791993689901259</v>
      </c>
      <c r="M247">
        <v>3.1942836452204499</v>
      </c>
      <c r="N247">
        <f>(Table2[[#This Row],[1W Return vs Nifty]]-AVERAGE(Table2[1W Return vs Nifty]))/_xlfn.STDEV.P(Table2[1W Return vs Nifty])</f>
        <v>-0.14431906785223547</v>
      </c>
      <c r="O247">
        <v>208.61</v>
      </c>
      <c r="P247">
        <v>215.09498212401499</v>
      </c>
      <c r="Q247">
        <v>194.93496493743399</v>
      </c>
      <c r="R247">
        <v>44.392600498461903</v>
      </c>
      <c r="S247" s="1">
        <f>(Table2[[#This Row],[Close Price]]-Table2[[#This Row],[20D EMA]])/Table2[[#This Row],[20D EMA]]</f>
        <v>-3.2692584248118599E-2</v>
      </c>
      <c r="T247" s="1">
        <f>(Table2[[#This Row],[Close Price]]-Table2[[#This Row],[50D EMA]])/Table2[[#This Row],[50D EMA]]</f>
        <v>-6.1856311070724507E-2</v>
      </c>
      <c r="U247" s="1">
        <f>(Table2[[#This Row],[Close Price]]-Table2[[#This Row],[200D EMA]])/Table2[[#This Row],[200D EMA]]</f>
        <v>3.5165754203029628E-2</v>
      </c>
      <c r="V247">
        <v>0.78664826745937599</v>
      </c>
      <c r="W247">
        <v>195.55</v>
      </c>
      <c r="X247">
        <v>208.5</v>
      </c>
      <c r="Y247">
        <v>195.55</v>
      </c>
      <c r="Z247">
        <v>208.5</v>
      </c>
      <c r="AA247">
        <v>195.55</v>
      </c>
      <c r="AB247">
        <v>208.5</v>
      </c>
      <c r="AC247" s="1">
        <f>(Table2[[#This Row],[Close Price]]/Table2[[#This Row],[Day Low]])-1</f>
        <v>3.1909997443109184E-2</v>
      </c>
      <c r="AD247" s="1">
        <f>(Table2[[#This Row],[Day High]]/Table2[[#This Row],[Close Price]])-1</f>
        <v>3.3252391099658052E-2</v>
      </c>
      <c r="AE247" s="1">
        <f>(Table2[[#This Row],[Close Price]]/Table2[[#This Row],[Current Week Low]])-1</f>
        <v>3.1909997443109184E-2</v>
      </c>
      <c r="AF247" s="1">
        <f>(Table2[[#This Row],[Current Week High]]/Table2[[#This Row],[Close Price]])-1</f>
        <v>3.3252391099658052E-2</v>
      </c>
      <c r="AG247" s="1">
        <f>(Table2[[#This Row],[Close Price]]/Table2[[#This Row],[Current Month Low]])-1</f>
        <v>3.1909997443109184E-2</v>
      </c>
      <c r="AH247" s="1">
        <f>(Table2[[#This Row],[Current Month High]]/Table2[[#This Row],[Close Price]])-1</f>
        <v>3.3252391099658052E-2</v>
      </c>
      <c r="AI247">
        <v>30.8290797363595</v>
      </c>
      <c r="AJ247">
        <v>77.710259797446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-0.24</v>
      </c>
      <c r="AM247" t="s">
        <v>3214</v>
      </c>
      <c r="AN247">
        <v>-6.2</v>
      </c>
      <c r="AO247" t="s">
        <v>3214</v>
      </c>
      <c r="AP247">
        <v>0.10035607485742901</v>
      </c>
      <c r="AQ247">
        <f>(Table2[[#This Row],[Sharpe Ratio]]-AVERAGE(Table2[Sharpe Ratio]))/_xlfn.STDEV.P(Table2[Sharpe Ratio])</f>
        <v>0.45724371816325687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230</v>
      </c>
      <c r="AT247">
        <f>_xlfn.RANK.AVG(Table2[[#This Row],[6M Return vs Nifty Z-Score]],Table2[6M Return vs Nifty Z-Score])</f>
        <v>375</v>
      </c>
      <c r="AU247">
        <f>_xlfn.RANK.AVG(Table2[[#This Row],[Sharpe Ratio Z-Score]],Table2[Sharpe Ratio Z-Score])</f>
        <v>227</v>
      </c>
      <c r="AV247">
        <f>(Table2[[#This Row],[Rank 1Y]]+Table2[[#This Row],[Rank 6M]]+Table2[[#This Row],[Rank Sharpe]])/3</f>
        <v>277.33333333333331</v>
      </c>
    </row>
    <row r="248" spans="1:48" x14ac:dyDescent="0.3">
      <c r="A248" t="s">
        <v>1905</v>
      </c>
      <c r="B248" t="s">
        <v>1906</v>
      </c>
      <c r="C248" t="s">
        <v>3167</v>
      </c>
      <c r="D248" t="s">
        <v>270</v>
      </c>
      <c r="E248">
        <v>3890.8032484</v>
      </c>
      <c r="F248">
        <v>2222.1999999999998</v>
      </c>
      <c r="G248">
        <v>54.652277821265997</v>
      </c>
      <c r="H248">
        <f>(Table2[[#This Row],[1Y Return vs Nifty]]-AVERAGE(Table2[1Y Return vs Nifty]))/_xlfn.STDEV.P(Table2[1Y Return vs Nifty])</f>
        <v>0.51937598186004841</v>
      </c>
      <c r="I248">
        <v>-10.8646841184773</v>
      </c>
      <c r="J248">
        <f>(Table2[[#This Row],[1M Return vs Nifty]]-AVERAGE(Table2[1M Return vs Nifty]))/_xlfn.STDEV.P(Table2[1M Return vs Nifty])</f>
        <v>-1.1376551461529651</v>
      </c>
      <c r="K248">
        <v>25.543901977393901</v>
      </c>
      <c r="L248">
        <f>(Table2[[#This Row],[6M Return vs Nifty]]-AVERAGE(Table2[6M Return vs Nifty]))/_xlfn.STDEV.P(Table2[6M Return vs Nifty])</f>
        <v>0.5408777771815223</v>
      </c>
      <c r="M248">
        <v>1.31357277516021</v>
      </c>
      <c r="N248">
        <f>(Table2[[#This Row],[1W Return vs Nifty]]-AVERAGE(Table2[1W Return vs Nifty]))/_xlfn.STDEV.P(Table2[1W Return vs Nifty])</f>
        <v>-0.57770590697411561</v>
      </c>
      <c r="O248">
        <v>2353.91</v>
      </c>
      <c r="P248">
        <v>2370.9989643559902</v>
      </c>
      <c r="Q248">
        <v>1980.16376962236</v>
      </c>
      <c r="R248">
        <v>37.506669420918897</v>
      </c>
      <c r="S248" s="1">
        <f>(Table2[[#This Row],[Close Price]]-Table2[[#This Row],[20D EMA]])/Table2[[#This Row],[20D EMA]]</f>
        <v>-5.5953711059471278E-2</v>
      </c>
      <c r="T248" s="1">
        <f>(Table2[[#This Row],[Close Price]]-Table2[[#This Row],[50D EMA]])/Table2[[#This Row],[50D EMA]]</f>
        <v>-6.2757920434776363E-2</v>
      </c>
      <c r="U248" s="1">
        <f>(Table2[[#This Row],[Close Price]]-Table2[[#This Row],[200D EMA]])/Table2[[#This Row],[200D EMA]]</f>
        <v>0.12223041047953269</v>
      </c>
      <c r="V248">
        <v>0.49458507522101403</v>
      </c>
      <c r="W248">
        <v>2211.65</v>
      </c>
      <c r="X248">
        <v>2279</v>
      </c>
      <c r="Y248">
        <v>2211.65</v>
      </c>
      <c r="Z248">
        <v>2330</v>
      </c>
      <c r="AA248">
        <v>2211.65</v>
      </c>
      <c r="AB248">
        <v>2330</v>
      </c>
      <c r="AC248" s="1">
        <f>(Table2[[#This Row],[Close Price]]/Table2[[#This Row],[Day Low]])-1</f>
        <v>4.7701941989011232E-3</v>
      </c>
      <c r="AD248" s="1">
        <f>(Table2[[#This Row],[Day High]]/Table2[[#This Row],[Close Price]])-1</f>
        <v>2.5560255602556037E-2</v>
      </c>
      <c r="AE248" s="1">
        <f>(Table2[[#This Row],[Close Price]]/Table2[[#This Row],[Current Week Low]])-1</f>
        <v>4.7701941989011232E-3</v>
      </c>
      <c r="AF248" s="1">
        <f>(Table2[[#This Row],[Current Week High]]/Table2[[#This Row],[Close Price]])-1</f>
        <v>4.8510485104851231E-2</v>
      </c>
      <c r="AG248" s="1">
        <f>(Table2[[#This Row],[Close Price]]/Table2[[#This Row],[Current Month Low]])-1</f>
        <v>4.7701941989011232E-3</v>
      </c>
      <c r="AH248" s="1">
        <f>(Table2[[#This Row],[Current Month High]]/Table2[[#This Row],[Close Price]])-1</f>
        <v>4.8510485104851231E-2</v>
      </c>
      <c r="AI248">
        <v>26.001260012600099</v>
      </c>
      <c r="AJ248">
        <v>100.514324385292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-0.09</v>
      </c>
      <c r="AM248" t="s">
        <v>3214</v>
      </c>
      <c r="AN248">
        <v>-7.12</v>
      </c>
      <c r="AO248" t="s">
        <v>3214</v>
      </c>
      <c r="AP248">
        <v>7.9125035174099998E-3</v>
      </c>
      <c r="AQ248">
        <f>(Table2[[#This Row],[Sharpe Ratio]]-AVERAGE(Table2[Sharpe Ratio]))/_xlfn.STDEV.P(Table2[Sharpe Ratio])</f>
        <v>-0.62219420488067967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171</v>
      </c>
      <c r="AT248">
        <f>_xlfn.RANK.AVG(Table2[[#This Row],[6M Return vs Nifty Z-Score]],Table2[6M Return vs Nifty Z-Score])</f>
        <v>172</v>
      </c>
      <c r="AU248">
        <f>_xlfn.RANK.AVG(Table2[[#This Row],[Sharpe Ratio Z-Score]],Table2[Sharpe Ratio Z-Score])</f>
        <v>489</v>
      </c>
      <c r="AV248">
        <f>(Table2[[#This Row],[Rank 1Y]]+Table2[[#This Row],[Rank 6M]]+Table2[[#This Row],[Rank Sharpe]])/3</f>
        <v>277.33333333333331</v>
      </c>
    </row>
    <row r="249" spans="1:48" x14ac:dyDescent="0.3">
      <c r="A249" t="s">
        <v>1036</v>
      </c>
      <c r="B249" t="s">
        <v>1037</v>
      </c>
      <c r="C249" t="s">
        <v>3167</v>
      </c>
      <c r="D249" t="s">
        <v>18</v>
      </c>
      <c r="E249">
        <v>13934.384255000001</v>
      </c>
      <c r="F249">
        <v>918.5</v>
      </c>
      <c r="G249">
        <v>53.470821768718302</v>
      </c>
      <c r="H249">
        <f>(Table2[[#This Row],[1Y Return vs Nifty]]-AVERAGE(Table2[1Y Return vs Nifty]))/_xlfn.STDEV.P(Table2[1Y Return vs Nifty])</f>
        <v>0.49917292546541314</v>
      </c>
      <c r="I249">
        <v>-4.9497820855652899</v>
      </c>
      <c r="J249">
        <f>(Table2[[#This Row],[1M Return vs Nifty]]-AVERAGE(Table2[1M Return vs Nifty]))/_xlfn.STDEV.P(Table2[1M Return vs Nifty])</f>
        <v>-0.59975053564254688</v>
      </c>
      <c r="K249">
        <v>-16.053263927310802</v>
      </c>
      <c r="L249">
        <f>(Table2[[#This Row],[6M Return vs Nifty]]-AVERAGE(Table2[6M Return vs Nifty]))/_xlfn.STDEV.P(Table2[6M Return vs Nifty])</f>
        <v>-0.82938020431855164</v>
      </c>
      <c r="M249">
        <v>4.4111626360969503</v>
      </c>
      <c r="N249">
        <f>(Table2[[#This Row],[1W Return vs Nifty]]-AVERAGE(Table2[1W Return vs Nifty]))/_xlfn.STDEV.P(Table2[1W Return vs Nifty])</f>
        <v>0.1360958262419841</v>
      </c>
      <c r="O249">
        <v>920.84</v>
      </c>
      <c r="P249">
        <v>940.02783341799397</v>
      </c>
      <c r="Q249">
        <v>872.56615502417696</v>
      </c>
      <c r="R249">
        <v>67.219599663405305</v>
      </c>
      <c r="S249" s="1">
        <f>(Table2[[#This Row],[Close Price]]-Table2[[#This Row],[20D EMA]])/Table2[[#This Row],[20D EMA]]</f>
        <v>-2.541158073063759E-3</v>
      </c>
      <c r="T249" s="1">
        <f>(Table2[[#This Row],[Close Price]]-Table2[[#This Row],[50D EMA]])/Table2[[#This Row],[50D EMA]]</f>
        <v>-2.2901272337562138E-2</v>
      </c>
      <c r="U249" s="1">
        <f>(Table2[[#This Row],[Close Price]]-Table2[[#This Row],[200D EMA]])/Table2[[#This Row],[200D EMA]]</f>
        <v>5.2642249199489413E-2</v>
      </c>
      <c r="V249">
        <v>0.40938032117411799</v>
      </c>
      <c r="W249">
        <v>912.55</v>
      </c>
      <c r="X249">
        <v>931.95</v>
      </c>
      <c r="Y249">
        <v>912.55</v>
      </c>
      <c r="Z249">
        <v>944</v>
      </c>
      <c r="AA249">
        <v>912.55</v>
      </c>
      <c r="AB249">
        <v>944</v>
      </c>
      <c r="AC249" s="1">
        <f>(Table2[[#This Row],[Close Price]]/Table2[[#This Row],[Day Low]])-1</f>
        <v>6.5201906744836169E-3</v>
      </c>
      <c r="AD249" s="1">
        <f>(Table2[[#This Row],[Day High]]/Table2[[#This Row],[Close Price]])-1</f>
        <v>1.4643440391943541E-2</v>
      </c>
      <c r="AE249" s="1">
        <f>(Table2[[#This Row],[Close Price]]/Table2[[#This Row],[Current Week Low]])-1</f>
        <v>6.5201906744836169E-3</v>
      </c>
      <c r="AF249" s="1">
        <f>(Table2[[#This Row],[Current Week High]]/Table2[[#This Row],[Close Price]])-1</f>
        <v>2.7762656505171401E-2</v>
      </c>
      <c r="AG249" s="1">
        <f>(Table2[[#This Row],[Close Price]]/Table2[[#This Row],[Current Month Low]])-1</f>
        <v>6.5201906744836169E-3</v>
      </c>
      <c r="AH249" s="1">
        <f>(Table2[[#This Row],[Current Month High]]/Table2[[#This Row],[Close Price]])-1</f>
        <v>2.7762656505171401E-2</v>
      </c>
      <c r="AI249">
        <v>38.813282525857304</v>
      </c>
      <c r="AJ249">
        <v>93.287037037036995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-0.14000000000000001</v>
      </c>
      <c r="AM249" t="s">
        <v>3214</v>
      </c>
      <c r="AN249">
        <v>4.84</v>
      </c>
      <c r="AO249" t="s">
        <v>3215</v>
      </c>
      <c r="AP249">
        <v>0.17486302404979001</v>
      </c>
      <c r="AQ249">
        <f>(Table2[[#This Row],[Sharpe Ratio]]-AVERAGE(Table2[Sharpe Ratio]))/_xlfn.STDEV.P(Table2[Sharpe Ratio])</f>
        <v>1.3272406830438839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177</v>
      </c>
      <c r="AT249">
        <f>_xlfn.RANK.AVG(Table2[[#This Row],[6M Return vs Nifty Z-Score]],Table2[6M Return vs Nifty Z-Score])</f>
        <v>589</v>
      </c>
      <c r="AU249">
        <f>_xlfn.RANK.AVG(Table2[[#This Row],[Sharpe Ratio Z-Score]],Table2[Sharpe Ratio Z-Score])</f>
        <v>68</v>
      </c>
      <c r="AV249">
        <f>(Table2[[#This Row],[Rank 1Y]]+Table2[[#This Row],[Rank 6M]]+Table2[[#This Row],[Rank Sharpe]])/3</f>
        <v>278</v>
      </c>
    </row>
    <row r="250" spans="1:48" x14ac:dyDescent="0.3">
      <c r="A250" t="s">
        <v>491</v>
      </c>
      <c r="B250" t="s">
        <v>492</v>
      </c>
      <c r="C250" t="s">
        <v>3168</v>
      </c>
      <c r="D250" t="s">
        <v>21</v>
      </c>
      <c r="E250">
        <v>45383.931245250002</v>
      </c>
      <c r="F250">
        <v>1676.05</v>
      </c>
      <c r="G250">
        <v>19.025946825618401</v>
      </c>
      <c r="H250">
        <f>(Table2[[#This Row],[1Y Return vs Nifty]]-AVERAGE(Table2[1Y Return vs Nifty]))/_xlfn.STDEV.P(Table2[1Y Return vs Nifty])</f>
        <v>-8.9839039457854375E-2</v>
      </c>
      <c r="I250">
        <v>-5.5426946981899601</v>
      </c>
      <c r="J250">
        <f>(Table2[[#This Row],[1M Return vs Nifty]]-AVERAGE(Table2[1M Return vs Nifty]))/_xlfn.STDEV.P(Table2[1M Return vs Nifty])</f>
        <v>-0.65367035142072516</v>
      </c>
      <c r="K250">
        <v>-1.2321893776981401</v>
      </c>
      <c r="L250">
        <f>(Table2[[#This Row],[6M Return vs Nifty]]-AVERAGE(Table2[6M Return vs Nifty]))/_xlfn.STDEV.P(Table2[6M Return vs Nifty])</f>
        <v>-0.34115714261911456</v>
      </c>
      <c r="M250">
        <v>4.44365677975832</v>
      </c>
      <c r="N250">
        <f>(Table2[[#This Row],[1W Return vs Nifty]]-AVERAGE(Table2[1W Return vs Nifty]))/_xlfn.STDEV.P(Table2[1W Return vs Nifty])</f>
        <v>0.14358370459455735</v>
      </c>
      <c r="O250">
        <v>1707.61</v>
      </c>
      <c r="P250">
        <v>1726.46672198837</v>
      </c>
      <c r="Q250">
        <v>1576.1631633156301</v>
      </c>
      <c r="R250">
        <v>44.0433032440042</v>
      </c>
      <c r="S250" s="1">
        <f>(Table2[[#This Row],[Close Price]]-Table2[[#This Row],[20D EMA]])/Table2[[#This Row],[20D EMA]]</f>
        <v>-1.8481971878824759E-2</v>
      </c>
      <c r="T250" s="1">
        <f>(Table2[[#This Row],[Close Price]]-Table2[[#This Row],[50D EMA]])/Table2[[#This Row],[50D EMA]]</f>
        <v>-2.9202255303424043E-2</v>
      </c>
      <c r="U250" s="1">
        <f>(Table2[[#This Row],[Close Price]]-Table2[[#This Row],[200D EMA]])/Table2[[#This Row],[200D EMA]]</f>
        <v>6.3373411464741444E-2</v>
      </c>
      <c r="V250">
        <v>1.14182603955571</v>
      </c>
      <c r="W250">
        <v>1640.05</v>
      </c>
      <c r="X250">
        <v>1713.3</v>
      </c>
      <c r="Y250">
        <v>1625</v>
      </c>
      <c r="Z250">
        <v>1713.3</v>
      </c>
      <c r="AA250">
        <v>1628.3</v>
      </c>
      <c r="AB250">
        <v>1713.3</v>
      </c>
      <c r="AC250" s="1">
        <f>(Table2[[#This Row],[Close Price]]/Table2[[#This Row],[Day Low]])-1</f>
        <v>2.1950550288101001E-2</v>
      </c>
      <c r="AD250" s="1">
        <f>(Table2[[#This Row],[Day High]]/Table2[[#This Row],[Close Price]])-1</f>
        <v>2.2224873959607372E-2</v>
      </c>
      <c r="AE250" s="1">
        <f>(Table2[[#This Row],[Close Price]]/Table2[[#This Row],[Current Week Low]])-1</f>
        <v>3.1415384615384623E-2</v>
      </c>
      <c r="AF250" s="1">
        <f>(Table2[[#This Row],[Current Week High]]/Table2[[#This Row],[Close Price]])-1</f>
        <v>2.2224873959607372E-2</v>
      </c>
      <c r="AG250" s="1">
        <f>(Table2[[#This Row],[Close Price]]/Table2[[#This Row],[Current Month Low]])-1</f>
        <v>2.9325062949087988E-2</v>
      </c>
      <c r="AH250" s="1">
        <f>(Table2[[#This Row],[Current Month High]]/Table2[[#This Row],[Close Price]])-1</f>
        <v>2.2224873959607372E-2</v>
      </c>
      <c r="AI250">
        <v>15.0741326332746</v>
      </c>
      <c r="AJ250">
        <v>53.596957478005798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-0.15</v>
      </c>
      <c r="AM250" t="s">
        <v>3214</v>
      </c>
      <c r="AN250">
        <v>-4.6500000000000004</v>
      </c>
      <c r="AO250" t="s">
        <v>3214</v>
      </c>
      <c r="AP250">
        <v>0.17367942078428</v>
      </c>
      <c r="AQ250">
        <f>(Table2[[#This Row],[Sharpe Ratio]]-AVERAGE(Table2[Sharpe Ratio]))/_xlfn.STDEV.P(Table2[Sharpe Ratio])</f>
        <v>1.3134200762444033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328</v>
      </c>
      <c r="AT250">
        <f>_xlfn.RANK.AVG(Table2[[#This Row],[6M Return vs Nifty Z-Score]],Table2[6M Return vs Nifty Z-Score])</f>
        <v>438</v>
      </c>
      <c r="AU250">
        <f>_xlfn.RANK.AVG(Table2[[#This Row],[Sharpe Ratio Z-Score]],Table2[Sharpe Ratio Z-Score])</f>
        <v>71</v>
      </c>
      <c r="AV250">
        <f>(Table2[[#This Row],[Rank 1Y]]+Table2[[#This Row],[Rank 6M]]+Table2[[#This Row],[Rank Sharpe]])/3</f>
        <v>279</v>
      </c>
    </row>
    <row r="251" spans="1:48" x14ac:dyDescent="0.3">
      <c r="A251" t="s">
        <v>359</v>
      </c>
      <c r="B251" t="s">
        <v>360</v>
      </c>
      <c r="C251" t="s">
        <v>3180</v>
      </c>
      <c r="D251" t="s">
        <v>92</v>
      </c>
      <c r="E251">
        <v>71437.903704175405</v>
      </c>
      <c r="F251">
        <v>333.25</v>
      </c>
      <c r="G251">
        <v>82.559263468750004</v>
      </c>
      <c r="H251">
        <f>(Table2[[#This Row],[1Y Return vs Nifty]]-AVERAGE(Table2[1Y Return vs Nifty]))/_xlfn.STDEV.P(Table2[1Y Return vs Nifty])</f>
        <v>0.99658916606999126</v>
      </c>
      <c r="I251">
        <v>7.8687743633573497</v>
      </c>
      <c r="J251">
        <f>(Table2[[#This Row],[1M Return vs Nifty]]-AVERAGE(Table2[1M Return vs Nifty]))/_xlfn.STDEV.P(Table2[1M Return vs Nifty])</f>
        <v>0.5659763987339016</v>
      </c>
      <c r="K251">
        <v>20.166488770003099</v>
      </c>
      <c r="L251">
        <f>(Table2[[#This Row],[6M Return vs Nifty]]-AVERAGE(Table2[6M Return vs Nifty]))/_xlfn.STDEV.P(Table2[6M Return vs Nifty])</f>
        <v>0.36373966675997127</v>
      </c>
      <c r="M251">
        <v>5.5121357032296201</v>
      </c>
      <c r="N251">
        <f>(Table2[[#This Row],[1W Return vs Nifty]]-AVERAGE(Table2[1W Return vs Nifty]))/_xlfn.STDEV.P(Table2[1W Return vs Nifty])</f>
        <v>0.38980161649334055</v>
      </c>
      <c r="O251">
        <v>335.23</v>
      </c>
      <c r="P251">
        <v>326.84615828365298</v>
      </c>
      <c r="Q251">
        <v>275.11460092177299</v>
      </c>
      <c r="R251">
        <v>58.582964257026298</v>
      </c>
      <c r="S251" s="1">
        <f>(Table2[[#This Row],[Close Price]]-Table2[[#This Row],[20D EMA]])/Table2[[#This Row],[20D EMA]]</f>
        <v>-5.906392625958351E-3</v>
      </c>
      <c r="T251" s="1">
        <f>(Table2[[#This Row],[Close Price]]-Table2[[#This Row],[50D EMA]])/Table2[[#This Row],[50D EMA]]</f>
        <v>1.9592831532654738E-2</v>
      </c>
      <c r="U251" s="1">
        <f>(Table2[[#This Row],[Close Price]]-Table2[[#This Row],[200D EMA]])/Table2[[#This Row],[200D EMA]]</f>
        <v>0.21131339043236541</v>
      </c>
      <c r="V251">
        <v>1.2219373967869001</v>
      </c>
      <c r="W251">
        <v>330.45</v>
      </c>
      <c r="X251">
        <v>343.75</v>
      </c>
      <c r="Y251">
        <v>330.45</v>
      </c>
      <c r="Z251">
        <v>352.9</v>
      </c>
      <c r="AA251">
        <v>330.45</v>
      </c>
      <c r="AB251">
        <v>351</v>
      </c>
      <c r="AC251" s="1">
        <f>(Table2[[#This Row],[Close Price]]/Table2[[#This Row],[Day Low]])-1</f>
        <v>8.4732939930398654E-3</v>
      </c>
      <c r="AD251" s="1">
        <f>(Table2[[#This Row],[Day High]]/Table2[[#This Row],[Close Price]])-1</f>
        <v>3.1507876969242288E-2</v>
      </c>
      <c r="AE251" s="1">
        <f>(Table2[[#This Row],[Close Price]]/Table2[[#This Row],[Current Week Low]])-1</f>
        <v>8.4732939930398654E-3</v>
      </c>
      <c r="AF251" s="1">
        <f>(Table2[[#This Row],[Current Week High]]/Table2[[#This Row],[Close Price]])-1</f>
        <v>5.8964741185296266E-2</v>
      </c>
      <c r="AG251" s="1">
        <f>(Table2[[#This Row],[Close Price]]/Table2[[#This Row],[Current Month Low]])-1</f>
        <v>8.4732939930398654E-3</v>
      </c>
      <c r="AH251" s="1">
        <f>(Table2[[#This Row],[Current Month High]]/Table2[[#This Row],[Close Price]])-1</f>
        <v>5.3263315828957269E-2</v>
      </c>
      <c r="AI251">
        <v>8.3120780195048596</v>
      </c>
      <c r="AJ251">
        <v>134.35302390998501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-0.02</v>
      </c>
      <c r="AM251" t="s">
        <v>3214</v>
      </c>
      <c r="AN251">
        <v>1.4</v>
      </c>
      <c r="AO251" t="s">
        <v>3215</v>
      </c>
      <c r="AQ251">
        <f>(Table2[[#This Row],[Sharpe Ratio]]-AVERAGE(Table2[Sharpe Ratio]))/_xlfn.STDEV.P(Table2[Sharpe Ratio])</f>
        <v>-0.7145863121857492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1.6015205358714555</v>
      </c>
      <c r="AS251">
        <f>_xlfn.RANK.AVG(Table2[[#This Row],[1Y Return vs Nifty Z-Score]],Table2[1Y Return vs Nifty Z-Score])</f>
        <v>99</v>
      </c>
      <c r="AT251">
        <f>_xlfn.RANK.AVG(Table2[[#This Row],[6M Return vs Nifty Z-Score]],Table2[6M Return vs Nifty Z-Score])</f>
        <v>202</v>
      </c>
      <c r="AU251">
        <f>_xlfn.RANK.AVG(Table2[[#This Row],[Sharpe Ratio Z-Score]],Table2[Sharpe Ratio Z-Score])</f>
        <v>536.5</v>
      </c>
      <c r="AV251">
        <f>(Table2[[#This Row],[Rank 1Y]]+Table2[[#This Row],[Rank 6M]]+Table2[[#This Row],[Rank Sharpe]])/3</f>
        <v>279.16666666666669</v>
      </c>
    </row>
    <row r="252" spans="1:48" x14ac:dyDescent="0.3">
      <c r="A252" t="s">
        <v>931</v>
      </c>
      <c r="B252" t="s">
        <v>932</v>
      </c>
      <c r="C252" t="s">
        <v>3181</v>
      </c>
      <c r="D252" t="s">
        <v>933</v>
      </c>
      <c r="E252">
        <v>16563.4190049299</v>
      </c>
      <c r="F252">
        <v>1370.6</v>
      </c>
      <c r="G252">
        <v>74.040969279376696</v>
      </c>
      <c r="H252">
        <f>(Table2[[#This Row],[1Y Return vs Nifty]]-AVERAGE(Table2[1Y Return vs Nifty]))/_xlfn.STDEV.P(Table2[1Y Return vs Nifty])</f>
        <v>0.85092519700157354</v>
      </c>
      <c r="I252">
        <v>8.53508615813878</v>
      </c>
      <c r="J252">
        <f>(Table2[[#This Row],[1M Return vs Nifty]]-AVERAGE(Table2[1M Return vs Nifty]))/_xlfn.STDEV.P(Table2[1M Return vs Nifty])</f>
        <v>0.62657117857236833</v>
      </c>
      <c r="K252">
        <v>-25.316872221674199</v>
      </c>
      <c r="L252">
        <f>(Table2[[#This Row],[6M Return vs Nifty]]-AVERAGE(Table2[6M Return vs Nifty]))/_xlfn.STDEV.P(Table2[6M Return vs Nifty])</f>
        <v>-1.1345340033038347</v>
      </c>
      <c r="M252">
        <v>1.6536713840731401</v>
      </c>
      <c r="N252">
        <f>(Table2[[#This Row],[1W Return vs Nifty]]-AVERAGE(Table2[1W Return vs Nifty]))/_xlfn.STDEV.P(Table2[1W Return vs Nifty])</f>
        <v>-0.49933433830136043</v>
      </c>
      <c r="O252">
        <v>1362.48</v>
      </c>
      <c r="P252">
        <v>1350.9599794816299</v>
      </c>
      <c r="Q252">
        <v>1245.42801704352</v>
      </c>
      <c r="R252">
        <v>55.739531638956898</v>
      </c>
      <c r="S252" s="1">
        <f>(Table2[[#This Row],[Close Price]]-Table2[[#This Row],[20D EMA]])/Table2[[#This Row],[20D EMA]]</f>
        <v>5.9597205096587769E-3</v>
      </c>
      <c r="T252" s="1">
        <f>(Table2[[#This Row],[Close Price]]-Table2[[#This Row],[50D EMA]])/Table2[[#This Row],[50D EMA]]</f>
        <v>1.4537825558611987E-2</v>
      </c>
      <c r="U252" s="1">
        <f>(Table2[[#This Row],[Close Price]]-Table2[[#This Row],[200D EMA]])/Table2[[#This Row],[200D EMA]]</f>
        <v>0.10050519278795537</v>
      </c>
      <c r="V252">
        <v>1.1808936592641599</v>
      </c>
      <c r="W252">
        <v>1355</v>
      </c>
      <c r="X252">
        <v>1389.8</v>
      </c>
      <c r="Y252">
        <v>1355</v>
      </c>
      <c r="Z252">
        <v>1418</v>
      </c>
      <c r="AA252">
        <v>1355</v>
      </c>
      <c r="AB252">
        <v>1413.5</v>
      </c>
      <c r="AC252" s="1">
        <f>(Table2[[#This Row],[Close Price]]/Table2[[#This Row],[Day Low]])-1</f>
        <v>1.1512915129151313E-2</v>
      </c>
      <c r="AD252" s="1">
        <f>(Table2[[#This Row],[Day High]]/Table2[[#This Row],[Close Price]])-1</f>
        <v>1.4008463446665731E-2</v>
      </c>
      <c r="AE252" s="1">
        <f>(Table2[[#This Row],[Close Price]]/Table2[[#This Row],[Current Week Low]])-1</f>
        <v>1.1512915129151313E-2</v>
      </c>
      <c r="AF252" s="1">
        <f>(Table2[[#This Row],[Current Week High]]/Table2[[#This Row],[Close Price]])-1</f>
        <v>3.4583394133955947E-2</v>
      </c>
      <c r="AG252" s="1">
        <f>(Table2[[#This Row],[Close Price]]/Table2[[#This Row],[Current Month Low]])-1</f>
        <v>1.1512915129151313E-2</v>
      </c>
      <c r="AH252" s="1">
        <f>(Table2[[#This Row],[Current Month High]]/Table2[[#This Row],[Close Price]])-1</f>
        <v>3.1300160513643815E-2</v>
      </c>
      <c r="AI252">
        <v>23.668466365095501</v>
      </c>
      <c r="AJ252">
        <v>108.519701810436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-0.05</v>
      </c>
      <c r="AM252" t="s">
        <v>3214</v>
      </c>
      <c r="AN252">
        <v>3.74</v>
      </c>
      <c r="AO252" t="s">
        <v>3215</v>
      </c>
      <c r="AP252">
        <v>0.17926632391983599</v>
      </c>
      <c r="AQ252">
        <f>(Table2[[#This Row],[Sharpe Ratio]]-AVERAGE(Table2[Sharpe Ratio]))/_xlfn.STDEV.P(Table2[Sharpe Ratio])</f>
        <v>1.378656793405735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1.2222848273744817</v>
      </c>
      <c r="AS252">
        <f>_xlfn.RANK.AVG(Table2[[#This Row],[1Y Return vs Nifty Z-Score]],Table2[1Y Return vs Nifty Z-Score])</f>
        <v>112</v>
      </c>
      <c r="AT252">
        <f>_xlfn.RANK.AVG(Table2[[#This Row],[6M Return vs Nifty Z-Score]],Table2[6M Return vs Nifty Z-Score])</f>
        <v>670</v>
      </c>
      <c r="AU252">
        <f>_xlfn.RANK.AVG(Table2[[#This Row],[Sharpe Ratio Z-Score]],Table2[Sharpe Ratio Z-Score])</f>
        <v>62</v>
      </c>
      <c r="AV252">
        <f>(Table2[[#This Row],[Rank 1Y]]+Table2[[#This Row],[Rank 6M]]+Table2[[#This Row],[Rank Sharpe]])/3</f>
        <v>281.33333333333331</v>
      </c>
    </row>
    <row r="253" spans="1:48" x14ac:dyDescent="0.3">
      <c r="A253" t="s">
        <v>751</v>
      </c>
      <c r="B253" t="s">
        <v>752</v>
      </c>
      <c r="C253" t="s">
        <v>3169</v>
      </c>
      <c r="D253" t="s">
        <v>387</v>
      </c>
      <c r="E253">
        <v>23287.4148231</v>
      </c>
      <c r="F253">
        <v>6168.95</v>
      </c>
      <c r="G253">
        <v>139.06984100820901</v>
      </c>
      <c r="H253">
        <f>(Table2[[#This Row],[1Y Return vs Nifty]]-AVERAGE(Table2[1Y Return vs Nifty]))/_xlfn.STDEV.P(Table2[1Y Return vs Nifty])</f>
        <v>1.9629275943688362</v>
      </c>
      <c r="I253">
        <v>0.376015032575998</v>
      </c>
      <c r="J253">
        <f>(Table2[[#This Row],[1M Return vs Nifty]]-AVERAGE(Table2[1M Return vs Nifty]))/_xlfn.STDEV.P(Table2[1M Return vs Nifty])</f>
        <v>-0.11541946666608925</v>
      </c>
      <c r="K253">
        <v>13.8918503610721</v>
      </c>
      <c r="L253">
        <f>(Table2[[#This Row],[6M Return vs Nifty]]-AVERAGE(Table2[6M Return vs Nifty]))/_xlfn.STDEV.P(Table2[6M Return vs Nifty])</f>
        <v>0.15704593717845203</v>
      </c>
      <c r="M253">
        <v>-0.33282548569818399</v>
      </c>
      <c r="N253">
        <f>(Table2[[#This Row],[1W Return vs Nifty]]-AVERAGE(Table2[1W Return vs Nifty]))/_xlfn.STDEV.P(Table2[1W Return vs Nifty])</f>
        <v>-0.95709826843067769</v>
      </c>
      <c r="O253">
        <v>6634.54</v>
      </c>
      <c r="P253">
        <v>6337.44610058542</v>
      </c>
      <c r="Q253">
        <v>4976.43237688928</v>
      </c>
      <c r="R253">
        <v>36.447119864560001</v>
      </c>
      <c r="S253" s="1">
        <f>(Table2[[#This Row],[Close Price]]-Table2[[#This Row],[20D EMA]])/Table2[[#This Row],[20D EMA]]</f>
        <v>-7.0176681427800591E-2</v>
      </c>
      <c r="T253" s="1">
        <f>(Table2[[#This Row],[Close Price]]-Table2[[#This Row],[50D EMA]])/Table2[[#This Row],[50D EMA]]</f>
        <v>-2.6587382032307212E-2</v>
      </c>
      <c r="U253" s="1">
        <f>(Table2[[#This Row],[Close Price]]-Table2[[#This Row],[200D EMA]])/Table2[[#This Row],[200D EMA]]</f>
        <v>0.23963304086051926</v>
      </c>
      <c r="V253">
        <v>1.20613819248294</v>
      </c>
      <c r="W253">
        <v>6132.05</v>
      </c>
      <c r="X253">
        <v>6474</v>
      </c>
      <c r="Y253">
        <v>6132.05</v>
      </c>
      <c r="Z253">
        <v>7000</v>
      </c>
      <c r="AA253">
        <v>6132.05</v>
      </c>
      <c r="AB253">
        <v>6769</v>
      </c>
      <c r="AC253" s="1">
        <f>(Table2[[#This Row],[Close Price]]/Table2[[#This Row],[Day Low]])-1</f>
        <v>6.0175634575712067E-3</v>
      </c>
      <c r="AD253" s="1">
        <f>(Table2[[#This Row],[Day High]]/Table2[[#This Row],[Close Price]])-1</f>
        <v>4.9449257977451699E-2</v>
      </c>
      <c r="AE253" s="1">
        <f>(Table2[[#This Row],[Close Price]]/Table2[[#This Row],[Current Week Low]])-1</f>
        <v>6.0175634575712067E-3</v>
      </c>
      <c r="AF253" s="1">
        <f>(Table2[[#This Row],[Current Week High]]/Table2[[#This Row],[Close Price]])-1</f>
        <v>0.13471498391136261</v>
      </c>
      <c r="AG253" s="1">
        <f>(Table2[[#This Row],[Close Price]]/Table2[[#This Row],[Current Month Low]])-1</f>
        <v>6.0175634575712067E-3</v>
      </c>
      <c r="AH253" s="1">
        <f>(Table2[[#This Row],[Current Month High]]/Table2[[#This Row],[Close Price]])-1</f>
        <v>9.7269389442287579E-2</v>
      </c>
      <c r="AI253">
        <v>15.0925197967239</v>
      </c>
      <c r="AJ253">
        <v>193.75952380952299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0.28000000000000003</v>
      </c>
      <c r="AM253" t="s">
        <v>3215</v>
      </c>
      <c r="AN253">
        <v>-7.34</v>
      </c>
      <c r="AO253" t="s">
        <v>3214</v>
      </c>
      <c r="AQ253">
        <f>(Table2[[#This Row],[Sharpe Ratio]]-AVERAGE(Table2[Sharpe Ratio]))/_xlfn.STDEV.P(Table2[Sharpe Ratio])</f>
        <v>-0.7145863121857492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0.33286948426477214</v>
      </c>
      <c r="AS253">
        <f>_xlfn.RANK.AVG(Table2[[#This Row],[1Y Return vs Nifty Z-Score]],Table2[1Y Return vs Nifty Z-Score])</f>
        <v>38</v>
      </c>
      <c r="AT253">
        <f>_xlfn.RANK.AVG(Table2[[#This Row],[6M Return vs Nifty Z-Score]],Table2[6M Return vs Nifty Z-Score])</f>
        <v>270</v>
      </c>
      <c r="AU253">
        <f>_xlfn.RANK.AVG(Table2[[#This Row],[Sharpe Ratio Z-Score]],Table2[Sharpe Ratio Z-Score])</f>
        <v>536.5</v>
      </c>
      <c r="AV253">
        <f>(Table2[[#This Row],[Rank 1Y]]+Table2[[#This Row],[Rank 6M]]+Table2[[#This Row],[Rank Sharpe]])/3</f>
        <v>281.5</v>
      </c>
    </row>
    <row r="254" spans="1:48" x14ac:dyDescent="0.3">
      <c r="A254" t="s">
        <v>380</v>
      </c>
      <c r="B254" t="s">
        <v>381</v>
      </c>
      <c r="C254" t="s">
        <v>3176</v>
      </c>
      <c r="D254" t="s">
        <v>124</v>
      </c>
      <c r="E254">
        <v>63299.767975091199</v>
      </c>
      <c r="F254">
        <v>771.55</v>
      </c>
      <c r="G254">
        <v>26.398629631796901</v>
      </c>
      <c r="H254">
        <f>(Table2[[#This Row],[1Y Return vs Nifty]]-AVERAGE(Table2[1Y Return vs Nifty]))/_xlfn.STDEV.P(Table2[1Y Return vs Nifty])</f>
        <v>3.6234821852334821E-2</v>
      </c>
      <c r="I254">
        <v>3.1797293968033999</v>
      </c>
      <c r="J254">
        <f>(Table2[[#This Row],[1M Return vs Nifty]]-AVERAGE(Table2[1M Return vs Nifty]))/_xlfn.STDEV.P(Table2[1M Return vs Nifty])</f>
        <v>0.13955193855424808</v>
      </c>
      <c r="K254">
        <v>-4.3908727315886402</v>
      </c>
      <c r="L254">
        <f>(Table2[[#This Row],[6M Return vs Nifty]]-AVERAGE(Table2[6M Return vs Nifty]))/_xlfn.STDEV.P(Table2[6M Return vs Nifty])</f>
        <v>-0.44520776680383467</v>
      </c>
      <c r="M254">
        <v>0.72554607579340202</v>
      </c>
      <c r="N254">
        <f>(Table2[[#This Row],[1W Return vs Nifty]]-AVERAGE(Table2[1W Return vs Nifty]))/_xlfn.STDEV.P(Table2[1W Return vs Nifty])</f>
        <v>-0.71320947459569806</v>
      </c>
      <c r="O254">
        <v>763.21</v>
      </c>
      <c r="P254">
        <v>751.89209138847298</v>
      </c>
      <c r="Q254">
        <v>681.99380578440105</v>
      </c>
      <c r="R254">
        <v>49.477682459345502</v>
      </c>
      <c r="S254" s="1">
        <f>(Table2[[#This Row],[Close Price]]-Table2[[#This Row],[20D EMA]])/Table2[[#This Row],[20D EMA]]</f>
        <v>1.0927529775553148E-2</v>
      </c>
      <c r="T254" s="1">
        <f>(Table2[[#This Row],[Close Price]]-Table2[[#This Row],[50D EMA]])/Table2[[#This Row],[50D EMA]]</f>
        <v>2.6144587550091029E-2</v>
      </c>
      <c r="U254" s="1">
        <f>(Table2[[#This Row],[Close Price]]-Table2[[#This Row],[200D EMA]])/Table2[[#This Row],[200D EMA]]</f>
        <v>0.13131526042614872</v>
      </c>
      <c r="V254">
        <v>0.87833910905485602</v>
      </c>
      <c r="W254">
        <v>753</v>
      </c>
      <c r="X254">
        <v>774.9</v>
      </c>
      <c r="Y254">
        <v>753</v>
      </c>
      <c r="Z254">
        <v>794</v>
      </c>
      <c r="AA254">
        <v>753</v>
      </c>
      <c r="AB254">
        <v>793.7</v>
      </c>
      <c r="AC254" s="1">
        <f>(Table2[[#This Row],[Close Price]]/Table2[[#This Row],[Day Low]])-1</f>
        <v>2.4634794156706441E-2</v>
      </c>
      <c r="AD254" s="1">
        <f>(Table2[[#This Row],[Day High]]/Table2[[#This Row],[Close Price]])-1</f>
        <v>4.3419091439311774E-3</v>
      </c>
      <c r="AE254" s="1">
        <f>(Table2[[#This Row],[Close Price]]/Table2[[#This Row],[Current Week Low]])-1</f>
        <v>2.4634794156706441E-2</v>
      </c>
      <c r="AF254" s="1">
        <f>(Table2[[#This Row],[Current Week High]]/Table2[[#This Row],[Close Price]])-1</f>
        <v>2.9097271725746943E-2</v>
      </c>
      <c r="AG254" s="1">
        <f>(Table2[[#This Row],[Close Price]]/Table2[[#This Row],[Current Month Low]])-1</f>
        <v>2.4634794156706441E-2</v>
      </c>
      <c r="AH254" s="1">
        <f>(Table2[[#This Row],[Current Month High]]/Table2[[#This Row],[Close Price]])-1</f>
        <v>2.8708444041215753E-2</v>
      </c>
      <c r="AI254">
        <v>9.9086254941351797</v>
      </c>
      <c r="AJ254">
        <v>80.627414257286603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-0.06</v>
      </c>
      <c r="AM254" t="s">
        <v>3214</v>
      </c>
      <c r="AN254">
        <v>1.59</v>
      </c>
      <c r="AO254" t="s">
        <v>3215</v>
      </c>
      <c r="AP254">
        <v>0.17162842074412399</v>
      </c>
      <c r="AQ254">
        <f>(Table2[[#This Row],[Sharpe Ratio]]-AVERAGE(Table2[Sharpe Ratio]))/_xlfn.STDEV.P(Table2[Sharpe Ratio])</f>
        <v>1.28947111807006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0.30684063707711018</v>
      </c>
      <c r="AS254">
        <f>_xlfn.RANK.AVG(Table2[[#This Row],[1Y Return vs Nifty Z-Score]],Table2[1Y Return vs Nifty Z-Score])</f>
        <v>293</v>
      </c>
      <c r="AT254">
        <f>_xlfn.RANK.AVG(Table2[[#This Row],[6M Return vs Nifty Z-Score]],Table2[6M Return vs Nifty Z-Score])</f>
        <v>478</v>
      </c>
      <c r="AU254">
        <f>_xlfn.RANK.AVG(Table2[[#This Row],[Sharpe Ratio Z-Score]],Table2[Sharpe Ratio Z-Score])</f>
        <v>75</v>
      </c>
      <c r="AV254">
        <f>(Table2[[#This Row],[Rank 1Y]]+Table2[[#This Row],[Rank 6M]]+Table2[[#This Row],[Rank Sharpe]])/3</f>
        <v>282</v>
      </c>
    </row>
    <row r="255" spans="1:48" x14ac:dyDescent="0.3">
      <c r="A255" t="s">
        <v>373</v>
      </c>
      <c r="B255" t="s">
        <v>374</v>
      </c>
      <c r="C255" t="s">
        <v>3169</v>
      </c>
      <c r="D255" t="s">
        <v>43</v>
      </c>
      <c r="E255">
        <v>69246.168000000005</v>
      </c>
      <c r="F255">
        <v>383.5</v>
      </c>
      <c r="G255">
        <v>42.5219343918315</v>
      </c>
      <c r="H255">
        <f>(Table2[[#This Row],[1Y Return vs Nifty]]-AVERAGE(Table2[1Y Return vs Nifty]))/_xlfn.STDEV.P(Table2[1Y Return vs Nifty])</f>
        <v>0.3119454880531155</v>
      </c>
      <c r="I255">
        <v>-6.3182542841109299</v>
      </c>
      <c r="J255">
        <f>(Table2[[#This Row],[1M Return vs Nifty]]-AVERAGE(Table2[1M Return vs Nifty]))/_xlfn.STDEV.P(Table2[1M Return vs Nifty])</f>
        <v>-0.72420018854586465</v>
      </c>
      <c r="K255">
        <v>-0.28375265018364099</v>
      </c>
      <c r="L255">
        <f>(Table2[[#This Row],[6M Return vs Nifty]]-AVERAGE(Table2[6M Return vs Nifty]))/_xlfn.STDEV.P(Table2[6M Return vs Nifty])</f>
        <v>-0.30991455751603753</v>
      </c>
      <c r="M255">
        <v>3.8622398819756598</v>
      </c>
      <c r="N255">
        <f>(Table2[[#This Row],[1W Return vs Nifty]]-AVERAGE(Table2[1W Return vs Nifty]))/_xlfn.STDEV.P(Table2[1W Return vs Nifty])</f>
        <v>9.6032849811983918E-3</v>
      </c>
      <c r="O255">
        <v>395.74</v>
      </c>
      <c r="P255">
        <v>395.27072359286097</v>
      </c>
      <c r="Q255">
        <v>356.91159473049902</v>
      </c>
      <c r="R255">
        <v>46.269404863110999</v>
      </c>
      <c r="S255" s="1">
        <f>(Table2[[#This Row],[Close Price]]-Table2[[#This Row],[20D EMA]])/Table2[[#This Row],[20D EMA]]</f>
        <v>-3.0929398089654846E-2</v>
      </c>
      <c r="T255" s="1">
        <f>(Table2[[#This Row],[Close Price]]-Table2[[#This Row],[50D EMA]])/Table2[[#This Row],[50D EMA]]</f>
        <v>-2.9778890492747758E-2</v>
      </c>
      <c r="U255" s="1">
        <f>(Table2[[#This Row],[Close Price]]-Table2[[#This Row],[200D EMA]])/Table2[[#This Row],[200D EMA]]</f>
        <v>7.4495773356922368E-2</v>
      </c>
      <c r="V255">
        <v>0.47135705477032502</v>
      </c>
      <c r="W255">
        <v>381.4</v>
      </c>
      <c r="X255">
        <v>393.2</v>
      </c>
      <c r="Y255">
        <v>381.4</v>
      </c>
      <c r="Z255">
        <v>399.4</v>
      </c>
      <c r="AA255">
        <v>381.4</v>
      </c>
      <c r="AB255">
        <v>399.4</v>
      </c>
      <c r="AC255" s="1">
        <f>(Table2[[#This Row],[Close Price]]/Table2[[#This Row],[Day Low]])-1</f>
        <v>5.5060304142633409E-3</v>
      </c>
      <c r="AD255" s="1">
        <f>(Table2[[#This Row],[Day High]]/Table2[[#This Row],[Close Price]])-1</f>
        <v>2.529335071707961E-2</v>
      </c>
      <c r="AE255" s="1">
        <f>(Table2[[#This Row],[Close Price]]/Table2[[#This Row],[Current Week Low]])-1</f>
        <v>5.5060304142633409E-3</v>
      </c>
      <c r="AF255" s="1">
        <f>(Table2[[#This Row],[Current Week High]]/Table2[[#This Row],[Close Price]])-1</f>
        <v>4.1460234680573693E-2</v>
      </c>
      <c r="AG255" s="1">
        <f>(Table2[[#This Row],[Close Price]]/Table2[[#This Row],[Current Month Low]])-1</f>
        <v>5.5060304142633409E-3</v>
      </c>
      <c r="AH255" s="1">
        <f>(Table2[[#This Row],[Current Month High]]/Table2[[#This Row],[Close Price]])-1</f>
        <v>4.1460234680573693E-2</v>
      </c>
      <c r="AI255">
        <v>21.981747066492801</v>
      </c>
      <c r="AJ255">
        <v>80.768324298845101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-7.0000000000000007E-2</v>
      </c>
      <c r="AM255" t="s">
        <v>3214</v>
      </c>
      <c r="AN255">
        <v>-2.91</v>
      </c>
      <c r="AO255" t="s">
        <v>3214</v>
      </c>
      <c r="AP255">
        <v>0.109826012149715</v>
      </c>
      <c r="AQ255">
        <f>(Table2[[#This Row],[Sharpe Ratio]]-AVERAGE(Table2[Sharpe Ratio]))/_xlfn.STDEV.P(Table2[Sharpe Ratio])</f>
        <v>0.56782154736181689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-0.14474442566577139</v>
      </c>
      <c r="AS255">
        <f>_xlfn.RANK.AVG(Table2[[#This Row],[1Y Return vs Nifty Z-Score]],Table2[1Y Return vs Nifty Z-Score])</f>
        <v>221</v>
      </c>
      <c r="AT255">
        <f>_xlfn.RANK.AVG(Table2[[#This Row],[6M Return vs Nifty Z-Score]],Table2[6M Return vs Nifty Z-Score])</f>
        <v>427</v>
      </c>
      <c r="AU255">
        <f>_xlfn.RANK.AVG(Table2[[#This Row],[Sharpe Ratio Z-Score]],Table2[Sharpe Ratio Z-Score])</f>
        <v>203</v>
      </c>
      <c r="AV255">
        <f>(Table2[[#This Row],[Rank 1Y]]+Table2[[#This Row],[Rank 6M]]+Table2[[#This Row],[Rank Sharpe]])/3</f>
        <v>283.66666666666669</v>
      </c>
    </row>
    <row r="256" spans="1:48" x14ac:dyDescent="0.3">
      <c r="A256" t="s">
        <v>416</v>
      </c>
      <c r="B256" t="s">
        <v>417</v>
      </c>
      <c r="C256" t="s">
        <v>3181</v>
      </c>
      <c r="D256" t="s">
        <v>261</v>
      </c>
      <c r="E256">
        <v>57522.945401327503</v>
      </c>
      <c r="F256">
        <v>4918.3500000000004</v>
      </c>
      <c r="G256">
        <v>26.2533981424166</v>
      </c>
      <c r="H256">
        <f>(Table2[[#This Row],[1Y Return vs Nifty]]-AVERAGE(Table2[1Y Return vs Nifty]))/_xlfn.STDEV.P(Table2[1Y Return vs Nifty])</f>
        <v>3.3751343974423122E-2</v>
      </c>
      <c r="I256">
        <v>16.4038595937282</v>
      </c>
      <c r="J256">
        <f>(Table2[[#This Row],[1M Return vs Nifty]]-AVERAGE(Table2[1M Return vs Nifty]))/_xlfn.STDEV.P(Table2[1M Return vs Nifty])</f>
        <v>1.342161984052141</v>
      </c>
      <c r="K256">
        <v>-1.5959872505039101</v>
      </c>
      <c r="L256">
        <f>(Table2[[#This Row],[6M Return vs Nifty]]-AVERAGE(Table2[6M Return vs Nifty]))/_xlfn.STDEV.P(Table2[6M Return vs Nifty])</f>
        <v>-0.35314105854278272</v>
      </c>
      <c r="M256">
        <v>1.7384210612025299</v>
      </c>
      <c r="N256">
        <f>(Table2[[#This Row],[1W Return vs Nifty]]-AVERAGE(Table2[1W Return vs Nifty]))/_xlfn.STDEV.P(Table2[1W Return vs Nifty])</f>
        <v>-0.47980481078470943</v>
      </c>
      <c r="O256">
        <v>4974.55</v>
      </c>
      <c r="P256">
        <v>4846.1867015356802</v>
      </c>
      <c r="Q256">
        <v>4345.6546412531998</v>
      </c>
      <c r="R256">
        <v>53.482101043368303</v>
      </c>
      <c r="S256" s="1">
        <f>(Table2[[#This Row],[Close Price]]-Table2[[#This Row],[20D EMA]])/Table2[[#This Row],[20D EMA]]</f>
        <v>-1.1297504296871036E-2</v>
      </c>
      <c r="T256" s="1">
        <f>(Table2[[#This Row],[Close Price]]-Table2[[#This Row],[50D EMA]])/Table2[[#This Row],[50D EMA]]</f>
        <v>1.4890738411182707E-2</v>
      </c>
      <c r="U256" s="1">
        <f>(Table2[[#This Row],[Close Price]]-Table2[[#This Row],[200D EMA]])/Table2[[#This Row],[200D EMA]]</f>
        <v>0.13178575060020112</v>
      </c>
      <c r="V256">
        <v>0.64734397309144298</v>
      </c>
      <c r="W256">
        <v>4880.7</v>
      </c>
      <c r="X256">
        <v>5140</v>
      </c>
      <c r="Y256">
        <v>4880.7</v>
      </c>
      <c r="Z256">
        <v>5186.8999999999996</v>
      </c>
      <c r="AA256">
        <v>4880.7</v>
      </c>
      <c r="AB256">
        <v>5148.7</v>
      </c>
      <c r="AC256" s="1">
        <f>(Table2[[#This Row],[Close Price]]/Table2[[#This Row],[Day Low]])-1</f>
        <v>7.7140574097978032E-3</v>
      </c>
      <c r="AD256" s="1">
        <f>(Table2[[#This Row],[Day High]]/Table2[[#This Row],[Close Price]])-1</f>
        <v>4.5065926581068672E-2</v>
      </c>
      <c r="AE256" s="1">
        <f>(Table2[[#This Row],[Close Price]]/Table2[[#This Row],[Current Week Low]])-1</f>
        <v>7.7140574097978032E-3</v>
      </c>
      <c r="AF256" s="1">
        <f>(Table2[[#This Row],[Current Week High]]/Table2[[#This Row],[Close Price]])-1</f>
        <v>5.4601644860573062E-2</v>
      </c>
      <c r="AG256" s="1">
        <f>(Table2[[#This Row],[Close Price]]/Table2[[#This Row],[Current Month Low]])-1</f>
        <v>7.7140574097978032E-3</v>
      </c>
      <c r="AH256" s="1">
        <f>(Table2[[#This Row],[Current Month High]]/Table2[[#This Row],[Close Price]])-1</f>
        <v>4.6834812487927646E-2</v>
      </c>
      <c r="AI256">
        <v>18.737991399554701</v>
      </c>
      <c r="AJ256">
        <v>96.714328567143298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-0.04</v>
      </c>
      <c r="AM256" t="s">
        <v>3214</v>
      </c>
      <c r="AN256">
        <v>-1.71</v>
      </c>
      <c r="AO256" t="s">
        <v>3214</v>
      </c>
      <c r="AP256">
        <v>0.14377557692759399</v>
      </c>
      <c r="AQ256">
        <f>(Table2[[#This Row],[Sharpe Ratio]]-AVERAGE(Table2[Sharpe Ratio]))/_xlfn.STDEV.P(Table2[Sharpe Ratio])</f>
        <v>0.96424119191761903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1.5072086506166911</v>
      </c>
      <c r="AS256">
        <f>_xlfn.RANK.AVG(Table2[[#This Row],[1Y Return vs Nifty Z-Score]],Table2[1Y Return vs Nifty Z-Score])</f>
        <v>295</v>
      </c>
      <c r="AT256">
        <f>_xlfn.RANK.AVG(Table2[[#This Row],[6M Return vs Nifty Z-Score]],Table2[6M Return vs Nifty Z-Score])</f>
        <v>442</v>
      </c>
      <c r="AU256">
        <f>_xlfn.RANK.AVG(Table2[[#This Row],[Sharpe Ratio Z-Score]],Table2[Sharpe Ratio Z-Score])</f>
        <v>117</v>
      </c>
      <c r="AV256">
        <f>(Table2[[#This Row],[Rank 1Y]]+Table2[[#This Row],[Rank 6M]]+Table2[[#This Row],[Rank Sharpe]])/3</f>
        <v>284.66666666666669</v>
      </c>
    </row>
    <row r="257" spans="1:48" x14ac:dyDescent="0.3">
      <c r="A257" t="s">
        <v>1208</v>
      </c>
      <c r="B257" t="s">
        <v>1209</v>
      </c>
      <c r="C257" t="s">
        <v>3183</v>
      </c>
      <c r="D257" t="s">
        <v>384</v>
      </c>
      <c r="E257">
        <v>10264.708788600001</v>
      </c>
      <c r="F257">
        <v>186.06</v>
      </c>
      <c r="G257">
        <v>19.1945580877927</v>
      </c>
      <c r="H257">
        <f>(Table2[[#This Row],[1Y Return vs Nifty]]-AVERAGE(Table2[1Y Return vs Nifty]))/_xlfn.STDEV.P(Table2[1Y Return vs Nifty])</f>
        <v>-8.6955764340568148E-2</v>
      </c>
      <c r="I257">
        <v>-7.9781434696080096</v>
      </c>
      <c r="J257">
        <f>(Table2[[#This Row],[1M Return vs Nifty]]-AVERAGE(Table2[1M Return vs Nifty]))/_xlfn.STDEV.P(Table2[1M Return vs Nifty])</f>
        <v>-0.87515147072216304</v>
      </c>
      <c r="K257">
        <v>16.122638557411499</v>
      </c>
      <c r="L257">
        <f>(Table2[[#This Row],[6M Return vs Nifty]]-AVERAGE(Table2[6M Return vs Nifty]))/_xlfn.STDEV.P(Table2[6M Return vs Nifty])</f>
        <v>0.23053063895051412</v>
      </c>
      <c r="M257">
        <v>3.9540295311977101</v>
      </c>
      <c r="N257">
        <f>(Table2[[#This Row],[1W Return vs Nifty]]-AVERAGE(Table2[1W Return vs Nifty]))/_xlfn.STDEV.P(Table2[1W Return vs Nifty])</f>
        <v>3.0755088043397057E-2</v>
      </c>
      <c r="O257">
        <v>187.64</v>
      </c>
      <c r="P257">
        <v>192.09118874543</v>
      </c>
      <c r="Q257">
        <v>171.95964866637701</v>
      </c>
      <c r="R257">
        <v>48.358250920208597</v>
      </c>
      <c r="S257" s="1">
        <f>(Table2[[#This Row],[Close Price]]-Table2[[#This Row],[20D EMA]])/Table2[[#This Row],[20D EMA]]</f>
        <v>-8.4203794500105743E-3</v>
      </c>
      <c r="T257" s="1">
        <f>(Table2[[#This Row],[Close Price]]-Table2[[#This Row],[50D EMA]])/Table2[[#This Row],[50D EMA]]</f>
        <v>-3.139752939643093E-2</v>
      </c>
      <c r="U257" s="1">
        <f>(Table2[[#This Row],[Close Price]]-Table2[[#This Row],[200D EMA]])/Table2[[#This Row],[200D EMA]]</f>
        <v>8.1998023623434016E-2</v>
      </c>
      <c r="V257">
        <v>0.235138481865308</v>
      </c>
      <c r="W257">
        <v>180.05</v>
      </c>
      <c r="X257">
        <v>184.4</v>
      </c>
      <c r="Y257">
        <v>180.05</v>
      </c>
      <c r="Z257">
        <v>189.3</v>
      </c>
      <c r="AA257">
        <v>180.05</v>
      </c>
      <c r="AB257">
        <v>189.3</v>
      </c>
      <c r="AC257" s="1">
        <f>(Table2[[#This Row],[Close Price]]/Table2[[#This Row],[Day Low]])-1</f>
        <v>3.3379616773118626E-2</v>
      </c>
      <c r="AD257" s="1">
        <f>(Table2[[#This Row],[Day High]]/Table2[[#This Row],[Close Price]])-1</f>
        <v>-8.9218531656454214E-3</v>
      </c>
      <c r="AE257" s="1">
        <f>(Table2[[#This Row],[Close Price]]/Table2[[#This Row],[Current Week Low]])-1</f>
        <v>3.3379616773118626E-2</v>
      </c>
      <c r="AF257" s="1">
        <f>(Table2[[#This Row],[Current Week High]]/Table2[[#This Row],[Close Price]])-1</f>
        <v>1.7413737504031079E-2</v>
      </c>
      <c r="AG257" s="1">
        <f>(Table2[[#This Row],[Close Price]]/Table2[[#This Row],[Current Month Low]])-1</f>
        <v>3.3379616773118626E-2</v>
      </c>
      <c r="AH257" s="1">
        <f>(Table2[[#This Row],[Current Month High]]/Table2[[#This Row],[Close Price]])-1</f>
        <v>1.7413737504031079E-2</v>
      </c>
      <c r="AI257">
        <v>31.6779533483822</v>
      </c>
      <c r="AJ257">
        <v>58.214285714285701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-0.24</v>
      </c>
      <c r="AM257" t="s">
        <v>3214</v>
      </c>
      <c r="AN257">
        <v>-4</v>
      </c>
      <c r="AO257" t="s">
        <v>3214</v>
      </c>
      <c r="AP257">
        <v>7.9610940272984002E-2</v>
      </c>
      <c r="AQ257">
        <f>(Table2[[#This Row],[Sharpe Ratio]]-AVERAGE(Table2[Sharpe Ratio]))/_xlfn.STDEV.P(Table2[Sharpe Ratio])</f>
        <v>0.21500853983229767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327</v>
      </c>
      <c r="AT257">
        <f>_xlfn.RANK.AVG(Table2[[#This Row],[6M Return vs Nifty Z-Score]],Table2[6M Return vs Nifty Z-Score])</f>
        <v>239</v>
      </c>
      <c r="AU257">
        <f>_xlfn.RANK.AVG(Table2[[#This Row],[Sharpe Ratio Z-Score]],Table2[Sharpe Ratio Z-Score])</f>
        <v>288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758</v>
      </c>
      <c r="B258" t="s">
        <v>759</v>
      </c>
      <c r="C258" t="s">
        <v>3182</v>
      </c>
      <c r="D258" t="s">
        <v>130</v>
      </c>
      <c r="E258">
        <v>22702.204388772199</v>
      </c>
      <c r="F258">
        <v>1612.9</v>
      </c>
      <c r="G258">
        <v>208.97894468747</v>
      </c>
      <c r="H258">
        <f>(Table2[[#This Row],[1Y Return vs Nifty]]-AVERAGE(Table2[1Y Return vs Nifty]))/_xlfn.STDEV.P(Table2[1Y Return vs Nifty])</f>
        <v>3.1583826103085793</v>
      </c>
      <c r="I258">
        <v>10.9432572643477</v>
      </c>
      <c r="J258">
        <f>(Table2[[#This Row],[1M Return vs Nifty]]-AVERAGE(Table2[1M Return vs Nifty]))/_xlfn.STDEV.P(Table2[1M Return vs Nifty])</f>
        <v>0.84557165122939726</v>
      </c>
      <c r="K258">
        <v>10.281906906897101</v>
      </c>
      <c r="L258">
        <f>(Table2[[#This Row],[6M Return vs Nifty]]-AVERAGE(Table2[6M Return vs Nifty]))/_xlfn.STDEV.P(Table2[6M Return vs Nifty])</f>
        <v>3.8130291766951124E-2</v>
      </c>
      <c r="M258">
        <v>5.8120997601392599</v>
      </c>
      <c r="N258">
        <f>(Table2[[#This Row],[1W Return vs Nifty]]-AVERAGE(Table2[1W Return vs Nifty]))/_xlfn.STDEV.P(Table2[1W Return vs Nifty])</f>
        <v>0.45892466807121579</v>
      </c>
      <c r="O258">
        <v>1540.08</v>
      </c>
      <c r="P258">
        <v>1492.4836509824199</v>
      </c>
      <c r="Q258">
        <v>1252.4402999049901</v>
      </c>
      <c r="R258">
        <v>80.452116928736999</v>
      </c>
      <c r="S258" s="1">
        <f>(Table2[[#This Row],[Close Price]]-Table2[[#This Row],[20D EMA]])/Table2[[#This Row],[20D EMA]]</f>
        <v>4.7283258012570883E-2</v>
      </c>
      <c r="T258" s="1">
        <f>(Table2[[#This Row],[Close Price]]-Table2[[#This Row],[50D EMA]])/Table2[[#This Row],[50D EMA]]</f>
        <v>8.0681854664415714E-2</v>
      </c>
      <c r="U258" s="1">
        <f>(Table2[[#This Row],[Close Price]]-Table2[[#This Row],[200D EMA]])/Table2[[#This Row],[200D EMA]]</f>
        <v>0.28780589391953809</v>
      </c>
      <c r="V258">
        <v>1.31721548217527</v>
      </c>
      <c r="W258">
        <v>1561</v>
      </c>
      <c r="X258">
        <v>1608</v>
      </c>
      <c r="Y258">
        <v>1561</v>
      </c>
      <c r="Z258">
        <v>1617.85</v>
      </c>
      <c r="AA258">
        <v>1561</v>
      </c>
      <c r="AB258">
        <v>1617.85</v>
      </c>
      <c r="AC258" s="1">
        <f>(Table2[[#This Row],[Close Price]]/Table2[[#This Row],[Day Low]])-1</f>
        <v>3.324791800128124E-2</v>
      </c>
      <c r="AD258" s="1">
        <f>(Table2[[#This Row],[Day High]]/Table2[[#This Row],[Close Price]])-1</f>
        <v>-3.038006076012234E-3</v>
      </c>
      <c r="AE258" s="1">
        <f>(Table2[[#This Row],[Close Price]]/Table2[[#This Row],[Current Week Low]])-1</f>
        <v>3.324791800128124E-2</v>
      </c>
      <c r="AF258" s="1">
        <f>(Table2[[#This Row],[Current Week High]]/Table2[[#This Row],[Close Price]])-1</f>
        <v>3.069006138012087E-3</v>
      </c>
      <c r="AG258" s="1">
        <f>(Table2[[#This Row],[Close Price]]/Table2[[#This Row],[Current Month Low]])-1</f>
        <v>3.324791800128124E-2</v>
      </c>
      <c r="AH258" s="1">
        <f>(Table2[[#This Row],[Current Month High]]/Table2[[#This Row],[Close Price]])-1</f>
        <v>3.069006138012087E-3</v>
      </c>
      <c r="AI258">
        <v>2.1142042284084401</v>
      </c>
      <c r="AJ258">
        <v>255.18608236071299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0.11</v>
      </c>
      <c r="AM258" t="s">
        <v>3215</v>
      </c>
      <c r="AN258">
        <v>6.36</v>
      </c>
      <c r="AO258" t="s">
        <v>3215</v>
      </c>
      <c r="AQ258">
        <f>(Table2[[#This Row],[Sharpe Ratio]]-AVERAGE(Table2[Sharpe Ratio]))/_xlfn.STDEV.P(Table2[Sharpe Ratio])</f>
        <v>-0.7145863121857492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3.7864229091903945</v>
      </c>
      <c r="AS258">
        <f>_xlfn.RANK.AVG(Table2[[#This Row],[1Y Return vs Nifty Z-Score]],Table2[1Y Return vs Nifty Z-Score])</f>
        <v>9</v>
      </c>
      <c r="AT258">
        <f>_xlfn.RANK.AVG(Table2[[#This Row],[6M Return vs Nifty Z-Score]],Table2[6M Return vs Nifty Z-Score])</f>
        <v>309</v>
      </c>
      <c r="AU258">
        <f>_xlfn.RANK.AVG(Table2[[#This Row],[Sharpe Ratio Z-Score]],Table2[Sharpe Ratio Z-Score])</f>
        <v>536.5</v>
      </c>
      <c r="AV258">
        <f>(Table2[[#This Row],[Rank 1Y]]+Table2[[#This Row],[Rank 6M]]+Table2[[#This Row],[Rank Sharpe]])/3</f>
        <v>284.83333333333331</v>
      </c>
    </row>
    <row r="259" spans="1:48" x14ac:dyDescent="0.3">
      <c r="A259" t="s">
        <v>562</v>
      </c>
      <c r="B259" t="s">
        <v>563</v>
      </c>
      <c r="C259" t="s">
        <v>3179</v>
      </c>
      <c r="D259" t="s">
        <v>111</v>
      </c>
      <c r="E259">
        <v>37582.113952665</v>
      </c>
      <c r="F259">
        <v>344.35</v>
      </c>
      <c r="G259">
        <v>30.161145894560601</v>
      </c>
      <c r="H259">
        <f>(Table2[[#This Row],[1Y Return vs Nifty]]-AVERAGE(Table2[1Y Return vs Nifty]))/_xlfn.STDEV.P(Table2[1Y Return vs Nifty])</f>
        <v>0.10057435278827585</v>
      </c>
      <c r="I259">
        <v>9.8498533236453394</v>
      </c>
      <c r="J259">
        <f>(Table2[[#This Row],[1M Return vs Nifty]]-AVERAGE(Table2[1M Return vs Nifty]))/_xlfn.STDEV.P(Table2[1M Return vs Nifty])</f>
        <v>0.74613686472212104</v>
      </c>
      <c r="K259">
        <v>33.176211710604903</v>
      </c>
      <c r="L259">
        <f>(Table2[[#This Row],[6M Return vs Nifty]]-AVERAGE(Table2[6M Return vs Nifty]))/_xlfn.STDEV.P(Table2[6M Return vs Nifty])</f>
        <v>0.79229474518294651</v>
      </c>
      <c r="M259">
        <v>6.0970149596743504</v>
      </c>
      <c r="N259">
        <f>(Table2[[#This Row],[1W Return vs Nifty]]-AVERAGE(Table2[1W Return vs Nifty]))/_xlfn.STDEV.P(Table2[1W Return vs Nifty])</f>
        <v>0.52457989435293428</v>
      </c>
      <c r="O259">
        <v>336.74</v>
      </c>
      <c r="P259">
        <v>326.879743027019</v>
      </c>
      <c r="Q259">
        <v>288.032285076618</v>
      </c>
      <c r="R259">
        <v>68.993592150617403</v>
      </c>
      <c r="S259" s="1">
        <f>(Table2[[#This Row],[Close Price]]-Table2[[#This Row],[20D EMA]])/Table2[[#This Row],[20D EMA]]</f>
        <v>2.2599037833343272E-2</v>
      </c>
      <c r="T259" s="1">
        <f>(Table2[[#This Row],[Close Price]]-Table2[[#This Row],[50D EMA]])/Table2[[#This Row],[50D EMA]]</f>
        <v>5.3445517336744158E-2</v>
      </c>
      <c r="U259" s="1">
        <f>(Table2[[#This Row],[Close Price]]-Table2[[#This Row],[200D EMA]])/Table2[[#This Row],[200D EMA]]</f>
        <v>0.19552570264267854</v>
      </c>
      <c r="V259">
        <v>1.53084862336226</v>
      </c>
      <c r="W259">
        <v>343.4</v>
      </c>
      <c r="X259">
        <v>357.9</v>
      </c>
      <c r="Y259">
        <v>343.4</v>
      </c>
      <c r="Z259">
        <v>357.9</v>
      </c>
      <c r="AA259">
        <v>343.4</v>
      </c>
      <c r="AB259">
        <v>357.9</v>
      </c>
      <c r="AC259" s="1">
        <f>(Table2[[#This Row],[Close Price]]/Table2[[#This Row],[Day Low]])-1</f>
        <v>2.7664531158999583E-3</v>
      </c>
      <c r="AD259" s="1">
        <f>(Table2[[#This Row],[Day High]]/Table2[[#This Row],[Close Price]])-1</f>
        <v>3.9349499056192672E-2</v>
      </c>
      <c r="AE259" s="1">
        <f>(Table2[[#This Row],[Close Price]]/Table2[[#This Row],[Current Week Low]])-1</f>
        <v>2.7664531158999583E-3</v>
      </c>
      <c r="AF259" s="1">
        <f>(Table2[[#This Row],[Current Week High]]/Table2[[#This Row],[Close Price]])-1</f>
        <v>3.9349499056192672E-2</v>
      </c>
      <c r="AG259" s="1">
        <f>(Table2[[#This Row],[Close Price]]/Table2[[#This Row],[Current Month Low]])-1</f>
        <v>2.7664531158999583E-3</v>
      </c>
      <c r="AH259" s="1">
        <f>(Table2[[#This Row],[Current Month High]]/Table2[[#This Row],[Close Price]])-1</f>
        <v>3.9349499056192672E-2</v>
      </c>
      <c r="AI259">
        <v>5.8225642514883003</v>
      </c>
      <c r="AJ259">
        <v>73.257861635220095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-0.04</v>
      </c>
      <c r="AM259" t="s">
        <v>3214</v>
      </c>
      <c r="AN259">
        <v>3.99</v>
      </c>
      <c r="AO259" t="s">
        <v>3215</v>
      </c>
      <c r="AP259">
        <v>1.7309331493503999E-2</v>
      </c>
      <c r="AQ259">
        <f>(Table2[[#This Row],[Sharpe Ratio]]-AVERAGE(Table2[Sharpe Ratio]))/_xlfn.STDEV.P(Table2[Sharpe Ratio])</f>
        <v>-0.51247005287439495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1.6511158041718828</v>
      </c>
      <c r="AS259">
        <f>_xlfn.RANK.AVG(Table2[[#This Row],[1Y Return vs Nifty Z-Score]],Table2[1Y Return vs Nifty Z-Score])</f>
        <v>273</v>
      </c>
      <c r="AT259">
        <f>_xlfn.RANK.AVG(Table2[[#This Row],[6M Return vs Nifty Z-Score]],Table2[6M Return vs Nifty Z-Score])</f>
        <v>117</v>
      </c>
      <c r="AU259">
        <f>_xlfn.RANK.AVG(Table2[[#This Row],[Sharpe Ratio Z-Score]],Table2[Sharpe Ratio Z-Score])</f>
        <v>466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1196</v>
      </c>
      <c r="B260" t="s">
        <v>1197</v>
      </c>
      <c r="C260" t="s">
        <v>3171</v>
      </c>
      <c r="D260" t="s">
        <v>982</v>
      </c>
      <c r="E260">
        <v>10477.55123832</v>
      </c>
      <c r="F260">
        <v>473.2</v>
      </c>
      <c r="G260">
        <v>-3.4125182623003201</v>
      </c>
      <c r="H260">
        <f>(Table2[[#This Row],[1Y Return vs Nifty]]-AVERAGE(Table2[1Y Return vs Nifty]))/_xlfn.STDEV.P(Table2[1Y Return vs Nifty])</f>
        <v>-0.47353979125706269</v>
      </c>
      <c r="I260">
        <v>1.5265809653853299</v>
      </c>
      <c r="J260">
        <f>(Table2[[#This Row],[1M Return vs Nifty]]-AVERAGE(Table2[1M Return vs Nifty]))/_xlfn.STDEV.P(Table2[1M Return vs Nifty])</f>
        <v>-1.0786335549010225E-2</v>
      </c>
      <c r="K260">
        <v>27.990979927827599</v>
      </c>
      <c r="L260">
        <f>(Table2[[#This Row],[6M Return vs Nifty]]-AVERAGE(Table2[6M Return vs Nifty]))/_xlfn.STDEV.P(Table2[6M Return vs Nifty])</f>
        <v>0.62148730958611753</v>
      </c>
      <c r="M260">
        <v>3.3514150947587602</v>
      </c>
      <c r="N260">
        <f>(Table2[[#This Row],[1W Return vs Nifty]]-AVERAGE(Table2[1W Return vs Nifty]))/_xlfn.STDEV.P(Table2[1W Return vs Nifty])</f>
        <v>-0.10811004533519845</v>
      </c>
      <c r="O260">
        <v>472.34</v>
      </c>
      <c r="P260">
        <v>450.20442344437703</v>
      </c>
      <c r="Q260">
        <v>389.72037017127099</v>
      </c>
      <c r="R260">
        <v>53.6743400313878</v>
      </c>
      <c r="S260" s="1">
        <f>(Table2[[#This Row],[Close Price]]-Table2[[#This Row],[20D EMA]])/Table2[[#This Row],[20D EMA]]</f>
        <v>1.8207223610111651E-3</v>
      </c>
      <c r="T260" s="1">
        <f>(Table2[[#This Row],[Close Price]]-Table2[[#This Row],[50D EMA]])/Table2[[#This Row],[50D EMA]]</f>
        <v>5.1078077775626465E-2</v>
      </c>
      <c r="U260" s="1">
        <f>(Table2[[#This Row],[Close Price]]-Table2[[#This Row],[200D EMA]])/Table2[[#This Row],[200D EMA]]</f>
        <v>0.21420391700860308</v>
      </c>
      <c r="V260">
        <v>0.75770969506505903</v>
      </c>
      <c r="W260">
        <v>465</v>
      </c>
      <c r="X260">
        <v>480.1</v>
      </c>
      <c r="Y260">
        <v>463.1</v>
      </c>
      <c r="Z260">
        <v>485.6</v>
      </c>
      <c r="AA260">
        <v>465</v>
      </c>
      <c r="AB260">
        <v>485.6</v>
      </c>
      <c r="AC260" s="1">
        <f>(Table2[[#This Row],[Close Price]]/Table2[[#This Row],[Day Low]])-1</f>
        <v>1.7634408602150486E-2</v>
      </c>
      <c r="AD260" s="1">
        <f>(Table2[[#This Row],[Day High]]/Table2[[#This Row],[Close Price]])-1</f>
        <v>1.4581572273880017E-2</v>
      </c>
      <c r="AE260" s="1">
        <f>(Table2[[#This Row],[Close Price]]/Table2[[#This Row],[Current Week Low]])-1</f>
        <v>2.1809544374864931E-2</v>
      </c>
      <c r="AF260" s="1">
        <f>(Table2[[#This Row],[Current Week High]]/Table2[[#This Row],[Close Price]])-1</f>
        <v>2.6204564666103103E-2</v>
      </c>
      <c r="AG260" s="1">
        <f>(Table2[[#This Row],[Close Price]]/Table2[[#This Row],[Current Month Low]])-1</f>
        <v>1.7634408602150486E-2</v>
      </c>
      <c r="AH260" s="1">
        <f>(Table2[[#This Row],[Current Month High]]/Table2[[#This Row],[Close Price]])-1</f>
        <v>2.6204564666103103E-2</v>
      </c>
      <c r="AI260">
        <v>9.4674556213017702</v>
      </c>
      <c r="AJ260">
        <v>76.897196261682197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0.05</v>
      </c>
      <c r="AM260" t="s">
        <v>3215</v>
      </c>
      <c r="AN260">
        <v>-6.76</v>
      </c>
      <c r="AO260" t="s">
        <v>3214</v>
      </c>
      <c r="AP260">
        <v>9.3277522042621006E-2</v>
      </c>
      <c r="AQ260">
        <f>(Table2[[#This Row],[Sharpe Ratio]]-AVERAGE(Table2[Sharpe Ratio]))/_xlfn.STDEV.P(Table2[Sharpe Ratio])</f>
        <v>0.37458942173339344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0.40364055917823954</v>
      </c>
      <c r="AS260">
        <f>_xlfn.RANK.AVG(Table2[[#This Row],[1Y Return vs Nifty Z-Score]],Table2[1Y Return vs Nifty Z-Score])</f>
        <v>453</v>
      </c>
      <c r="AT260">
        <f>_xlfn.RANK.AVG(Table2[[#This Row],[6M Return vs Nifty Z-Score]],Table2[6M Return vs Nifty Z-Score])</f>
        <v>154</v>
      </c>
      <c r="AU260">
        <f>_xlfn.RANK.AVG(Table2[[#This Row],[Sharpe Ratio Z-Score]],Table2[Sharpe Ratio Z-Score])</f>
        <v>249</v>
      </c>
      <c r="AV260">
        <f>(Table2[[#This Row],[Rank 1Y]]+Table2[[#This Row],[Rank 6M]]+Table2[[#This Row],[Rank Sharpe]])/3</f>
        <v>285.33333333333331</v>
      </c>
    </row>
    <row r="261" spans="1:48" x14ac:dyDescent="0.3">
      <c r="A261" t="s">
        <v>595</v>
      </c>
      <c r="B261" t="s">
        <v>596</v>
      </c>
      <c r="C261" t="s">
        <v>3169</v>
      </c>
      <c r="D261" t="s">
        <v>228</v>
      </c>
      <c r="E261">
        <v>34560.408319511502</v>
      </c>
      <c r="F261">
        <v>6679.2</v>
      </c>
      <c r="G261">
        <v>82.083405094232901</v>
      </c>
      <c r="H261">
        <f>(Table2[[#This Row],[1Y Return vs Nifty]]-AVERAGE(Table2[1Y Return vs Nifty]))/_xlfn.STDEV.P(Table2[1Y Return vs Nifty])</f>
        <v>0.98845192426950512</v>
      </c>
      <c r="I261">
        <v>-5.9256790802316797</v>
      </c>
      <c r="J261">
        <f>(Table2[[#This Row],[1M Return vs Nifty]]-AVERAGE(Table2[1M Return vs Nifty]))/_xlfn.STDEV.P(Table2[1M Return vs Nifty])</f>
        <v>-0.68849917254192683</v>
      </c>
      <c r="K261">
        <v>-20.1428949144955</v>
      </c>
      <c r="L261">
        <f>(Table2[[#This Row],[6M Return vs Nifty]]-AVERAGE(Table2[6M Return vs Nifty]))/_xlfn.STDEV.P(Table2[6M Return vs Nifty])</f>
        <v>-0.96409730294055307</v>
      </c>
      <c r="M261">
        <v>1.65869828467948</v>
      </c>
      <c r="N261">
        <f>(Table2[[#This Row],[1W Return vs Nifty]]-AVERAGE(Table2[1W Return vs Nifty]))/_xlfn.STDEV.P(Table2[1W Return vs Nifty])</f>
        <v>-0.49817595048160385</v>
      </c>
      <c r="O261">
        <v>6840.46</v>
      </c>
      <c r="P261">
        <v>6726.2737997541999</v>
      </c>
      <c r="Q261">
        <v>6017.8593305264403</v>
      </c>
      <c r="R261">
        <v>43.7128843881055</v>
      </c>
      <c r="S261" s="1">
        <f>(Table2[[#This Row],[Close Price]]-Table2[[#This Row],[20D EMA]])/Table2[[#This Row],[20D EMA]]</f>
        <v>-2.3574437976393432E-2</v>
      </c>
      <c r="T261" s="1">
        <f>(Table2[[#This Row],[Close Price]]-Table2[[#This Row],[50D EMA]])/Table2[[#This Row],[50D EMA]]</f>
        <v>-6.9984959214595627E-3</v>
      </c>
      <c r="U261" s="1">
        <f>(Table2[[#This Row],[Close Price]]-Table2[[#This Row],[200D EMA]])/Table2[[#This Row],[200D EMA]]</f>
        <v>0.10989633242485673</v>
      </c>
      <c r="V261">
        <v>0.61685669482814598</v>
      </c>
      <c r="W261">
        <v>6645.1</v>
      </c>
      <c r="X261">
        <v>6793</v>
      </c>
      <c r="Y261">
        <v>6645.1</v>
      </c>
      <c r="Z261">
        <v>6869</v>
      </c>
      <c r="AA261">
        <v>6645.1</v>
      </c>
      <c r="AB261">
        <v>6848.95</v>
      </c>
      <c r="AC261" s="1">
        <f>(Table2[[#This Row],[Close Price]]/Table2[[#This Row],[Day Low]])-1</f>
        <v>5.1316007283561671E-3</v>
      </c>
      <c r="AD261" s="1">
        <f>(Table2[[#This Row],[Day High]]/Table2[[#This Row],[Close Price]])-1</f>
        <v>1.7037968618996313E-2</v>
      </c>
      <c r="AE261" s="1">
        <f>(Table2[[#This Row],[Close Price]]/Table2[[#This Row],[Current Week Low]])-1</f>
        <v>5.1316007283561671E-3</v>
      </c>
      <c r="AF261" s="1">
        <f>(Table2[[#This Row],[Current Week High]]/Table2[[#This Row],[Close Price]])-1</f>
        <v>2.8416576835549101E-2</v>
      </c>
      <c r="AG261" s="1">
        <f>(Table2[[#This Row],[Close Price]]/Table2[[#This Row],[Current Month Low]])-1</f>
        <v>5.1316007283561671E-3</v>
      </c>
      <c r="AH261" s="1">
        <f>(Table2[[#This Row],[Current Month High]]/Table2[[#This Row],[Close Price]])-1</f>
        <v>2.541472032578751E-2</v>
      </c>
      <c r="AI261">
        <v>46.078123128518399</v>
      </c>
      <c r="AJ261">
        <v>131.51473136915001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0.02</v>
      </c>
      <c r="AM261" t="s">
        <v>3215</v>
      </c>
      <c r="AN261">
        <v>-2.88</v>
      </c>
      <c r="AO261" t="s">
        <v>3214</v>
      </c>
      <c r="AP261">
        <v>0.13829129457023201</v>
      </c>
      <c r="AQ261">
        <f>(Table2[[#This Row],[Sharpe Ratio]]-AVERAGE(Table2[Sharpe Ratio]))/_xlfn.STDEV.P(Table2[Sharpe Ratio])</f>
        <v>0.90020274909888542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-0.26211775259569298</v>
      </c>
      <c r="AS261">
        <f>_xlfn.RANK.AVG(Table2[[#This Row],[1Y Return vs Nifty Z-Score]],Table2[1Y Return vs Nifty Z-Score])</f>
        <v>101</v>
      </c>
      <c r="AT261">
        <f>_xlfn.RANK.AVG(Table2[[#This Row],[6M Return vs Nifty Z-Score]],Table2[6M Return vs Nifty Z-Score])</f>
        <v>632</v>
      </c>
      <c r="AU261">
        <f>_xlfn.RANK.AVG(Table2[[#This Row],[Sharpe Ratio Z-Score]],Table2[Sharpe Ratio Z-Score])</f>
        <v>126</v>
      </c>
      <c r="AV261">
        <f>(Table2[[#This Row],[Rank 1Y]]+Table2[[#This Row],[Rank 6M]]+Table2[[#This Row],[Rank Sharpe]])/3</f>
        <v>286.33333333333331</v>
      </c>
    </row>
    <row r="262" spans="1:48" x14ac:dyDescent="0.3">
      <c r="A262" t="s">
        <v>301</v>
      </c>
      <c r="B262" t="s">
        <v>302</v>
      </c>
      <c r="C262" t="s">
        <v>3173</v>
      </c>
      <c r="D262" t="s">
        <v>277</v>
      </c>
      <c r="E262">
        <v>94479.535842813406</v>
      </c>
      <c r="F262">
        <v>942.15</v>
      </c>
      <c r="G262">
        <v>29.796149728847102</v>
      </c>
      <c r="H262">
        <f>(Table2[[#This Row],[1Y Return vs Nifty]]-AVERAGE(Table2[1Y Return vs Nifty]))/_xlfn.STDEV.P(Table2[1Y Return vs Nifty])</f>
        <v>9.4332869574546438E-2</v>
      </c>
      <c r="I262">
        <v>10.005552181197601</v>
      </c>
      <c r="J262">
        <f>(Table2[[#This Row],[1M Return vs Nifty]]-AVERAGE(Table2[1M Return vs Nifty]))/_xlfn.STDEV.P(Table2[1M Return vs Nifty])</f>
        <v>0.76029620884355431</v>
      </c>
      <c r="K262">
        <v>2.45898430916208</v>
      </c>
      <c r="L262">
        <f>(Table2[[#This Row],[6M Return vs Nifty]]-AVERAGE(Table2[6M Return vs Nifty]))/_xlfn.STDEV.P(Table2[6M Return vs Nifty])</f>
        <v>-0.21956568090486309</v>
      </c>
      <c r="M262">
        <v>1.8829554741579899</v>
      </c>
      <c r="N262">
        <f>(Table2[[#This Row],[1W Return vs Nifty]]-AVERAGE(Table2[1W Return vs Nifty]))/_xlfn.STDEV.P(Table2[1W Return vs Nifty])</f>
        <v>-0.44649862142180274</v>
      </c>
      <c r="O262">
        <v>960.31</v>
      </c>
      <c r="P262">
        <v>926.18260764591605</v>
      </c>
      <c r="Q262">
        <v>827.58110162335095</v>
      </c>
      <c r="R262">
        <v>47.653045133286597</v>
      </c>
      <c r="S262" s="1">
        <f>(Table2[[#This Row],[Close Price]]-Table2[[#This Row],[20D EMA]])/Table2[[#This Row],[20D EMA]]</f>
        <v>-1.8910560131624132E-2</v>
      </c>
      <c r="T262" s="1">
        <f>(Table2[[#This Row],[Close Price]]-Table2[[#This Row],[50D EMA]])/Table2[[#This Row],[50D EMA]]</f>
        <v>1.7240004532873214E-2</v>
      </c>
      <c r="U262" s="1">
        <f>(Table2[[#This Row],[Close Price]]-Table2[[#This Row],[200D EMA]])/Table2[[#This Row],[200D EMA]]</f>
        <v>0.13843827287973967</v>
      </c>
      <c r="V262">
        <v>2.27829684244091</v>
      </c>
      <c r="W262">
        <v>923</v>
      </c>
      <c r="X262">
        <v>963.95</v>
      </c>
      <c r="Y262">
        <v>923</v>
      </c>
      <c r="Z262">
        <v>996.5</v>
      </c>
      <c r="AA262">
        <v>923</v>
      </c>
      <c r="AB262">
        <v>988.7</v>
      </c>
      <c r="AC262" s="1">
        <f>(Table2[[#This Row],[Close Price]]/Table2[[#This Row],[Day Low]])-1</f>
        <v>2.0747562296858035E-2</v>
      </c>
      <c r="AD262" s="1">
        <f>(Table2[[#This Row],[Day High]]/Table2[[#This Row],[Close Price]])-1</f>
        <v>2.31385660457466E-2</v>
      </c>
      <c r="AE262" s="1">
        <f>(Table2[[#This Row],[Close Price]]/Table2[[#This Row],[Current Week Low]])-1</f>
        <v>2.0747562296858035E-2</v>
      </c>
      <c r="AF262" s="1">
        <f>(Table2[[#This Row],[Current Week High]]/Table2[[#This Row],[Close Price]])-1</f>
        <v>5.7687204797537639E-2</v>
      </c>
      <c r="AG262" s="1">
        <f>(Table2[[#This Row],[Close Price]]/Table2[[#This Row],[Current Month Low]])-1</f>
        <v>2.0747562296858035E-2</v>
      </c>
      <c r="AH262" s="1">
        <f>(Table2[[#This Row],[Current Month High]]/Table2[[#This Row],[Close Price]])-1</f>
        <v>4.940826832245393E-2</v>
      </c>
      <c r="AI262">
        <v>18.6647561428647</v>
      </c>
      <c r="AJ262">
        <v>74.909495962127494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-0.08</v>
      </c>
      <c r="AM262" t="s">
        <v>3214</v>
      </c>
      <c r="AN262">
        <v>1.2</v>
      </c>
      <c r="AO262" t="s">
        <v>3215</v>
      </c>
      <c r="AP262">
        <v>0.112437451794705</v>
      </c>
      <c r="AQ262">
        <f>(Table2[[#This Row],[Sharpe Ratio]]-AVERAGE(Table2[Sharpe Ratio]))/_xlfn.STDEV.P(Table2[Sharpe Ratio])</f>
        <v>0.59831460324100161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0.78687937933243646</v>
      </c>
      <c r="AS262">
        <f>_xlfn.RANK.AVG(Table2[[#This Row],[1Y Return vs Nifty Z-Score]],Table2[1Y Return vs Nifty Z-Score])</f>
        <v>274</v>
      </c>
      <c r="AT262">
        <f>_xlfn.RANK.AVG(Table2[[#This Row],[6M Return vs Nifty Z-Score]],Table2[6M Return vs Nifty Z-Score])</f>
        <v>396</v>
      </c>
      <c r="AU262">
        <f>_xlfn.RANK.AVG(Table2[[#This Row],[Sharpe Ratio Z-Score]],Table2[Sharpe Ratio Z-Score])</f>
        <v>195</v>
      </c>
      <c r="AV262">
        <f>(Table2[[#This Row],[Rank 1Y]]+Table2[[#This Row],[Rank 6M]]+Table2[[#This Row],[Rank Sharpe]])/3</f>
        <v>288.33333333333331</v>
      </c>
    </row>
    <row r="263" spans="1:48" x14ac:dyDescent="0.3">
      <c r="A263" t="s">
        <v>147</v>
      </c>
      <c r="B263" t="s">
        <v>148</v>
      </c>
      <c r="C263" t="s">
        <v>3171</v>
      </c>
      <c r="D263" t="s">
        <v>149</v>
      </c>
      <c r="E263">
        <v>199244.61821697099</v>
      </c>
      <c r="F263">
        <v>587.75</v>
      </c>
      <c r="G263">
        <v>28.9895909977134</v>
      </c>
      <c r="H263">
        <f>(Table2[[#This Row],[1Y Return vs Nifty]]-AVERAGE(Table2[1Y Return vs Nifty]))/_xlfn.STDEV.P(Table2[1Y Return vs Nifty])</f>
        <v>8.0540607479362175E-2</v>
      </c>
      <c r="I263">
        <v>-0.42650187511201398</v>
      </c>
      <c r="J263">
        <f>(Table2[[#This Row],[1M Return vs Nifty]]-AVERAGE(Table2[1M Return vs Nifty]))/_xlfn.STDEV.P(Table2[1M Return vs Nifty])</f>
        <v>-0.18840081821781099</v>
      </c>
      <c r="K263">
        <v>-12.9916637362307</v>
      </c>
      <c r="L263">
        <f>(Table2[[#This Row],[6M Return vs Nifty]]-AVERAGE(Table2[6M Return vs Nifty]))/_xlfn.STDEV.P(Table2[6M Return vs Nifty])</f>
        <v>-0.72852760999516819</v>
      </c>
      <c r="M263">
        <v>0.109490255021537</v>
      </c>
      <c r="N263">
        <f>(Table2[[#This Row],[1W Return vs Nifty]]-AVERAGE(Table2[1W Return vs Nifty]))/_xlfn.STDEV.P(Table2[1W Return vs Nifty])</f>
        <v>-0.85517201075012705</v>
      </c>
      <c r="O263">
        <v>622.53</v>
      </c>
      <c r="P263">
        <v>621.20510107057203</v>
      </c>
      <c r="Q263">
        <v>566.61529698292202</v>
      </c>
      <c r="R263">
        <v>37.583974318505902</v>
      </c>
      <c r="S263" s="1">
        <f>(Table2[[#This Row],[Close Price]]-Table2[[#This Row],[20D EMA]])/Table2[[#This Row],[20D EMA]]</f>
        <v>-5.5868793471800515E-2</v>
      </c>
      <c r="T263" s="1">
        <f>(Table2[[#This Row],[Close Price]]-Table2[[#This Row],[50D EMA]])/Table2[[#This Row],[50D EMA]]</f>
        <v>-5.3855161544739731E-2</v>
      </c>
      <c r="U263" s="1">
        <f>(Table2[[#This Row],[Close Price]]-Table2[[#This Row],[200D EMA]])/Table2[[#This Row],[200D EMA]]</f>
        <v>3.7299916062299654E-2</v>
      </c>
      <c r="V263">
        <v>0.97371507931833801</v>
      </c>
      <c r="W263">
        <v>585.75</v>
      </c>
      <c r="X263">
        <v>602</v>
      </c>
      <c r="Y263">
        <v>585.75</v>
      </c>
      <c r="Z263">
        <v>624</v>
      </c>
      <c r="AA263">
        <v>585.75</v>
      </c>
      <c r="AB263">
        <v>618</v>
      </c>
      <c r="AC263" s="1">
        <f>(Table2[[#This Row],[Close Price]]/Table2[[#This Row],[Day Low]])-1</f>
        <v>3.4144259496371454E-3</v>
      </c>
      <c r="AD263" s="1">
        <f>(Table2[[#This Row],[Day High]]/Table2[[#This Row],[Close Price]])-1</f>
        <v>2.4245002126754622E-2</v>
      </c>
      <c r="AE263" s="1">
        <f>(Table2[[#This Row],[Close Price]]/Table2[[#This Row],[Current Week Low]])-1</f>
        <v>3.4144259496371454E-3</v>
      </c>
      <c r="AF263" s="1">
        <f>(Table2[[#This Row],[Current Week High]]/Table2[[#This Row],[Close Price]])-1</f>
        <v>6.1675882603147603E-2</v>
      </c>
      <c r="AG263" s="1">
        <f>(Table2[[#This Row],[Close Price]]/Table2[[#This Row],[Current Month Low]])-1</f>
        <v>3.4144259496371454E-3</v>
      </c>
      <c r="AH263" s="1">
        <f>(Table2[[#This Row],[Current Month High]]/Table2[[#This Row],[Close Price]])-1</f>
        <v>5.1467460655040487E-2</v>
      </c>
      <c r="AI263">
        <v>15.8860059549128</v>
      </c>
      <c r="AJ263">
        <v>77.428605928877602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-0.16</v>
      </c>
      <c r="AM263" t="s">
        <v>3214</v>
      </c>
      <c r="AN263">
        <v>-5.36</v>
      </c>
      <c r="AO263" t="s">
        <v>3214</v>
      </c>
      <c r="AP263">
        <v>0.20337461155317099</v>
      </c>
      <c r="AQ263">
        <f>(Table2[[#This Row],[Sharpe Ratio]]-AVERAGE(Table2[Sharpe Ratio]))/_xlfn.STDEV.P(Table2[Sharpe Ratio])</f>
        <v>1.6601625763806878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-3.1397255103056243E-2</v>
      </c>
      <c r="AS263">
        <f>_xlfn.RANK.AVG(Table2[[#This Row],[1Y Return vs Nifty Z-Score]],Table2[1Y Return vs Nifty Z-Score])</f>
        <v>277</v>
      </c>
      <c r="AT263">
        <f>_xlfn.RANK.AVG(Table2[[#This Row],[6M Return vs Nifty Z-Score]],Table2[6M Return vs Nifty Z-Score])</f>
        <v>558</v>
      </c>
      <c r="AU263">
        <f>_xlfn.RANK.AVG(Table2[[#This Row],[Sharpe Ratio Z-Score]],Table2[Sharpe Ratio Z-Score])</f>
        <v>31</v>
      </c>
      <c r="AV263">
        <f>(Table2[[#This Row],[Rank 1Y]]+Table2[[#This Row],[Rank 6M]]+Table2[[#This Row],[Rank Sharpe]])/3</f>
        <v>288.66666666666669</v>
      </c>
    </row>
    <row r="264" spans="1:48" x14ac:dyDescent="0.3">
      <c r="A264" t="s">
        <v>1019</v>
      </c>
      <c r="B264" t="s">
        <v>1020</v>
      </c>
      <c r="C264" t="s">
        <v>3181</v>
      </c>
      <c r="D264" t="s">
        <v>46</v>
      </c>
      <c r="E264">
        <v>14330.0683404799</v>
      </c>
      <c r="F264">
        <v>758.75</v>
      </c>
      <c r="G264">
        <v>-2.6487562319176901</v>
      </c>
      <c r="H264">
        <f>(Table2[[#This Row],[1Y Return vs Nifty]]-AVERAGE(Table2[1Y Return vs Nifty]))/_xlfn.STDEV.P(Table2[1Y Return vs Nifty])</f>
        <v>-0.46047935846430044</v>
      </c>
      <c r="I264">
        <v>2.53491860354809</v>
      </c>
      <c r="J264">
        <f>(Table2[[#This Row],[1M Return vs Nifty]]-AVERAGE(Table2[1M Return vs Nifty]))/_xlfn.STDEV.P(Table2[1M Return vs Nifty])</f>
        <v>8.0912472225140933E-2</v>
      </c>
      <c r="K264">
        <v>26.123563759031502</v>
      </c>
      <c r="L264">
        <f>(Table2[[#This Row],[6M Return vs Nifty]]-AVERAGE(Table2[6M Return vs Nifty]))/_xlfn.STDEV.P(Table2[6M Return vs Nifty])</f>
        <v>0.55997249591017584</v>
      </c>
      <c r="M264">
        <v>6.8950071573067202</v>
      </c>
      <c r="N264">
        <f>(Table2[[#This Row],[1W Return vs Nifty]]-AVERAGE(Table2[1W Return vs Nifty]))/_xlfn.STDEV.P(Table2[1W Return vs Nifty])</f>
        <v>0.70846744542809659</v>
      </c>
      <c r="O264">
        <v>757.4</v>
      </c>
      <c r="P264">
        <v>733.00585594430402</v>
      </c>
      <c r="Q264">
        <v>629.43249651757299</v>
      </c>
      <c r="R264">
        <v>59.851795840353503</v>
      </c>
      <c r="S264" s="1">
        <f>(Table2[[#This Row],[Close Price]]-Table2[[#This Row],[20D EMA]])/Table2[[#This Row],[20D EMA]]</f>
        <v>1.7824135199366554E-3</v>
      </c>
      <c r="T264" s="1">
        <f>(Table2[[#This Row],[Close Price]]-Table2[[#This Row],[50D EMA]])/Table2[[#This Row],[50D EMA]]</f>
        <v>3.5121334770962728E-2</v>
      </c>
      <c r="U264" s="1">
        <f>(Table2[[#This Row],[Close Price]]-Table2[[#This Row],[200D EMA]])/Table2[[#This Row],[200D EMA]]</f>
        <v>0.20545094858923704</v>
      </c>
      <c r="V264">
        <v>1.6288408066848299</v>
      </c>
      <c r="W264">
        <v>754.05</v>
      </c>
      <c r="X264">
        <v>776.7</v>
      </c>
      <c r="Y264">
        <v>754.05</v>
      </c>
      <c r="Z264">
        <v>826.7</v>
      </c>
      <c r="AA264">
        <v>754.05</v>
      </c>
      <c r="AB264">
        <v>812</v>
      </c>
      <c r="AC264" s="1">
        <f>(Table2[[#This Row],[Close Price]]/Table2[[#This Row],[Day Low]])-1</f>
        <v>6.2330084211923431E-3</v>
      </c>
      <c r="AD264" s="1">
        <f>(Table2[[#This Row],[Day High]]/Table2[[#This Row],[Close Price]])-1</f>
        <v>2.3657331136738069E-2</v>
      </c>
      <c r="AE264" s="1">
        <f>(Table2[[#This Row],[Close Price]]/Table2[[#This Row],[Current Week Low]])-1</f>
        <v>6.2330084211923431E-3</v>
      </c>
      <c r="AF264" s="1">
        <f>(Table2[[#This Row],[Current Week High]]/Table2[[#This Row],[Close Price]])-1</f>
        <v>8.9555189456342665E-2</v>
      </c>
      <c r="AG264" s="1">
        <f>(Table2[[#This Row],[Close Price]]/Table2[[#This Row],[Current Month Low]])-1</f>
        <v>6.2330084211923431E-3</v>
      </c>
      <c r="AH264" s="1">
        <f>(Table2[[#This Row],[Current Month High]]/Table2[[#This Row],[Close Price]])-1</f>
        <v>7.0181219110379001E-2</v>
      </c>
      <c r="AI264">
        <v>8.9555189456342603</v>
      </c>
      <c r="AJ264">
        <v>69.363839285714207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0.06</v>
      </c>
      <c r="AM264" t="s">
        <v>3215</v>
      </c>
      <c r="AN264">
        <v>0.09</v>
      </c>
      <c r="AO264" t="s">
        <v>3215</v>
      </c>
      <c r="AP264">
        <v>9.1273326954996001E-2</v>
      </c>
      <c r="AQ264">
        <f>(Table2[[#This Row],[Sharpe Ratio]]-AVERAGE(Table2[Sharpe Ratio]))/_xlfn.STDEV.P(Table2[Sharpe Ratio])</f>
        <v>0.3511869919981388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1.2400600470972516</v>
      </c>
      <c r="AS264">
        <f>_xlfn.RANK.AVG(Table2[[#This Row],[1Y Return vs Nifty Z-Score]],Table2[1Y Return vs Nifty Z-Score])</f>
        <v>446</v>
      </c>
      <c r="AT264">
        <f>_xlfn.RANK.AVG(Table2[[#This Row],[6M Return vs Nifty Z-Score]],Table2[6M Return vs Nifty Z-Score])</f>
        <v>166</v>
      </c>
      <c r="AU264">
        <f>_xlfn.RANK.AVG(Table2[[#This Row],[Sharpe Ratio Z-Score]],Table2[Sharpe Ratio Z-Score])</f>
        <v>254</v>
      </c>
      <c r="AV264">
        <f>(Table2[[#This Row],[Rank 1Y]]+Table2[[#This Row],[Rank 6M]]+Table2[[#This Row],[Rank Sharpe]])/3</f>
        <v>288.66666666666669</v>
      </c>
    </row>
    <row r="265" spans="1:48" x14ac:dyDescent="0.3">
      <c r="A265" t="s">
        <v>1588</v>
      </c>
      <c r="B265" t="s">
        <v>1589</v>
      </c>
      <c r="C265" t="s">
        <v>3183</v>
      </c>
      <c r="D265" t="s">
        <v>384</v>
      </c>
      <c r="E265">
        <v>6273.5165791999998</v>
      </c>
      <c r="F265">
        <v>124.8</v>
      </c>
      <c r="G265">
        <v>44.6402202060261</v>
      </c>
      <c r="H265">
        <f>(Table2[[#This Row],[1Y Return vs Nifty]]-AVERAGE(Table2[1Y Return vs Nifty]))/_xlfn.STDEV.P(Table2[1Y Return vs Nifty])</f>
        <v>0.34816845857482409</v>
      </c>
      <c r="I265">
        <v>-8.0145012477453701</v>
      </c>
      <c r="J265">
        <f>(Table2[[#This Row],[1M Return vs Nifty]]-AVERAGE(Table2[1M Return vs Nifty]))/_xlfn.STDEV.P(Table2[1M Return vs Nifty])</f>
        <v>-0.87845786808583559</v>
      </c>
      <c r="K265">
        <v>6.3075822444299403</v>
      </c>
      <c r="L265">
        <f>(Table2[[#This Row],[6M Return vs Nifty]]-AVERAGE(Table2[6M Return vs Nifty]))/_xlfn.STDEV.P(Table2[6M Return vs Nifty])</f>
        <v>-9.2788485302961701E-2</v>
      </c>
      <c r="M265">
        <v>4.38541749338677</v>
      </c>
      <c r="N265">
        <f>(Table2[[#This Row],[1W Return vs Nifty]]-AVERAGE(Table2[1W Return vs Nifty]))/_xlfn.STDEV.P(Table2[1W Return vs Nifty])</f>
        <v>0.13016317269085673</v>
      </c>
      <c r="O265">
        <v>129.13</v>
      </c>
      <c r="P265">
        <v>131.51254755668501</v>
      </c>
      <c r="Q265">
        <v>115.52379972449501</v>
      </c>
      <c r="R265">
        <v>47.485203455702901</v>
      </c>
      <c r="S265" s="1">
        <f>(Table2[[#This Row],[Close Price]]-Table2[[#This Row],[20D EMA]])/Table2[[#This Row],[20D EMA]]</f>
        <v>-3.353209943467822E-2</v>
      </c>
      <c r="T265" s="1">
        <f>(Table2[[#This Row],[Close Price]]-Table2[[#This Row],[50D EMA]])/Table2[[#This Row],[50D EMA]]</f>
        <v>-5.1041118747941094E-2</v>
      </c>
      <c r="U265" s="1">
        <f>(Table2[[#This Row],[Close Price]]-Table2[[#This Row],[200D EMA]])/Table2[[#This Row],[200D EMA]]</f>
        <v>8.0296876467249007E-2</v>
      </c>
      <c r="V265">
        <v>0.25196951387276301</v>
      </c>
      <c r="W265">
        <v>124.15</v>
      </c>
      <c r="X265">
        <v>127.45</v>
      </c>
      <c r="Y265">
        <v>124.15</v>
      </c>
      <c r="Z265">
        <v>130.69999999999999</v>
      </c>
      <c r="AA265">
        <v>124.15</v>
      </c>
      <c r="AB265">
        <v>130.69999999999999</v>
      </c>
      <c r="AC265" s="1">
        <f>(Table2[[#This Row],[Close Price]]/Table2[[#This Row],[Day Low]])-1</f>
        <v>5.2356020942407877E-3</v>
      </c>
      <c r="AD265" s="1">
        <f>(Table2[[#This Row],[Day High]]/Table2[[#This Row],[Close Price]])-1</f>
        <v>2.123397435897445E-2</v>
      </c>
      <c r="AE265" s="1">
        <f>(Table2[[#This Row],[Close Price]]/Table2[[#This Row],[Current Week Low]])-1</f>
        <v>5.2356020942407877E-3</v>
      </c>
      <c r="AF265" s="1">
        <f>(Table2[[#This Row],[Current Week High]]/Table2[[#This Row],[Close Price]])-1</f>
        <v>4.7275641025640969E-2</v>
      </c>
      <c r="AG265" s="1">
        <f>(Table2[[#This Row],[Close Price]]/Table2[[#This Row],[Current Month Low]])-1</f>
        <v>5.2356020942407877E-3</v>
      </c>
      <c r="AH265" s="1">
        <f>(Table2[[#This Row],[Current Month High]]/Table2[[#This Row],[Close Price]])-1</f>
        <v>4.7275641025640969E-2</v>
      </c>
      <c r="AI265">
        <v>36.177884615384599</v>
      </c>
      <c r="AJ265">
        <v>91.852421214450402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-0.21</v>
      </c>
      <c r="AM265" t="s">
        <v>3214</v>
      </c>
      <c r="AN265">
        <v>-2.64</v>
      </c>
      <c r="AO265" t="s">
        <v>3214</v>
      </c>
      <c r="AP265">
        <v>7.3699088454488998E-2</v>
      </c>
      <c r="AQ265">
        <f>(Table2[[#This Row],[Sharpe Ratio]]-AVERAGE(Table2[Sharpe Ratio]))/_xlfn.STDEV.P(Table2[Sharpe Ratio])</f>
        <v>0.14597748709605174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210</v>
      </c>
      <c r="AT265">
        <f>_xlfn.RANK.AVG(Table2[[#This Row],[6M Return vs Nifty Z-Score]],Table2[6M Return vs Nifty Z-Score])</f>
        <v>353</v>
      </c>
      <c r="AU265">
        <f>_xlfn.RANK.AVG(Table2[[#This Row],[Sharpe Ratio Z-Score]],Table2[Sharpe Ratio Z-Score])</f>
        <v>304</v>
      </c>
      <c r="AV265">
        <f>(Table2[[#This Row],[Rank 1Y]]+Table2[[#This Row],[Rank 6M]]+Table2[[#This Row],[Rank Sharpe]])/3</f>
        <v>289</v>
      </c>
    </row>
    <row r="266" spans="1:48" x14ac:dyDescent="0.3">
      <c r="A266" t="s">
        <v>378</v>
      </c>
      <c r="B266" t="s">
        <v>379</v>
      </c>
      <c r="C266" t="s">
        <v>3182</v>
      </c>
      <c r="D266" t="s">
        <v>130</v>
      </c>
      <c r="E266">
        <v>68642.648312044999</v>
      </c>
      <c r="F266">
        <v>1845.2</v>
      </c>
      <c r="G266">
        <v>30.960016315473801</v>
      </c>
      <c r="H266">
        <f>(Table2[[#This Row],[1Y Return vs Nifty]]-AVERAGE(Table2[1Y Return vs Nifty]))/_xlfn.STDEV.P(Table2[1Y Return vs Nifty])</f>
        <v>0.11423514375118289</v>
      </c>
      <c r="I266">
        <v>7.2966312239431401</v>
      </c>
      <c r="J266">
        <f>(Table2[[#This Row],[1M Return vs Nifty]]-AVERAGE(Table2[1M Return vs Nifty]))/_xlfn.STDEV.P(Table2[1M Return vs Nifty])</f>
        <v>0.51394537085713154</v>
      </c>
      <c r="K266">
        <v>8.3718326177336895</v>
      </c>
      <c r="L266">
        <f>(Table2[[#This Row],[6M Return vs Nifty]]-AVERAGE(Table2[6M Return vs Nifty]))/_xlfn.STDEV.P(Table2[6M Return vs Nifty])</f>
        <v>-2.4789728937830217E-2</v>
      </c>
      <c r="M266">
        <v>0.99643057745946195</v>
      </c>
      <c r="N266">
        <f>(Table2[[#This Row],[1W Return vs Nifty]]-AVERAGE(Table2[1W Return vs Nifty]))/_xlfn.STDEV.P(Table2[1W Return vs Nifty])</f>
        <v>-0.65078745119323922</v>
      </c>
      <c r="O266">
        <v>1848.05</v>
      </c>
      <c r="P266">
        <v>1803.2842553999301</v>
      </c>
      <c r="Q266">
        <v>1614.92306841099</v>
      </c>
      <c r="R266">
        <v>57.8706851596409</v>
      </c>
      <c r="S266" s="1">
        <f>(Table2[[#This Row],[Close Price]]-Table2[[#This Row],[20D EMA]])/Table2[[#This Row],[20D EMA]]</f>
        <v>-1.5421660669353693E-3</v>
      </c>
      <c r="T266" s="1">
        <f>(Table2[[#This Row],[Close Price]]-Table2[[#This Row],[50D EMA]])/Table2[[#This Row],[50D EMA]]</f>
        <v>2.3244113885291996E-2</v>
      </c>
      <c r="U266" s="1">
        <f>(Table2[[#This Row],[Close Price]]-Table2[[#This Row],[200D EMA]])/Table2[[#This Row],[200D EMA]]</f>
        <v>0.14259312786682274</v>
      </c>
      <c r="V266">
        <v>1.0347660879009499</v>
      </c>
      <c r="W266">
        <v>1826.1</v>
      </c>
      <c r="X266">
        <v>1885</v>
      </c>
      <c r="Y266">
        <v>1826.1</v>
      </c>
      <c r="Z266">
        <v>1927.75</v>
      </c>
      <c r="AA266">
        <v>1826.1</v>
      </c>
      <c r="AB266">
        <v>1911.95</v>
      </c>
      <c r="AC266" s="1">
        <f>(Table2[[#This Row],[Close Price]]/Table2[[#This Row],[Day Low]])-1</f>
        <v>1.0459449099173179E-2</v>
      </c>
      <c r="AD266" s="1">
        <f>(Table2[[#This Row],[Day High]]/Table2[[#This Row],[Close Price]])-1</f>
        <v>2.1569477563407657E-2</v>
      </c>
      <c r="AE266" s="1">
        <f>(Table2[[#This Row],[Close Price]]/Table2[[#This Row],[Current Week Low]])-1</f>
        <v>1.0459449099173179E-2</v>
      </c>
      <c r="AF266" s="1">
        <f>(Table2[[#This Row],[Current Week High]]/Table2[[#This Row],[Close Price]])-1</f>
        <v>4.4737697810535382E-2</v>
      </c>
      <c r="AG266" s="1">
        <f>(Table2[[#This Row],[Close Price]]/Table2[[#This Row],[Current Month Low]])-1</f>
        <v>1.0459449099173179E-2</v>
      </c>
      <c r="AH266" s="1">
        <f>(Table2[[#This Row],[Current Month High]]/Table2[[#This Row],[Close Price]])-1</f>
        <v>3.6174940385865995E-2</v>
      </c>
      <c r="AI266">
        <v>6.7634944721439396</v>
      </c>
      <c r="AJ266">
        <v>75.549424412520196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0.14000000000000001</v>
      </c>
      <c r="AM266" t="s">
        <v>3215</v>
      </c>
      <c r="AN266">
        <v>2.4</v>
      </c>
      <c r="AO266" t="s">
        <v>3215</v>
      </c>
      <c r="AP266">
        <v>8.4532820408424997E-2</v>
      </c>
      <c r="AQ266">
        <f>(Table2[[#This Row],[Sharpe Ratio]]-AVERAGE(Table2[Sharpe Ratio]))/_xlfn.STDEV.P(Table2[Sharpe Ratio])</f>
        <v>0.27247996801122704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0.22508330248847197</v>
      </c>
      <c r="AS266">
        <f>_xlfn.RANK.AVG(Table2[[#This Row],[1Y Return vs Nifty Z-Score]],Table2[1Y Return vs Nifty Z-Score])</f>
        <v>266</v>
      </c>
      <c r="AT266">
        <f>_xlfn.RANK.AVG(Table2[[#This Row],[6M Return vs Nifty Z-Score]],Table2[6M Return vs Nifty Z-Score])</f>
        <v>327</v>
      </c>
      <c r="AU266">
        <f>_xlfn.RANK.AVG(Table2[[#This Row],[Sharpe Ratio Z-Score]],Table2[Sharpe Ratio Z-Score])</f>
        <v>276</v>
      </c>
      <c r="AV266">
        <f>(Table2[[#This Row],[Rank 1Y]]+Table2[[#This Row],[Rank 6M]]+Table2[[#This Row],[Rank Sharpe]])/3</f>
        <v>289.66666666666669</v>
      </c>
    </row>
    <row r="267" spans="1:48" x14ac:dyDescent="0.3">
      <c r="A267" t="s">
        <v>1098</v>
      </c>
      <c r="B267" t="s">
        <v>1099</v>
      </c>
      <c r="C267" t="s">
        <v>3183</v>
      </c>
      <c r="D267" t="s">
        <v>468</v>
      </c>
      <c r="E267">
        <v>12246.03417458</v>
      </c>
      <c r="F267">
        <v>818.25</v>
      </c>
      <c r="G267">
        <v>41.171687976060902</v>
      </c>
      <c r="H267">
        <f>(Table2[[#This Row],[1Y Return vs Nifty]]-AVERAGE(Table2[1Y Return vs Nifty]))/_xlfn.STDEV.P(Table2[1Y Return vs Nifty])</f>
        <v>0.28885609388932693</v>
      </c>
      <c r="I267">
        <v>15.6404488872921</v>
      </c>
      <c r="J267">
        <f>(Table2[[#This Row],[1M Return vs Nifty]]-AVERAGE(Table2[1M Return vs Nifty]))/_xlfn.STDEV.P(Table2[1M Return vs Nifty])</f>
        <v>1.2727369730511007</v>
      </c>
      <c r="K267">
        <v>65.176329917261</v>
      </c>
      <c r="L267">
        <f>(Table2[[#This Row],[6M Return vs Nifty]]-AVERAGE(Table2[6M Return vs Nifty]))/_xlfn.STDEV.P(Table2[6M Return vs Nifty])</f>
        <v>1.8464150542941262</v>
      </c>
      <c r="M267">
        <v>3.5557255322758401</v>
      </c>
      <c r="N267">
        <f>(Table2[[#This Row],[1W Return vs Nifty]]-AVERAGE(Table2[1W Return vs Nifty]))/_xlfn.STDEV.P(Table2[1W Return vs Nifty])</f>
        <v>-6.1029201530483537E-2</v>
      </c>
      <c r="O267">
        <v>751.08</v>
      </c>
      <c r="P267">
        <v>696.91263935570305</v>
      </c>
      <c r="Q267">
        <v>577.07627911717202</v>
      </c>
      <c r="R267">
        <v>61.097553492035203</v>
      </c>
      <c r="S267" s="1">
        <f>(Table2[[#This Row],[Close Price]]-Table2[[#This Row],[20D EMA]])/Table2[[#This Row],[20D EMA]]</f>
        <v>8.9431219044575752E-2</v>
      </c>
      <c r="T267" s="1">
        <f>(Table2[[#This Row],[Close Price]]-Table2[[#This Row],[50D EMA]])/Table2[[#This Row],[50D EMA]]</f>
        <v>0.17410698815345571</v>
      </c>
      <c r="U267" s="1">
        <f>(Table2[[#This Row],[Close Price]]-Table2[[#This Row],[200D EMA]])/Table2[[#This Row],[200D EMA]]</f>
        <v>0.41792346975651556</v>
      </c>
      <c r="V267">
        <v>0.89099840900078198</v>
      </c>
      <c r="W267">
        <v>771</v>
      </c>
      <c r="X267">
        <v>837</v>
      </c>
      <c r="Y267">
        <v>725.9</v>
      </c>
      <c r="Z267">
        <v>837</v>
      </c>
      <c r="AA267">
        <v>766.4</v>
      </c>
      <c r="AB267">
        <v>837</v>
      </c>
      <c r="AC267" s="1">
        <f>(Table2[[#This Row],[Close Price]]/Table2[[#This Row],[Day Low]])-1</f>
        <v>6.1284046692607008E-2</v>
      </c>
      <c r="AD267" s="1">
        <f>(Table2[[#This Row],[Day High]]/Table2[[#This Row],[Close Price]])-1</f>
        <v>2.2914757103574601E-2</v>
      </c>
      <c r="AE267" s="1">
        <f>(Table2[[#This Row],[Close Price]]/Table2[[#This Row],[Current Week Low]])-1</f>
        <v>0.12722138035542097</v>
      </c>
      <c r="AF267" s="1">
        <f>(Table2[[#This Row],[Current Week High]]/Table2[[#This Row],[Close Price]])-1</f>
        <v>2.2914757103574601E-2</v>
      </c>
      <c r="AG267" s="1">
        <f>(Table2[[#This Row],[Close Price]]/Table2[[#This Row],[Current Month Low]])-1</f>
        <v>6.7653966597077231E-2</v>
      </c>
      <c r="AH267" s="1">
        <f>(Table2[[#This Row],[Current Month High]]/Table2[[#This Row],[Close Price]])-1</f>
        <v>2.2914757103574601E-2</v>
      </c>
      <c r="AI267">
        <v>2.2914757103574601</v>
      </c>
      <c r="AJ267">
        <v>101.46497599409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0.38</v>
      </c>
      <c r="AM267" t="s">
        <v>3215</v>
      </c>
      <c r="AN267">
        <v>5.78</v>
      </c>
      <c r="AO267" t="s">
        <v>3215</v>
      </c>
      <c r="AP267">
        <v>-2.0031332434253001E-2</v>
      </c>
      <c r="AQ267">
        <f>(Table2[[#This Row],[Sharpe Ratio]]-AVERAGE(Table2[Sharpe Ratio]))/_xlfn.STDEV.P(Table2[Sharpe Ratio])</f>
        <v>-0.94848662093844927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2.3984922987656212</v>
      </c>
      <c r="AS267">
        <f>_xlfn.RANK.AVG(Table2[[#This Row],[1Y Return vs Nifty Z-Score]],Table2[1Y Return vs Nifty Z-Score])</f>
        <v>227</v>
      </c>
      <c r="AT267">
        <f>_xlfn.RANK.AVG(Table2[[#This Row],[6M Return vs Nifty Z-Score]],Table2[6M Return vs Nifty Z-Score])</f>
        <v>38</v>
      </c>
      <c r="AU267">
        <f>_xlfn.RANK.AVG(Table2[[#This Row],[Sharpe Ratio Z-Score]],Table2[Sharpe Ratio Z-Score])</f>
        <v>607</v>
      </c>
      <c r="AV267">
        <f>(Table2[[#This Row],[Rank 1Y]]+Table2[[#This Row],[Rank 6M]]+Table2[[#This Row],[Rank Sharpe]])/3</f>
        <v>290.66666666666669</v>
      </c>
    </row>
    <row r="268" spans="1:48" x14ac:dyDescent="0.3">
      <c r="A268" t="s">
        <v>1011</v>
      </c>
      <c r="B268" t="s">
        <v>1012</v>
      </c>
      <c r="C268" t="s">
        <v>3180</v>
      </c>
      <c r="D268" t="s">
        <v>790</v>
      </c>
      <c r="E268">
        <v>14456.87202072</v>
      </c>
      <c r="F268">
        <v>3001.3</v>
      </c>
      <c r="G268">
        <v>31.9937806243842</v>
      </c>
      <c r="H268">
        <f>(Table2[[#This Row],[1Y Return vs Nifty]]-AVERAGE(Table2[1Y Return vs Nifty]))/_xlfn.STDEV.P(Table2[1Y Return vs Nifty])</f>
        <v>0.13191265159131033</v>
      </c>
      <c r="I268">
        <v>7.3321673399663201</v>
      </c>
      <c r="J268">
        <f>(Table2[[#This Row],[1M Return vs Nifty]]-AVERAGE(Table2[1M Return vs Nifty]))/_xlfn.STDEV.P(Table2[1M Return vs Nifty])</f>
        <v>0.51717704579310531</v>
      </c>
      <c r="K268">
        <v>9.9249859176578195</v>
      </c>
      <c r="L268">
        <f>(Table2[[#This Row],[6M Return vs Nifty]]-AVERAGE(Table2[6M Return vs Nifty]))/_xlfn.STDEV.P(Table2[6M Return vs Nifty])</f>
        <v>2.6372908213695347E-2</v>
      </c>
      <c r="M268">
        <v>9.66289189238476</v>
      </c>
      <c r="N268">
        <f>(Table2[[#This Row],[1W Return vs Nifty]]-AVERAGE(Table2[1W Return vs Nifty]))/_xlfn.STDEV.P(Table2[1W Return vs Nifty])</f>
        <v>1.3462926611406807</v>
      </c>
      <c r="O268">
        <v>2856.42</v>
      </c>
      <c r="P268">
        <v>2729.7863650118202</v>
      </c>
      <c r="Q268">
        <v>2463.2941706495799</v>
      </c>
      <c r="R268">
        <v>85.182813769769496</v>
      </c>
      <c r="S268" s="1">
        <f>(Table2[[#This Row],[Close Price]]-Table2[[#This Row],[20D EMA]])/Table2[[#This Row],[20D EMA]]</f>
        <v>5.0720832370589795E-2</v>
      </c>
      <c r="T268" s="1">
        <f>(Table2[[#This Row],[Close Price]]-Table2[[#This Row],[50D EMA]])/Table2[[#This Row],[50D EMA]]</f>
        <v>9.9463327412071798E-2</v>
      </c>
      <c r="U268" s="1">
        <f>(Table2[[#This Row],[Close Price]]-Table2[[#This Row],[200D EMA]])/Table2[[#This Row],[200D EMA]]</f>
        <v>0.21840908640178616</v>
      </c>
      <c r="V268">
        <v>2.8763505375667702</v>
      </c>
      <c r="W268">
        <v>2975.05</v>
      </c>
      <c r="X268">
        <v>3060.05</v>
      </c>
      <c r="Y268">
        <v>2910</v>
      </c>
      <c r="Z268">
        <v>3099</v>
      </c>
      <c r="AA268">
        <v>2975.05</v>
      </c>
      <c r="AB268">
        <v>3099</v>
      </c>
      <c r="AC268" s="1">
        <f>(Table2[[#This Row],[Close Price]]/Table2[[#This Row],[Day Low]])-1</f>
        <v>8.8233811196449796E-3</v>
      </c>
      <c r="AD268" s="1">
        <f>(Table2[[#This Row],[Day High]]/Table2[[#This Row],[Close Price]])-1</f>
        <v>1.9574850897944307E-2</v>
      </c>
      <c r="AE268" s="1">
        <f>(Table2[[#This Row],[Close Price]]/Table2[[#This Row],[Current Week Low]])-1</f>
        <v>3.1374570446735417E-2</v>
      </c>
      <c r="AF268" s="1">
        <f>(Table2[[#This Row],[Current Week High]]/Table2[[#This Row],[Close Price]])-1</f>
        <v>3.255256055709177E-2</v>
      </c>
      <c r="AG268" s="1">
        <f>(Table2[[#This Row],[Close Price]]/Table2[[#This Row],[Current Month Low]])-1</f>
        <v>8.8233811196449796E-3</v>
      </c>
      <c r="AH268" s="1">
        <f>(Table2[[#This Row],[Current Month High]]/Table2[[#This Row],[Close Price]])-1</f>
        <v>3.255256055709177E-2</v>
      </c>
      <c r="AI268">
        <v>3.8883150634724899</v>
      </c>
      <c r="AJ268">
        <v>66.901153899624603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0.11</v>
      </c>
      <c r="AM268" t="s">
        <v>3215</v>
      </c>
      <c r="AN268">
        <v>8.4499999999999993</v>
      </c>
      <c r="AO268" t="s">
        <v>3215</v>
      </c>
      <c r="AP268">
        <v>7.5209954252367997E-2</v>
      </c>
      <c r="AQ268">
        <f>(Table2[[#This Row],[Sharpe Ratio]]-AVERAGE(Table2[Sharpe Ratio]))/_xlfn.STDEV.P(Table2[Sharpe Ratio])</f>
        <v>0.16361944764798697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2.1853747143867785</v>
      </c>
      <c r="AS268">
        <f>_xlfn.RANK.AVG(Table2[[#This Row],[1Y Return vs Nifty Z-Score]],Table2[1Y Return vs Nifty Z-Score])</f>
        <v>259</v>
      </c>
      <c r="AT268">
        <f>_xlfn.RANK.AVG(Table2[[#This Row],[6M Return vs Nifty Z-Score]],Table2[6M Return vs Nifty Z-Score])</f>
        <v>315</v>
      </c>
      <c r="AU268">
        <f>_xlfn.RANK.AVG(Table2[[#This Row],[Sharpe Ratio Z-Score]],Table2[Sharpe Ratio Z-Score])</f>
        <v>299</v>
      </c>
      <c r="AV268">
        <f>(Table2[[#This Row],[Rank 1Y]]+Table2[[#This Row],[Rank 6M]]+Table2[[#This Row],[Rank Sharpe]])/3</f>
        <v>291</v>
      </c>
    </row>
    <row r="269" spans="1:48" x14ac:dyDescent="0.3">
      <c r="A269" t="s">
        <v>278</v>
      </c>
      <c r="B269" t="s">
        <v>279</v>
      </c>
      <c r="C269" t="s">
        <v>3170</v>
      </c>
      <c r="D269" t="s">
        <v>280</v>
      </c>
      <c r="E269">
        <v>101483.444316284</v>
      </c>
      <c r="F269">
        <v>377.6</v>
      </c>
      <c r="G269">
        <v>68.658377032417405</v>
      </c>
      <c r="H269">
        <f>(Table2[[#This Row],[1Y Return vs Nifty]]-AVERAGE(Table2[1Y Return vs Nifty]))/_xlfn.STDEV.P(Table2[1Y Return vs Nifty])</f>
        <v>0.75888215022031802</v>
      </c>
      <c r="I269">
        <v>-12.4193248550717</v>
      </c>
      <c r="J269">
        <f>(Table2[[#This Row],[1M Return vs Nifty]]-AVERAGE(Table2[1M Return vs Nifty]))/_xlfn.STDEV.P(Table2[1M Return vs Nifty])</f>
        <v>-1.2790350735377878</v>
      </c>
      <c r="K269">
        <v>13.0867727760743</v>
      </c>
      <c r="L269">
        <f>(Table2[[#This Row],[6M Return vs Nifty]]-AVERAGE(Table2[6M Return vs Nifty]))/_xlfn.STDEV.P(Table2[6M Return vs Nifty])</f>
        <v>0.13052576536921656</v>
      </c>
      <c r="M269">
        <v>1.4943291414070601</v>
      </c>
      <c r="N269">
        <f>(Table2[[#This Row],[1W Return vs Nifty]]-AVERAGE(Table2[1W Return vs Nifty]))/_xlfn.STDEV.P(Table2[1W Return vs Nifty])</f>
        <v>-0.53605281108044966</v>
      </c>
      <c r="O269">
        <v>404.85</v>
      </c>
      <c r="P269">
        <v>408.48512898997001</v>
      </c>
      <c r="Q269">
        <v>339.372660966723</v>
      </c>
      <c r="R269">
        <v>27.16313470895</v>
      </c>
      <c r="S269" s="1">
        <f>(Table2[[#This Row],[Close Price]]-Table2[[#This Row],[20D EMA]])/Table2[[#This Row],[20D EMA]]</f>
        <v>-6.7308879832036553E-2</v>
      </c>
      <c r="T269" s="1">
        <f>(Table2[[#This Row],[Close Price]]-Table2[[#This Row],[50D EMA]])/Table2[[#This Row],[50D EMA]]</f>
        <v>-7.5608943381457447E-2</v>
      </c>
      <c r="U269" s="1">
        <f>(Table2[[#This Row],[Close Price]]-Table2[[#This Row],[200D EMA]])/Table2[[#This Row],[200D EMA]]</f>
        <v>0.11264118601770748</v>
      </c>
      <c r="V269">
        <v>1.51254205203653</v>
      </c>
      <c r="W269">
        <v>375.5</v>
      </c>
      <c r="X269">
        <v>389.05</v>
      </c>
      <c r="Y269">
        <v>375.5</v>
      </c>
      <c r="Z269">
        <v>395.6</v>
      </c>
      <c r="AA269">
        <v>375.5</v>
      </c>
      <c r="AB269">
        <v>395.6</v>
      </c>
      <c r="AC269" s="1">
        <f>(Table2[[#This Row],[Close Price]]/Table2[[#This Row],[Day Low]])-1</f>
        <v>5.5925432756325222E-3</v>
      </c>
      <c r="AD269" s="1">
        <f>(Table2[[#This Row],[Day High]]/Table2[[#This Row],[Close Price]])-1</f>
        <v>3.0323093220338881E-2</v>
      </c>
      <c r="AE269" s="1">
        <f>(Table2[[#This Row],[Close Price]]/Table2[[#This Row],[Current Week Low]])-1</f>
        <v>5.5925432756325222E-3</v>
      </c>
      <c r="AF269" s="1">
        <f>(Table2[[#This Row],[Current Week High]]/Table2[[#This Row],[Close Price]])-1</f>
        <v>4.7669491525423657E-2</v>
      </c>
      <c r="AG269" s="1">
        <f>(Table2[[#This Row],[Close Price]]/Table2[[#This Row],[Current Month Low]])-1</f>
        <v>5.5925432756325222E-3</v>
      </c>
      <c r="AH269" s="1">
        <f>(Table2[[#This Row],[Current Month High]]/Table2[[#This Row],[Close Price]])-1</f>
        <v>4.7669491525423657E-2</v>
      </c>
      <c r="AI269">
        <v>21.914724576271102</v>
      </c>
      <c r="AJ269">
        <v>126.514697060587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-0.09</v>
      </c>
      <c r="AM269" t="s">
        <v>3214</v>
      </c>
      <c r="AN269">
        <v>-11.92</v>
      </c>
      <c r="AO269" t="s">
        <v>3214</v>
      </c>
      <c r="AP269">
        <v>1.0308650418171E-2</v>
      </c>
      <c r="AQ269">
        <f>(Table2[[#This Row],[Sharpe Ratio]]-AVERAGE(Table2[Sharpe Ratio]))/_xlfn.STDEV.P(Table2[Sharpe Ratio])</f>
        <v>-0.59421506261720969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122</v>
      </c>
      <c r="AT269">
        <f>_xlfn.RANK.AVG(Table2[[#This Row],[6M Return vs Nifty Z-Score]],Table2[6M Return vs Nifty Z-Score])</f>
        <v>279</v>
      </c>
      <c r="AU269">
        <f>_xlfn.RANK.AVG(Table2[[#This Row],[Sharpe Ratio Z-Score]],Table2[Sharpe Ratio Z-Score])</f>
        <v>482</v>
      </c>
      <c r="AV269">
        <f>(Table2[[#This Row],[Rank 1Y]]+Table2[[#This Row],[Rank 6M]]+Table2[[#This Row],[Rank Sharpe]])/3</f>
        <v>294.33333333333331</v>
      </c>
    </row>
    <row r="270" spans="1:48" x14ac:dyDescent="0.3">
      <c r="A270" t="s">
        <v>361</v>
      </c>
      <c r="B270" t="s">
        <v>362</v>
      </c>
      <c r="C270" t="s">
        <v>3175</v>
      </c>
      <c r="D270" t="s">
        <v>124</v>
      </c>
      <c r="E270">
        <v>71244.372468639995</v>
      </c>
      <c r="F270">
        <v>1489.25</v>
      </c>
      <c r="G270">
        <v>8.1256564405806309</v>
      </c>
      <c r="H270">
        <f>(Table2[[#This Row],[1Y Return vs Nifty]]-AVERAGE(Table2[1Y Return vs Nifty]))/_xlfn.STDEV.P(Table2[1Y Return vs Nifty])</f>
        <v>-0.27623546181477315</v>
      </c>
      <c r="I270">
        <v>-2.8284372775422999</v>
      </c>
      <c r="J270">
        <f>(Table2[[#This Row],[1M Return vs Nifty]]-AVERAGE(Table2[1M Return vs Nifty]))/_xlfn.STDEV.P(Table2[1M Return vs Nifty])</f>
        <v>-0.40683421236810552</v>
      </c>
      <c r="K270">
        <v>17.8861740051981</v>
      </c>
      <c r="L270">
        <f>(Table2[[#This Row],[6M Return vs Nifty]]-AVERAGE(Table2[6M Return vs Nifty]))/_xlfn.STDEV.P(Table2[6M Return vs Nifty])</f>
        <v>0.28862350346257909</v>
      </c>
      <c r="M270">
        <v>2.42945278300571</v>
      </c>
      <c r="N270">
        <f>(Table2[[#This Row],[1W Return vs Nifty]]-AVERAGE(Table2[1W Return vs Nifty]))/_xlfn.STDEV.P(Table2[1W Return vs Nifty])</f>
        <v>-0.32056499438717989</v>
      </c>
      <c r="O270">
        <v>1557.62</v>
      </c>
      <c r="P270">
        <v>1576.0735817386801</v>
      </c>
      <c r="Q270">
        <v>1421.5550031003299</v>
      </c>
      <c r="R270">
        <v>35.004316144568598</v>
      </c>
      <c r="S270" s="1">
        <f>(Table2[[#This Row],[Close Price]]-Table2[[#This Row],[20D EMA]])/Table2[[#This Row],[20D EMA]]</f>
        <v>-4.3893889395359521E-2</v>
      </c>
      <c r="T270" s="1">
        <f>(Table2[[#This Row],[Close Price]]-Table2[[#This Row],[50D EMA]])/Table2[[#This Row],[50D EMA]]</f>
        <v>-5.5088533139993866E-2</v>
      </c>
      <c r="U270" s="1">
        <f>(Table2[[#This Row],[Close Price]]-Table2[[#This Row],[200D EMA]])/Table2[[#This Row],[200D EMA]]</f>
        <v>4.7620385248570159E-2</v>
      </c>
      <c r="V270">
        <v>0.99302522246695601</v>
      </c>
      <c r="W270">
        <v>1473.05</v>
      </c>
      <c r="X270">
        <v>1551</v>
      </c>
      <c r="Y270">
        <v>1473.05</v>
      </c>
      <c r="Z270">
        <v>1555</v>
      </c>
      <c r="AA270">
        <v>1473.05</v>
      </c>
      <c r="AB270">
        <v>1555</v>
      </c>
      <c r="AC270" s="1">
        <f>(Table2[[#This Row],[Close Price]]/Table2[[#This Row],[Day Low]])-1</f>
        <v>1.0997590034282689E-2</v>
      </c>
      <c r="AD270" s="1">
        <f>(Table2[[#This Row],[Day High]]/Table2[[#This Row],[Close Price]])-1</f>
        <v>4.1463824072519806E-2</v>
      </c>
      <c r="AE270" s="1">
        <f>(Table2[[#This Row],[Close Price]]/Table2[[#This Row],[Current Week Low]])-1</f>
        <v>1.0997590034282689E-2</v>
      </c>
      <c r="AF270" s="1">
        <f>(Table2[[#This Row],[Current Week High]]/Table2[[#This Row],[Close Price]])-1</f>
        <v>4.4149739801913723E-2</v>
      </c>
      <c r="AG270" s="1">
        <f>(Table2[[#This Row],[Close Price]]/Table2[[#This Row],[Current Month Low]])-1</f>
        <v>1.0997590034282689E-2</v>
      </c>
      <c r="AH270" s="1">
        <f>(Table2[[#This Row],[Current Month High]]/Table2[[#This Row],[Close Price]])-1</f>
        <v>4.4149739801913723E-2</v>
      </c>
      <c r="AI270">
        <v>21.168373342286301</v>
      </c>
      <c r="AJ270">
        <v>48.583258505437499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-0.12</v>
      </c>
      <c r="AM270" t="s">
        <v>3214</v>
      </c>
      <c r="AN270">
        <v>-6.99</v>
      </c>
      <c r="AO270" t="s">
        <v>3214</v>
      </c>
      <c r="AP270">
        <v>8.4570781887149005E-2</v>
      </c>
      <c r="AQ270">
        <f>(Table2[[#This Row],[Sharpe Ratio]]-AVERAGE(Table2[Sharpe Ratio]))/_xlfn.STDEV.P(Table2[Sharpe Ratio])</f>
        <v>0.2729232336613478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388</v>
      </c>
      <c r="AT270">
        <f>_xlfn.RANK.AVG(Table2[[#This Row],[6M Return vs Nifty Z-Score]],Table2[6M Return vs Nifty Z-Score])</f>
        <v>220</v>
      </c>
      <c r="AU270">
        <f>_xlfn.RANK.AVG(Table2[[#This Row],[Sharpe Ratio Z-Score]],Table2[Sharpe Ratio Z-Score])</f>
        <v>275</v>
      </c>
      <c r="AV270">
        <f>(Table2[[#This Row],[Rank 1Y]]+Table2[[#This Row],[Rank 6M]]+Table2[[#This Row],[Rank Sharpe]])/3</f>
        <v>294.33333333333331</v>
      </c>
    </row>
    <row r="271" spans="1:48" x14ac:dyDescent="0.3">
      <c r="A271" t="s">
        <v>1673</v>
      </c>
      <c r="B271" t="s">
        <v>1674</v>
      </c>
      <c r="C271" t="s">
        <v>3175</v>
      </c>
      <c r="D271" t="s">
        <v>187</v>
      </c>
      <c r="E271">
        <v>5333.1457305000004</v>
      </c>
      <c r="F271">
        <v>724.4</v>
      </c>
      <c r="G271">
        <v>13.610809351085599</v>
      </c>
      <c r="H271">
        <f>(Table2[[#This Row],[1Y Return vs Nifty]]-AVERAGE(Table2[1Y Return vs Nifty]))/_xlfn.STDEV.P(Table2[1Y Return vs Nifty])</f>
        <v>-0.18243861398013414</v>
      </c>
      <c r="I271">
        <v>8.6304882481934904</v>
      </c>
      <c r="J271">
        <f>(Table2[[#This Row],[1M Return vs Nifty]]-AVERAGE(Table2[1M Return vs Nifty]))/_xlfn.STDEV.P(Table2[1M Return vs Nifty])</f>
        <v>0.6352470997976426</v>
      </c>
      <c r="K271">
        <v>1.6640775425886201</v>
      </c>
      <c r="L271">
        <f>(Table2[[#This Row],[6M Return vs Nifty]]-AVERAGE(Table2[6M Return vs Nifty]))/_xlfn.STDEV.P(Table2[6M Return vs Nifty])</f>
        <v>-0.24575081438104796</v>
      </c>
      <c r="M271">
        <v>14.0687063558058</v>
      </c>
      <c r="N271">
        <f>(Table2[[#This Row],[1W Return vs Nifty]]-AVERAGE(Table2[1W Return vs Nifty]))/_xlfn.STDEV.P(Table2[1W Return vs Nifty])</f>
        <v>2.361558768470803</v>
      </c>
      <c r="O271">
        <v>687.16</v>
      </c>
      <c r="P271">
        <v>680.06730160563097</v>
      </c>
      <c r="Q271">
        <v>625.94720685666903</v>
      </c>
      <c r="R271">
        <v>79.908208100751395</v>
      </c>
      <c r="S271" s="1">
        <f>(Table2[[#This Row],[Close Price]]-Table2[[#This Row],[20D EMA]])/Table2[[#This Row],[20D EMA]]</f>
        <v>5.4194074160312022E-2</v>
      </c>
      <c r="T271" s="1">
        <f>(Table2[[#This Row],[Close Price]]-Table2[[#This Row],[50D EMA]])/Table2[[#This Row],[50D EMA]]</f>
        <v>6.5188692780405733E-2</v>
      </c>
      <c r="U271" s="1">
        <f>(Table2[[#This Row],[Close Price]]-Table2[[#This Row],[200D EMA]])/Table2[[#This Row],[200D EMA]]</f>
        <v>0.15728609707795202</v>
      </c>
      <c r="V271">
        <v>0.83129908341525305</v>
      </c>
      <c r="W271">
        <v>713.8</v>
      </c>
      <c r="X271">
        <v>744</v>
      </c>
      <c r="Y271">
        <v>672.2</v>
      </c>
      <c r="Z271">
        <v>754</v>
      </c>
      <c r="AA271">
        <v>676.55</v>
      </c>
      <c r="AB271">
        <v>754</v>
      </c>
      <c r="AC271" s="1">
        <f>(Table2[[#This Row],[Close Price]]/Table2[[#This Row],[Day Low]])-1</f>
        <v>1.4850098066685469E-2</v>
      </c>
      <c r="AD271" s="1">
        <f>(Table2[[#This Row],[Day High]]/Table2[[#This Row],[Close Price]])-1</f>
        <v>2.7056874654886931E-2</v>
      </c>
      <c r="AE271" s="1">
        <f>(Table2[[#This Row],[Close Price]]/Table2[[#This Row],[Current Week Low]])-1</f>
        <v>7.7655459684617512E-2</v>
      </c>
      <c r="AF271" s="1">
        <f>(Table2[[#This Row],[Current Week High]]/Table2[[#This Row],[Close Price]])-1</f>
        <v>4.086140254003312E-2</v>
      </c>
      <c r="AG271" s="1">
        <f>(Table2[[#This Row],[Close Price]]/Table2[[#This Row],[Current Month Low]])-1</f>
        <v>7.0726479934964281E-2</v>
      </c>
      <c r="AH271" s="1">
        <f>(Table2[[#This Row],[Current Month High]]/Table2[[#This Row],[Close Price]])-1</f>
        <v>4.086140254003312E-2</v>
      </c>
      <c r="AI271">
        <v>10.3188845941468</v>
      </c>
      <c r="AJ271">
        <v>76.360316494217798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0.01</v>
      </c>
      <c r="AM271" t="s">
        <v>3215</v>
      </c>
      <c r="AN271">
        <v>8.2200000000000006</v>
      </c>
      <c r="AO271" t="s">
        <v>3215</v>
      </c>
      <c r="AP271">
        <v>0.13748791485655301</v>
      </c>
      <c r="AQ271">
        <f>(Table2[[#This Row],[Sharpe Ratio]]-AVERAGE(Table2[Sharpe Ratio]))/_xlfn.STDEV.P(Table2[Sharpe Ratio])</f>
        <v>0.89082190717576648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3.4594383470830299</v>
      </c>
      <c r="AS271">
        <f>_xlfn.RANK.AVG(Table2[[#This Row],[1Y Return vs Nifty Z-Score]],Table2[1Y Return vs Nifty Z-Score])</f>
        <v>351</v>
      </c>
      <c r="AT271">
        <f>_xlfn.RANK.AVG(Table2[[#This Row],[6M Return vs Nifty Z-Score]],Table2[6M Return vs Nifty Z-Score])</f>
        <v>403</v>
      </c>
      <c r="AU271">
        <f>_xlfn.RANK.AVG(Table2[[#This Row],[Sharpe Ratio Z-Score]],Table2[Sharpe Ratio Z-Score])</f>
        <v>130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1270</v>
      </c>
      <c r="B272" t="s">
        <v>1271</v>
      </c>
      <c r="C272" t="s">
        <v>3175</v>
      </c>
      <c r="D272" t="s">
        <v>60</v>
      </c>
      <c r="E272">
        <v>9498.9649197300005</v>
      </c>
      <c r="F272">
        <v>7336.65</v>
      </c>
      <c r="G272">
        <v>61.493232873860798</v>
      </c>
      <c r="H272">
        <f>(Table2[[#This Row],[1Y Return vs Nifty]]-AVERAGE(Table2[1Y Return vs Nifty]))/_xlfn.STDEV.P(Table2[1Y Return vs Nifty])</f>
        <v>0.63635722752103174</v>
      </c>
      <c r="I272">
        <v>-7.8796384935339496</v>
      </c>
      <c r="J272">
        <f>(Table2[[#This Row],[1M Return vs Nifty]]-AVERAGE(Table2[1M Return vs Nifty]))/_xlfn.STDEV.P(Table2[1M Return vs Nifty])</f>
        <v>-0.86619337124838891</v>
      </c>
      <c r="K272">
        <v>-17.2498268983529</v>
      </c>
      <c r="L272">
        <f>(Table2[[#This Row],[6M Return vs Nifty]]-AVERAGE(Table2[6M Return vs Nifty]))/_xlfn.STDEV.P(Table2[6M Return vs Nifty])</f>
        <v>-0.86879635024527302</v>
      </c>
      <c r="M272">
        <v>11.2302942508879</v>
      </c>
      <c r="N272">
        <f>(Table2[[#This Row],[1W Return vs Nifty]]-AVERAGE(Table2[1W Return vs Nifty]))/_xlfn.STDEV.P(Table2[1W Return vs Nifty])</f>
        <v>1.7074813821704569</v>
      </c>
      <c r="O272">
        <v>7423.57</v>
      </c>
      <c r="P272">
        <v>7805.7800518082904</v>
      </c>
      <c r="Q272">
        <v>7110.9080383269302</v>
      </c>
      <c r="R272">
        <v>23.936272497429499</v>
      </c>
      <c r="S272" s="1">
        <f>(Table2[[#This Row],[Close Price]]-Table2[[#This Row],[20D EMA]])/Table2[[#This Row],[20D EMA]]</f>
        <v>-1.1708652306100714E-2</v>
      </c>
      <c r="T272" s="1">
        <f>(Table2[[#This Row],[Close Price]]-Table2[[#This Row],[50D EMA]])/Table2[[#This Row],[50D EMA]]</f>
        <v>-6.0100342143206031E-2</v>
      </c>
      <c r="U272" s="1">
        <f>(Table2[[#This Row],[Close Price]]-Table2[[#This Row],[200D EMA]])/Table2[[#This Row],[200D EMA]]</f>
        <v>3.1745869930583787E-2</v>
      </c>
      <c r="V272">
        <v>1.73130637827415</v>
      </c>
      <c r="W272">
        <v>7228.55</v>
      </c>
      <c r="X272">
        <v>7655.5</v>
      </c>
      <c r="Y272">
        <v>7228.55</v>
      </c>
      <c r="Z272">
        <v>7736.05</v>
      </c>
      <c r="AA272">
        <v>7228.55</v>
      </c>
      <c r="AB272">
        <v>7736.05</v>
      </c>
      <c r="AC272" s="1">
        <f>(Table2[[#This Row],[Close Price]]/Table2[[#This Row],[Day Low]])-1</f>
        <v>1.4954589786333239E-2</v>
      </c>
      <c r="AD272" s="1">
        <f>(Table2[[#This Row],[Day High]]/Table2[[#This Row],[Close Price]])-1</f>
        <v>4.3459889731689572E-2</v>
      </c>
      <c r="AE272" s="1">
        <f>(Table2[[#This Row],[Close Price]]/Table2[[#This Row],[Current Week Low]])-1</f>
        <v>1.4954589786333239E-2</v>
      </c>
      <c r="AF272" s="1">
        <f>(Table2[[#This Row],[Current Week High]]/Table2[[#This Row],[Close Price]])-1</f>
        <v>5.4439015081815256E-2</v>
      </c>
      <c r="AG272" s="1">
        <f>(Table2[[#This Row],[Close Price]]/Table2[[#This Row],[Current Month Low]])-1</f>
        <v>1.4954589786333239E-2</v>
      </c>
      <c r="AH272" s="1">
        <f>(Table2[[#This Row],[Current Month High]]/Table2[[#This Row],[Close Price]])-1</f>
        <v>5.4439015081815256E-2</v>
      </c>
      <c r="AI272">
        <v>40.089141501911598</v>
      </c>
      <c r="AJ272">
        <v>130.610737411202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-0.15</v>
      </c>
      <c r="AM272" t="s">
        <v>3214</v>
      </c>
      <c r="AN272">
        <v>3.86</v>
      </c>
      <c r="AO272" t="s">
        <v>3215</v>
      </c>
      <c r="AP272">
        <v>0.133895434314561</v>
      </c>
      <c r="AQ272">
        <f>(Table2[[#This Row],[Sharpe Ratio]]-AVERAGE(Table2[Sharpe Ratio]))/_xlfn.STDEV.P(Table2[Sharpe Ratio])</f>
        <v>0.84887350904908265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145</v>
      </c>
      <c r="AT272">
        <f>_xlfn.RANK.AVG(Table2[[#This Row],[6M Return vs Nifty Z-Score]],Table2[6M Return vs Nifty Z-Score])</f>
        <v>602</v>
      </c>
      <c r="AU272">
        <f>_xlfn.RANK.AVG(Table2[[#This Row],[Sharpe Ratio Z-Score]],Table2[Sharpe Ratio Z-Score])</f>
        <v>139</v>
      </c>
      <c r="AV272">
        <f>(Table2[[#This Row],[Rank 1Y]]+Table2[[#This Row],[Rank 6M]]+Table2[[#This Row],[Rank Sharpe]])/3</f>
        <v>295.33333333333331</v>
      </c>
    </row>
    <row r="273" spans="1:48" x14ac:dyDescent="0.3">
      <c r="A273" t="s">
        <v>1550</v>
      </c>
      <c r="B273" t="s">
        <v>1551</v>
      </c>
      <c r="C273" t="s">
        <v>3181</v>
      </c>
      <c r="D273" t="s">
        <v>613</v>
      </c>
      <c r="E273">
        <v>6532.1406530499999</v>
      </c>
      <c r="F273">
        <v>352.85</v>
      </c>
      <c r="G273">
        <v>39.087571715025298</v>
      </c>
      <c r="H273">
        <f>(Table2[[#This Row],[1Y Return vs Nifty]]-AVERAGE(Table2[1Y Return vs Nifty]))/_xlfn.STDEV.P(Table2[1Y Return vs Nifty])</f>
        <v>0.25321742729323798</v>
      </c>
      <c r="I273">
        <v>-1.1899474286721601</v>
      </c>
      <c r="J273">
        <f>(Table2[[#This Row],[1M Return vs Nifty]]-AVERAGE(Table2[1M Return vs Nifty]))/_xlfn.STDEV.P(Table2[1M Return vs Nifty])</f>
        <v>-0.25782899823645883</v>
      </c>
      <c r="K273">
        <v>0.43474934566045098</v>
      </c>
      <c r="L273">
        <f>(Table2[[#This Row],[6M Return vs Nifty]]-AVERAGE(Table2[6M Return vs Nifty]))/_xlfn.STDEV.P(Table2[6M Return vs Nifty])</f>
        <v>-0.28624628413451497</v>
      </c>
      <c r="M273">
        <v>0.72858339091947599</v>
      </c>
      <c r="N273">
        <f>(Table2[[#This Row],[1W Return vs Nifty]]-AVERAGE(Table2[1W Return vs Nifty]))/_xlfn.STDEV.P(Table2[1W Return vs Nifty])</f>
        <v>-0.71250956243861896</v>
      </c>
      <c r="O273">
        <v>366.07</v>
      </c>
      <c r="P273">
        <v>364.41340358602997</v>
      </c>
      <c r="Q273">
        <v>334.18289356078299</v>
      </c>
      <c r="R273">
        <v>47.612972158732198</v>
      </c>
      <c r="S273" s="1">
        <f>(Table2[[#This Row],[Close Price]]-Table2[[#This Row],[20D EMA]])/Table2[[#This Row],[20D EMA]]</f>
        <v>-3.6113311661703965E-2</v>
      </c>
      <c r="T273" s="1">
        <f>(Table2[[#This Row],[Close Price]]-Table2[[#This Row],[50D EMA]])/Table2[[#This Row],[50D EMA]]</f>
        <v>-3.1731553977542112E-2</v>
      </c>
      <c r="U273" s="1">
        <f>(Table2[[#This Row],[Close Price]]-Table2[[#This Row],[200D EMA]])/Table2[[#This Row],[200D EMA]]</f>
        <v>5.585895268400913E-2</v>
      </c>
      <c r="V273">
        <v>1.46701832781908</v>
      </c>
      <c r="W273">
        <v>352</v>
      </c>
      <c r="X273">
        <v>364</v>
      </c>
      <c r="Y273">
        <v>352</v>
      </c>
      <c r="Z273">
        <v>377.95</v>
      </c>
      <c r="AA273">
        <v>352</v>
      </c>
      <c r="AB273">
        <v>371.95</v>
      </c>
      <c r="AC273" s="1">
        <f>(Table2[[#This Row],[Close Price]]/Table2[[#This Row],[Day Low]])-1</f>
        <v>2.4147727272727515E-3</v>
      </c>
      <c r="AD273" s="1">
        <f>(Table2[[#This Row],[Day High]]/Table2[[#This Row],[Close Price]])-1</f>
        <v>3.1599829956072023E-2</v>
      </c>
      <c r="AE273" s="1">
        <f>(Table2[[#This Row],[Close Price]]/Table2[[#This Row],[Current Week Low]])-1</f>
        <v>2.4147727272727515E-3</v>
      </c>
      <c r="AF273" s="1">
        <f>(Table2[[#This Row],[Current Week High]]/Table2[[#This Row],[Close Price]])-1</f>
        <v>7.1135043219498373E-2</v>
      </c>
      <c r="AG273" s="1">
        <f>(Table2[[#This Row],[Close Price]]/Table2[[#This Row],[Current Month Low]])-1</f>
        <v>2.4147727272727515E-3</v>
      </c>
      <c r="AH273" s="1">
        <f>(Table2[[#This Row],[Current Month High]]/Table2[[#This Row],[Close Price]])-1</f>
        <v>5.4130650418024562E-2</v>
      </c>
      <c r="AI273">
        <v>24.2170894147654</v>
      </c>
      <c r="AJ273">
        <v>69.476464937559996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-0.17</v>
      </c>
      <c r="AM273" t="s">
        <v>3214</v>
      </c>
      <c r="AN273">
        <v>0.2</v>
      </c>
      <c r="AO273" t="s">
        <v>3215</v>
      </c>
      <c r="AP273">
        <v>9.8923952921926003E-2</v>
      </c>
      <c r="AQ273">
        <f>(Table2[[#This Row],[Sharpe Ratio]]-AVERAGE(Table2[Sharpe Ratio]))/_xlfn.STDEV.P(Table2[Sharpe Ratio])</f>
        <v>0.4405212278354107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-0.56284618968094413</v>
      </c>
      <c r="AS273">
        <f>_xlfn.RANK.AVG(Table2[[#This Row],[1Y Return vs Nifty Z-Score]],Table2[1Y Return vs Nifty Z-Score])</f>
        <v>236</v>
      </c>
      <c r="AT273">
        <f>_xlfn.RANK.AVG(Table2[[#This Row],[6M Return vs Nifty Z-Score]],Table2[6M Return vs Nifty Z-Score])</f>
        <v>419</v>
      </c>
      <c r="AU273">
        <f>_xlfn.RANK.AVG(Table2[[#This Row],[Sharpe Ratio Z-Score]],Table2[Sharpe Ratio Z-Score])</f>
        <v>233</v>
      </c>
      <c r="AV273">
        <f>(Table2[[#This Row],[Rank 1Y]]+Table2[[#This Row],[Rank 6M]]+Table2[[#This Row],[Rank Sharpe]])/3</f>
        <v>296</v>
      </c>
    </row>
    <row r="274" spans="1:48" x14ac:dyDescent="0.3">
      <c r="A274" t="s">
        <v>205</v>
      </c>
      <c r="B274" t="s">
        <v>206</v>
      </c>
      <c r="C274" t="s">
        <v>3169</v>
      </c>
      <c r="D274" t="s">
        <v>51</v>
      </c>
      <c r="E274">
        <v>132945.36601642499</v>
      </c>
      <c r="F274">
        <v>1516.25</v>
      </c>
      <c r="G274">
        <v>-8.3646964153890409</v>
      </c>
      <c r="H274">
        <f>(Table2[[#This Row],[1Y Return vs Nifty]]-AVERAGE(Table2[1Y Return vs Nifty]))/_xlfn.STDEV.P(Table2[1Y Return vs Nifty])</f>
        <v>-0.55822269951030301</v>
      </c>
      <c r="I274">
        <v>5.8527850967164801</v>
      </c>
      <c r="J274">
        <f>(Table2[[#This Row],[1M Return vs Nifty]]-AVERAGE(Table2[1M Return vs Nifty]))/_xlfn.STDEV.P(Table2[1M Return vs Nifty])</f>
        <v>0.38264116930293052</v>
      </c>
      <c r="K274">
        <v>14.3598346582642</v>
      </c>
      <c r="L274">
        <f>(Table2[[#This Row],[6M Return vs Nifty]]-AVERAGE(Table2[6M Return vs Nifty]))/_xlfn.STDEV.P(Table2[6M Return vs Nifty])</f>
        <v>0.17246187248311301</v>
      </c>
      <c r="M274">
        <v>1.0501613413575299</v>
      </c>
      <c r="N274">
        <f>(Table2[[#This Row],[1W Return vs Nifty]]-AVERAGE(Table2[1W Return vs Nifty]))/_xlfn.STDEV.P(Table2[1W Return vs Nifty])</f>
        <v>-0.63840585320277188</v>
      </c>
      <c r="O274">
        <v>1563.63</v>
      </c>
      <c r="P274">
        <v>1495.9632577956399</v>
      </c>
      <c r="Q274">
        <v>1323.6076942956299</v>
      </c>
      <c r="R274">
        <v>47.491076932641903</v>
      </c>
      <c r="S274" s="1">
        <f>(Table2[[#This Row],[Close Price]]-Table2[[#This Row],[20D EMA]])/Table2[[#This Row],[20D EMA]]</f>
        <v>-3.03012861098854E-2</v>
      </c>
      <c r="T274" s="1">
        <f>(Table2[[#This Row],[Close Price]]-Table2[[#This Row],[50D EMA]])/Table2[[#This Row],[50D EMA]]</f>
        <v>1.3560989615649622E-2</v>
      </c>
      <c r="U274" s="1">
        <f>(Table2[[#This Row],[Close Price]]-Table2[[#This Row],[200D EMA]])/Table2[[#This Row],[200D EMA]]</f>
        <v>0.14554335588604028</v>
      </c>
      <c r="V274">
        <v>0.79082608226720597</v>
      </c>
      <c r="W274">
        <v>1507.6</v>
      </c>
      <c r="X274">
        <v>1575.35</v>
      </c>
      <c r="Y274">
        <v>1507.6</v>
      </c>
      <c r="Z274">
        <v>1623.85</v>
      </c>
      <c r="AA274">
        <v>1507.6</v>
      </c>
      <c r="AB274">
        <v>1623</v>
      </c>
      <c r="AC274" s="1">
        <f>(Table2[[#This Row],[Close Price]]/Table2[[#This Row],[Day Low]])-1</f>
        <v>5.7375961793579844E-3</v>
      </c>
      <c r="AD274" s="1">
        <f>(Table2[[#This Row],[Day High]]/Table2[[#This Row],[Close Price]])-1</f>
        <v>3.8977741137675048E-2</v>
      </c>
      <c r="AE274" s="1">
        <f>(Table2[[#This Row],[Close Price]]/Table2[[#This Row],[Current Week Low]])-1</f>
        <v>5.7375961793579844E-3</v>
      </c>
      <c r="AF274" s="1">
        <f>(Table2[[#This Row],[Current Week High]]/Table2[[#This Row],[Close Price]])-1</f>
        <v>7.0964550700741924E-2</v>
      </c>
      <c r="AG274" s="1">
        <f>(Table2[[#This Row],[Close Price]]/Table2[[#This Row],[Current Month Low]])-1</f>
        <v>5.7375961793579844E-3</v>
      </c>
      <c r="AH274" s="1">
        <f>(Table2[[#This Row],[Current Month High]]/Table2[[#This Row],[Close Price]])-1</f>
        <v>7.0403957131079942E-2</v>
      </c>
      <c r="AI274">
        <v>8.9530090684253896</v>
      </c>
      <c r="AJ274">
        <v>49.945609177215097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0.06</v>
      </c>
      <c r="AM274" t="s">
        <v>3215</v>
      </c>
      <c r="AN274">
        <v>-3.1</v>
      </c>
      <c r="AO274" t="s">
        <v>3214</v>
      </c>
      <c r="AP274">
        <v>0.134144219397131</v>
      </c>
      <c r="AQ274">
        <f>(Table2[[#This Row],[Sharpe Ratio]]-AVERAGE(Table2[Sharpe Ratio]))/_xlfn.STDEV.P(Table2[Sharpe Ratio])</f>
        <v>0.85177850340316197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0.21025299247613072</v>
      </c>
      <c r="AS274">
        <f>_xlfn.RANK.AVG(Table2[[#This Row],[1Y Return vs Nifty Z-Score]],Table2[1Y Return vs Nifty Z-Score])</f>
        <v>486</v>
      </c>
      <c r="AT274">
        <f>_xlfn.RANK.AVG(Table2[[#This Row],[6M Return vs Nifty Z-Score]],Table2[6M Return vs Nifty Z-Score])</f>
        <v>267</v>
      </c>
      <c r="AU274">
        <f>_xlfn.RANK.AVG(Table2[[#This Row],[Sharpe Ratio Z-Score]],Table2[Sharpe Ratio Z-Score])</f>
        <v>137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970</v>
      </c>
      <c r="B275" t="s">
        <v>971</v>
      </c>
      <c r="C275" t="s">
        <v>3181</v>
      </c>
      <c r="D275" t="s">
        <v>261</v>
      </c>
      <c r="E275">
        <v>15774.0447047</v>
      </c>
      <c r="F275">
        <v>876.1</v>
      </c>
      <c r="G275">
        <v>14.6515430169731</v>
      </c>
      <c r="H275">
        <f>(Table2[[#This Row],[1Y Return vs Nifty]]-AVERAGE(Table2[1Y Return vs Nifty]))/_xlfn.STDEV.P(Table2[1Y Return vs Nifty])</f>
        <v>-0.16464192920427634</v>
      </c>
      <c r="I275">
        <v>-1.25881353121191</v>
      </c>
      <c r="J275">
        <f>(Table2[[#This Row],[1M Return vs Nifty]]-AVERAGE(Table2[1M Return vs Nifty]))/_xlfn.STDEV.P(Table2[1M Return vs Nifty])</f>
        <v>-0.26409172141562492</v>
      </c>
      <c r="K275">
        <v>-1.2379873091947999</v>
      </c>
      <c r="L275">
        <f>(Table2[[#This Row],[6M Return vs Nifty]]-AVERAGE(Table2[6M Return vs Nifty]))/_xlfn.STDEV.P(Table2[6M Return vs Nifty])</f>
        <v>-0.34134813308052464</v>
      </c>
      <c r="M275">
        <v>3.5083537498036401</v>
      </c>
      <c r="N275">
        <f>(Table2[[#This Row],[1W Return vs Nifty]]-AVERAGE(Table2[1W Return vs Nifty]))/_xlfn.STDEV.P(Table2[1W Return vs Nifty])</f>
        <v>-7.1945449953367616E-2</v>
      </c>
      <c r="O275">
        <v>898.54</v>
      </c>
      <c r="P275">
        <v>910.84327522417402</v>
      </c>
      <c r="Q275">
        <v>840.63702309611097</v>
      </c>
      <c r="R275">
        <v>56.810105389942301</v>
      </c>
      <c r="S275" s="1">
        <f>(Table2[[#This Row],[Close Price]]-Table2[[#This Row],[20D EMA]])/Table2[[#This Row],[20D EMA]]</f>
        <v>-2.4973846462038353E-2</v>
      </c>
      <c r="T275" s="1">
        <f>(Table2[[#This Row],[Close Price]]-Table2[[#This Row],[50D EMA]])/Table2[[#This Row],[50D EMA]]</f>
        <v>-3.8144076120694953E-2</v>
      </c>
      <c r="U275" s="1">
        <f>(Table2[[#This Row],[Close Price]]-Table2[[#This Row],[200D EMA]])/Table2[[#This Row],[200D EMA]]</f>
        <v>4.2185837560754849E-2</v>
      </c>
      <c r="V275">
        <v>1.07440014978691</v>
      </c>
      <c r="W275">
        <v>871.25</v>
      </c>
      <c r="X275">
        <v>923.6</v>
      </c>
      <c r="Y275">
        <v>871.25</v>
      </c>
      <c r="Z275">
        <v>923.6</v>
      </c>
      <c r="AA275">
        <v>871.25</v>
      </c>
      <c r="AB275">
        <v>923.6</v>
      </c>
      <c r="AC275" s="1">
        <f>(Table2[[#This Row],[Close Price]]/Table2[[#This Row],[Day Low]])-1</f>
        <v>5.5667144906743626E-3</v>
      </c>
      <c r="AD275" s="1">
        <f>(Table2[[#This Row],[Day High]]/Table2[[#This Row],[Close Price]])-1</f>
        <v>5.4217555073621693E-2</v>
      </c>
      <c r="AE275" s="1">
        <f>(Table2[[#This Row],[Close Price]]/Table2[[#This Row],[Current Week Low]])-1</f>
        <v>5.5667144906743626E-3</v>
      </c>
      <c r="AF275" s="1">
        <f>(Table2[[#This Row],[Current Week High]]/Table2[[#This Row],[Close Price]])-1</f>
        <v>5.4217555073621693E-2</v>
      </c>
      <c r="AG275" s="1">
        <f>(Table2[[#This Row],[Close Price]]/Table2[[#This Row],[Current Month Low]])-1</f>
        <v>5.5667144906743626E-3</v>
      </c>
      <c r="AH275" s="1">
        <f>(Table2[[#This Row],[Current Month High]]/Table2[[#This Row],[Close Price]])-1</f>
        <v>5.4217555073621693E-2</v>
      </c>
      <c r="AI275">
        <v>20.990754480082099</v>
      </c>
      <c r="AJ275">
        <v>56.743120907431901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-0.12</v>
      </c>
      <c r="AM275" t="s">
        <v>3214</v>
      </c>
      <c r="AN275">
        <v>-1.75</v>
      </c>
      <c r="AO275" t="s">
        <v>3214</v>
      </c>
      <c r="AP275">
        <v>0.14853546455913999</v>
      </c>
      <c r="AQ275">
        <f>(Table2[[#This Row],[Sharpe Ratio]]-AVERAGE(Table2[Sharpe Ratio]))/_xlfn.STDEV.P(Table2[Sharpe Ratio])</f>
        <v>1.0198210785927055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343</v>
      </c>
      <c r="AT275">
        <f>_xlfn.RANK.AVG(Table2[[#This Row],[6M Return vs Nifty Z-Score]],Table2[6M Return vs Nifty Z-Score])</f>
        <v>439</v>
      </c>
      <c r="AU275">
        <f>_xlfn.RANK.AVG(Table2[[#This Row],[Sharpe Ratio Z-Score]],Table2[Sharpe Ratio Z-Score])</f>
        <v>109</v>
      </c>
      <c r="AV275">
        <f>(Table2[[#This Row],[Rank 1Y]]+Table2[[#This Row],[Rank 6M]]+Table2[[#This Row],[Rank Sharpe]])/3</f>
        <v>297</v>
      </c>
    </row>
    <row r="276" spans="1:48" x14ac:dyDescent="0.3">
      <c r="A276" t="s">
        <v>1106</v>
      </c>
      <c r="B276" t="s">
        <v>1107</v>
      </c>
      <c r="C276" t="s">
        <v>3180</v>
      </c>
      <c r="D276" t="s">
        <v>431</v>
      </c>
      <c r="E276">
        <v>12122.419235249999</v>
      </c>
      <c r="F276">
        <v>249.9</v>
      </c>
      <c r="G276">
        <v>43.823824709694399</v>
      </c>
      <c r="H276">
        <f>(Table2[[#This Row],[1Y Return vs Nifty]]-AVERAGE(Table2[1Y Return vs Nifty]))/_xlfn.STDEV.P(Table2[1Y Return vs Nifty])</f>
        <v>0.3342079864801164</v>
      </c>
      <c r="I276">
        <v>-2.9910291788654502</v>
      </c>
      <c r="J276">
        <f>(Table2[[#This Row],[1M Return vs Nifty]]-AVERAGE(Table2[1M Return vs Nifty]))/_xlfn.STDEV.P(Table2[1M Return vs Nifty])</f>
        <v>-0.42162041387520299</v>
      </c>
      <c r="K276">
        <v>-1.48289394604624</v>
      </c>
      <c r="L276">
        <f>(Table2[[#This Row],[6M Return vs Nifty]]-AVERAGE(Table2[6M Return vs Nifty]))/_xlfn.STDEV.P(Table2[6M Return vs Nifty])</f>
        <v>-0.34941563639641926</v>
      </c>
      <c r="M276">
        <v>1.15648501971592</v>
      </c>
      <c r="N276">
        <f>(Table2[[#This Row],[1W Return vs Nifty]]-AVERAGE(Table2[1W Return vs Nifty]))/_xlfn.STDEV.P(Table2[1W Return vs Nifty])</f>
        <v>-0.61390486072109496</v>
      </c>
      <c r="O276">
        <v>259.82</v>
      </c>
      <c r="P276">
        <v>262.87070113316997</v>
      </c>
      <c r="Q276">
        <v>233.29009368065701</v>
      </c>
      <c r="R276">
        <v>48.989873126893201</v>
      </c>
      <c r="S276" s="1">
        <f>(Table2[[#This Row],[Close Price]]-Table2[[#This Row],[20D EMA]])/Table2[[#This Row],[20D EMA]]</f>
        <v>-3.8180278654453038E-2</v>
      </c>
      <c r="T276" s="1">
        <f>(Table2[[#This Row],[Close Price]]-Table2[[#This Row],[50D EMA]])/Table2[[#This Row],[50D EMA]]</f>
        <v>-4.9342513552314934E-2</v>
      </c>
      <c r="U276" s="1">
        <f>(Table2[[#This Row],[Close Price]]-Table2[[#This Row],[200D EMA]])/Table2[[#This Row],[200D EMA]]</f>
        <v>7.119850679163317E-2</v>
      </c>
      <c r="V276">
        <v>0.48423147032351699</v>
      </c>
      <c r="W276">
        <v>249</v>
      </c>
      <c r="X276">
        <v>256.2</v>
      </c>
      <c r="Y276">
        <v>249</v>
      </c>
      <c r="Z276">
        <v>266.85000000000002</v>
      </c>
      <c r="AA276">
        <v>249</v>
      </c>
      <c r="AB276">
        <v>262.8</v>
      </c>
      <c r="AC276" s="1">
        <f>(Table2[[#This Row],[Close Price]]/Table2[[#This Row],[Day Low]])-1</f>
        <v>3.6144578313253017E-3</v>
      </c>
      <c r="AD276" s="1">
        <f>(Table2[[#This Row],[Day High]]/Table2[[#This Row],[Close Price]])-1</f>
        <v>2.5210084033613356E-2</v>
      </c>
      <c r="AE276" s="1">
        <f>(Table2[[#This Row],[Close Price]]/Table2[[#This Row],[Current Week Low]])-1</f>
        <v>3.6144578313253017E-3</v>
      </c>
      <c r="AF276" s="1">
        <f>(Table2[[#This Row],[Current Week High]]/Table2[[#This Row],[Close Price]])-1</f>
        <v>6.7827130852341044E-2</v>
      </c>
      <c r="AG276" s="1">
        <f>(Table2[[#This Row],[Close Price]]/Table2[[#This Row],[Current Month Low]])-1</f>
        <v>3.6144578313253017E-3</v>
      </c>
      <c r="AH276" s="1">
        <f>(Table2[[#This Row],[Current Month High]]/Table2[[#This Row],[Close Price]])-1</f>
        <v>5.1620648259303792E-2</v>
      </c>
      <c r="AI276">
        <v>53.741496598639401</v>
      </c>
      <c r="AJ276">
        <v>94.474708171206203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-0.24</v>
      </c>
      <c r="AM276" t="s">
        <v>3214</v>
      </c>
      <c r="AN276">
        <v>0.66</v>
      </c>
      <c r="AO276" t="s">
        <v>3215</v>
      </c>
      <c r="AP276">
        <v>9.6243850436030995E-2</v>
      </c>
      <c r="AQ276">
        <f>(Table2[[#This Row],[Sharpe Ratio]]-AVERAGE(Table2[Sharpe Ratio]))/_xlfn.STDEV.P(Table2[Sharpe Ratio])</f>
        <v>0.40922641502167195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214</v>
      </c>
      <c r="AT276">
        <f>_xlfn.RANK.AVG(Table2[[#This Row],[6M Return vs Nifty Z-Score]],Table2[6M Return vs Nifty Z-Score])</f>
        <v>440</v>
      </c>
      <c r="AU276">
        <f>_xlfn.RANK.AVG(Table2[[#This Row],[Sharpe Ratio Z-Score]],Table2[Sharpe Ratio Z-Score])</f>
        <v>239</v>
      </c>
      <c r="AV276">
        <f>(Table2[[#This Row],[Rank 1Y]]+Table2[[#This Row],[Rank 6M]]+Table2[[#This Row],[Rank Sharpe]])/3</f>
        <v>297.66666666666669</v>
      </c>
    </row>
    <row r="277" spans="1:48" x14ac:dyDescent="0.3">
      <c r="A277" t="s">
        <v>1415</v>
      </c>
      <c r="B277" t="s">
        <v>1416</v>
      </c>
      <c r="C277" t="s">
        <v>3181</v>
      </c>
      <c r="D277" t="s">
        <v>124</v>
      </c>
      <c r="E277">
        <v>7900.8517403199903</v>
      </c>
      <c r="F277">
        <v>732.45</v>
      </c>
      <c r="G277">
        <v>22.419576161550999</v>
      </c>
      <c r="H277">
        <f>(Table2[[#This Row],[1Y Return vs Nifty]]-AVERAGE(Table2[1Y Return vs Nifty]))/_xlfn.STDEV.P(Table2[1Y Return vs Nifty])</f>
        <v>-3.1807524270735771E-2</v>
      </c>
      <c r="I277">
        <v>10.4092388890018</v>
      </c>
      <c r="J277">
        <f>(Table2[[#This Row],[1M Return vs Nifty]]-AVERAGE(Table2[1M Return vs Nifty]))/_xlfn.STDEV.P(Table2[1M Return vs Nifty])</f>
        <v>0.7970077114384243</v>
      </c>
      <c r="K277">
        <v>15.557129374169399</v>
      </c>
      <c r="L277">
        <f>(Table2[[#This Row],[6M Return vs Nifty]]-AVERAGE(Table2[6M Return vs Nifty]))/_xlfn.STDEV.P(Table2[6M Return vs Nifty])</f>
        <v>0.21190212291833335</v>
      </c>
      <c r="M277">
        <v>6.10370289610462</v>
      </c>
      <c r="N277">
        <f>(Table2[[#This Row],[1W Return vs Nifty]]-AVERAGE(Table2[1W Return vs Nifty]))/_xlfn.STDEV.P(Table2[1W Return vs Nifty])</f>
        <v>0.52612104758169709</v>
      </c>
      <c r="O277">
        <v>690.78</v>
      </c>
      <c r="P277">
        <v>664.16600852276702</v>
      </c>
      <c r="Q277">
        <v>608.472777617887</v>
      </c>
      <c r="R277">
        <v>70.651985461523097</v>
      </c>
      <c r="S277" s="1">
        <f>(Table2[[#This Row],[Close Price]]-Table2[[#This Row],[20D EMA]])/Table2[[#This Row],[20D EMA]]</f>
        <v>6.0323113002692719E-2</v>
      </c>
      <c r="T277" s="1">
        <f>(Table2[[#This Row],[Close Price]]-Table2[[#This Row],[50D EMA]])/Table2[[#This Row],[50D EMA]]</f>
        <v>0.1028116323343764</v>
      </c>
      <c r="U277" s="1">
        <f>(Table2[[#This Row],[Close Price]]-Table2[[#This Row],[200D EMA]])/Table2[[#This Row],[200D EMA]]</f>
        <v>0.20375146915770342</v>
      </c>
      <c r="V277">
        <v>1.3943027422621901</v>
      </c>
      <c r="W277">
        <v>702.9</v>
      </c>
      <c r="X277">
        <v>735</v>
      </c>
      <c r="Y277">
        <v>702.9</v>
      </c>
      <c r="Z277">
        <v>736.95</v>
      </c>
      <c r="AA277">
        <v>702.9</v>
      </c>
      <c r="AB277">
        <v>736.95</v>
      </c>
      <c r="AC277" s="1">
        <f>(Table2[[#This Row],[Close Price]]/Table2[[#This Row],[Day Low]])-1</f>
        <v>4.2040119504908269E-2</v>
      </c>
      <c r="AD277" s="1">
        <f>(Table2[[#This Row],[Day High]]/Table2[[#This Row],[Close Price]])-1</f>
        <v>3.4814663116935485E-3</v>
      </c>
      <c r="AE277" s="1">
        <f>(Table2[[#This Row],[Close Price]]/Table2[[#This Row],[Current Week Low]])-1</f>
        <v>4.2040119504908269E-2</v>
      </c>
      <c r="AF277" s="1">
        <f>(Table2[[#This Row],[Current Week High]]/Table2[[#This Row],[Close Price]])-1</f>
        <v>6.1437640794592685E-3</v>
      </c>
      <c r="AG277" s="1">
        <f>(Table2[[#This Row],[Close Price]]/Table2[[#This Row],[Current Month Low]])-1</f>
        <v>4.2040119504908269E-2</v>
      </c>
      <c r="AH277" s="1">
        <f>(Table2[[#This Row],[Current Month High]]/Table2[[#This Row],[Close Price]])-1</f>
        <v>6.1437640794592685E-3</v>
      </c>
      <c r="AI277">
        <v>14.908867499488</v>
      </c>
      <c r="AJ277">
        <v>62.477817213842002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</v>
      </c>
      <c r="AM277">
        <v>0</v>
      </c>
      <c r="AN277">
        <v>5.51</v>
      </c>
      <c r="AO277" t="s">
        <v>3215</v>
      </c>
      <c r="AP277">
        <v>6.3462110729786997E-2</v>
      </c>
      <c r="AQ277">
        <f>(Table2[[#This Row],[Sharpe Ratio]]-AVERAGE(Table2[Sharpe Ratio]))/_xlfn.STDEV.P(Table2[Sharpe Ratio])</f>
        <v>2.6443139675013438E-2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1.5296664973427325</v>
      </c>
      <c r="AS277">
        <f>_xlfn.RANK.AVG(Table2[[#This Row],[1Y Return vs Nifty Z-Score]],Table2[1Y Return vs Nifty Z-Score])</f>
        <v>309</v>
      </c>
      <c r="AT277">
        <f>_xlfn.RANK.AVG(Table2[[#This Row],[6M Return vs Nifty Z-Score]],Table2[6M Return vs Nifty Z-Score])</f>
        <v>244</v>
      </c>
      <c r="AU277">
        <f>_xlfn.RANK.AVG(Table2[[#This Row],[Sharpe Ratio Z-Score]],Table2[Sharpe Ratio Z-Score])</f>
        <v>340</v>
      </c>
      <c r="AV277">
        <f>(Table2[[#This Row],[Rank 1Y]]+Table2[[#This Row],[Rank 6M]]+Table2[[#This Row],[Rank Sharpe]])/3</f>
        <v>297.66666666666669</v>
      </c>
    </row>
    <row r="278" spans="1:48" x14ac:dyDescent="0.3">
      <c r="A278" t="s">
        <v>1060</v>
      </c>
      <c r="B278" t="s">
        <v>1061</v>
      </c>
      <c r="C278" t="s">
        <v>3181</v>
      </c>
      <c r="D278" t="s">
        <v>261</v>
      </c>
      <c r="E278">
        <v>13143.652480000001</v>
      </c>
      <c r="F278">
        <v>4132.8999999999996</v>
      </c>
      <c r="G278">
        <v>13.776692151887</v>
      </c>
      <c r="H278">
        <f>(Table2[[#This Row],[1Y Return vs Nifty]]-AVERAGE(Table2[1Y Return vs Nifty]))/_xlfn.STDEV.P(Table2[1Y Return vs Nifty])</f>
        <v>-0.17960199591697057</v>
      </c>
      <c r="I278">
        <v>-2.6541922667245901</v>
      </c>
      <c r="J278">
        <f>(Table2[[#This Row],[1M Return vs Nifty]]-AVERAGE(Table2[1M Return vs Nifty]))/_xlfn.STDEV.P(Table2[1M Return vs Nifty])</f>
        <v>-0.39098827034645206</v>
      </c>
      <c r="K278">
        <v>-2.4577930550085698</v>
      </c>
      <c r="L278">
        <f>(Table2[[#This Row],[6M Return vs Nifty]]-AVERAGE(Table2[6M Return vs Nifty]))/_xlfn.STDEV.P(Table2[6M Return vs Nifty])</f>
        <v>-0.3815299224579573</v>
      </c>
      <c r="M278">
        <v>3.2695974500799299</v>
      </c>
      <c r="N278">
        <f>(Table2[[#This Row],[1W Return vs Nifty]]-AVERAGE(Table2[1W Return vs Nifty]))/_xlfn.STDEV.P(Table2[1W Return vs Nifty])</f>
        <v>-0.1269639218008668</v>
      </c>
      <c r="O278">
        <v>4173.84</v>
      </c>
      <c r="P278">
        <v>4209.4873307891603</v>
      </c>
      <c r="Q278">
        <v>3930.7572632667898</v>
      </c>
      <c r="R278">
        <v>48.558892484142497</v>
      </c>
      <c r="S278" s="1">
        <f>(Table2[[#This Row],[Close Price]]-Table2[[#This Row],[20D EMA]])/Table2[[#This Row],[20D EMA]]</f>
        <v>-9.8087133191498733E-3</v>
      </c>
      <c r="T278" s="1">
        <f>(Table2[[#This Row],[Close Price]]-Table2[[#This Row],[50D EMA]])/Table2[[#This Row],[50D EMA]]</f>
        <v>-1.8193980589746233E-2</v>
      </c>
      <c r="U278" s="1">
        <f>(Table2[[#This Row],[Close Price]]-Table2[[#This Row],[200D EMA]])/Table2[[#This Row],[200D EMA]]</f>
        <v>5.1425901726939061E-2</v>
      </c>
      <c r="V278">
        <v>0.59238641467712305</v>
      </c>
      <c r="W278">
        <v>4100.5</v>
      </c>
      <c r="X278">
        <v>4221.6000000000004</v>
      </c>
      <c r="Y278">
        <v>4077</v>
      </c>
      <c r="Z278">
        <v>4221.6000000000004</v>
      </c>
      <c r="AA278">
        <v>4100.5</v>
      </c>
      <c r="AB278">
        <v>4221.6000000000004</v>
      </c>
      <c r="AC278" s="1">
        <f>(Table2[[#This Row],[Close Price]]/Table2[[#This Row],[Day Low]])-1</f>
        <v>7.9014754298254442E-3</v>
      </c>
      <c r="AD278" s="1">
        <f>(Table2[[#This Row],[Day High]]/Table2[[#This Row],[Close Price]])-1</f>
        <v>2.1461927460137087E-2</v>
      </c>
      <c r="AE278" s="1">
        <f>(Table2[[#This Row],[Close Price]]/Table2[[#This Row],[Current Week Low]])-1</f>
        <v>1.3711062055432821E-2</v>
      </c>
      <c r="AF278" s="1">
        <f>(Table2[[#This Row],[Current Week High]]/Table2[[#This Row],[Close Price]])-1</f>
        <v>2.1461927460137087E-2</v>
      </c>
      <c r="AG278" s="1">
        <f>(Table2[[#This Row],[Close Price]]/Table2[[#This Row],[Current Month Low]])-1</f>
        <v>7.9014754298254442E-3</v>
      </c>
      <c r="AH278" s="1">
        <f>(Table2[[#This Row],[Current Month High]]/Table2[[#This Row],[Close Price]])-1</f>
        <v>2.1461927460137087E-2</v>
      </c>
      <c r="AI278">
        <v>20.980425367175499</v>
      </c>
      <c r="AJ278">
        <v>49.7427536231883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-0.03</v>
      </c>
      <c r="AM278" t="s">
        <v>3214</v>
      </c>
      <c r="AN278">
        <v>-1.8</v>
      </c>
      <c r="AO278" t="s">
        <v>3214</v>
      </c>
      <c r="AP278">
        <v>0.16037874902736701</v>
      </c>
      <c r="AQ278">
        <f>(Table2[[#This Row],[Sharpe Ratio]]-AVERAGE(Table2[Sharpe Ratio]))/_xlfn.STDEV.P(Table2[Sharpe Ratio])</f>
        <v>1.1581118239965154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350</v>
      </c>
      <c r="AT278">
        <f>_xlfn.RANK.AVG(Table2[[#This Row],[6M Return vs Nifty Z-Score]],Table2[6M Return vs Nifty Z-Score])</f>
        <v>453</v>
      </c>
      <c r="AU278">
        <f>_xlfn.RANK.AVG(Table2[[#This Row],[Sharpe Ratio Z-Score]],Table2[Sharpe Ratio Z-Score])</f>
        <v>92</v>
      </c>
      <c r="AV278">
        <f>(Table2[[#This Row],[Rank 1Y]]+Table2[[#This Row],[Rank 6M]]+Table2[[#This Row],[Rank Sharpe]])/3</f>
        <v>298.33333333333331</v>
      </c>
    </row>
    <row r="279" spans="1:48" x14ac:dyDescent="0.3">
      <c r="A279" t="s">
        <v>702</v>
      </c>
      <c r="B279" t="s">
        <v>703</v>
      </c>
      <c r="C279" t="s">
        <v>3181</v>
      </c>
      <c r="D279" t="s">
        <v>440</v>
      </c>
      <c r="E279">
        <v>25809.276239999999</v>
      </c>
      <c r="F279">
        <v>3613.5</v>
      </c>
      <c r="G279">
        <v>8.9658038647159906</v>
      </c>
      <c r="H279">
        <f>(Table2[[#This Row],[1Y Return vs Nifty]]-AVERAGE(Table2[1Y Return vs Nifty]))/_xlfn.STDEV.P(Table2[1Y Return vs Nifty])</f>
        <v>-0.26186882858028898</v>
      </c>
      <c r="I279">
        <v>-1.34873425166087</v>
      </c>
      <c r="J279">
        <f>(Table2[[#This Row],[1M Return vs Nifty]]-AVERAGE(Table2[1M Return vs Nifty]))/_xlfn.STDEV.P(Table2[1M Return vs Nifty])</f>
        <v>-0.27226916371995691</v>
      </c>
      <c r="K279">
        <v>10.782293716786301</v>
      </c>
      <c r="L279">
        <f>(Table2[[#This Row],[6M Return vs Nifty]]-AVERAGE(Table2[6M Return vs Nifty]))/_xlfn.STDEV.P(Table2[6M Return vs Nifty])</f>
        <v>5.4613602713154005E-2</v>
      </c>
      <c r="M279">
        <v>4.4273828032811799</v>
      </c>
      <c r="N279">
        <f>(Table2[[#This Row],[1W Return vs Nifty]]-AVERAGE(Table2[1W Return vs Nifty]))/_xlfn.STDEV.P(Table2[1W Return vs Nifty])</f>
        <v>0.13983356557124985</v>
      </c>
      <c r="O279">
        <v>3681.69</v>
      </c>
      <c r="P279">
        <v>3641.72246613686</v>
      </c>
      <c r="Q279">
        <v>3340.7849897777601</v>
      </c>
      <c r="R279">
        <v>48.140236951385099</v>
      </c>
      <c r="S279" s="1">
        <f>(Table2[[#This Row],[Close Price]]-Table2[[#This Row],[20D EMA]])/Table2[[#This Row],[20D EMA]]</f>
        <v>-1.8521385559349117E-2</v>
      </c>
      <c r="T279" s="1">
        <f>(Table2[[#This Row],[Close Price]]-Table2[[#This Row],[50D EMA]])/Table2[[#This Row],[50D EMA]]</f>
        <v>-7.749757538991822E-3</v>
      </c>
      <c r="U279" s="1">
        <f>(Table2[[#This Row],[Close Price]]-Table2[[#This Row],[200D EMA]])/Table2[[#This Row],[200D EMA]]</f>
        <v>8.1632014947595241E-2</v>
      </c>
      <c r="V279">
        <v>0.77871836717714604</v>
      </c>
      <c r="W279">
        <v>3558.65</v>
      </c>
      <c r="X279">
        <v>3710</v>
      </c>
      <c r="Y279">
        <v>3558.65</v>
      </c>
      <c r="Z279">
        <v>3710</v>
      </c>
      <c r="AA279">
        <v>3558.65</v>
      </c>
      <c r="AB279">
        <v>3710</v>
      </c>
      <c r="AC279" s="1">
        <f>(Table2[[#This Row],[Close Price]]/Table2[[#This Row],[Day Low]])-1</f>
        <v>1.5413148244418418E-2</v>
      </c>
      <c r="AD279" s="1">
        <f>(Table2[[#This Row],[Day High]]/Table2[[#This Row],[Close Price]])-1</f>
        <v>2.6705410267054086E-2</v>
      </c>
      <c r="AE279" s="1">
        <f>(Table2[[#This Row],[Close Price]]/Table2[[#This Row],[Current Week Low]])-1</f>
        <v>1.5413148244418418E-2</v>
      </c>
      <c r="AF279" s="1">
        <f>(Table2[[#This Row],[Current Week High]]/Table2[[#This Row],[Close Price]])-1</f>
        <v>2.6705410267054086E-2</v>
      </c>
      <c r="AG279" s="1">
        <f>(Table2[[#This Row],[Close Price]]/Table2[[#This Row],[Current Month Low]])-1</f>
        <v>1.5413148244418418E-2</v>
      </c>
      <c r="AH279" s="1">
        <f>(Table2[[#This Row],[Current Month High]]/Table2[[#This Row],[Close Price]])-1</f>
        <v>2.6705410267054086E-2</v>
      </c>
      <c r="AI279">
        <v>10.1010101010101</v>
      </c>
      <c r="AJ279">
        <v>43.094743094743102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-0.05</v>
      </c>
      <c r="AM279" t="s">
        <v>3214</v>
      </c>
      <c r="AN279">
        <v>-5.26</v>
      </c>
      <c r="AO279" t="s">
        <v>3214</v>
      </c>
      <c r="AP279">
        <v>0.106496818887195</v>
      </c>
      <c r="AQ279">
        <f>(Table2[[#This Row],[Sharpe Ratio]]-AVERAGE(Table2[Sharpe Ratio]))/_xlfn.STDEV.P(Table2[Sharpe Ratio])</f>
        <v>0.52894748171707306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0.18925665770123101</v>
      </c>
      <c r="AS279">
        <f>_xlfn.RANK.AVG(Table2[[#This Row],[1Y Return vs Nifty Z-Score]],Table2[1Y Return vs Nifty Z-Score])</f>
        <v>381</v>
      </c>
      <c r="AT279">
        <f>_xlfn.RANK.AVG(Table2[[#This Row],[6M Return vs Nifty Z-Score]],Table2[6M Return vs Nifty Z-Score])</f>
        <v>302</v>
      </c>
      <c r="AU279">
        <f>_xlfn.RANK.AVG(Table2[[#This Row],[Sharpe Ratio Z-Score]],Table2[Sharpe Ratio Z-Score])</f>
        <v>214</v>
      </c>
      <c r="AV279">
        <f>(Table2[[#This Row],[Rank 1Y]]+Table2[[#This Row],[Rank 6M]]+Table2[[#This Row],[Rank Sharpe]])/3</f>
        <v>299</v>
      </c>
    </row>
    <row r="280" spans="1:48" x14ac:dyDescent="0.3">
      <c r="A280" t="s">
        <v>719</v>
      </c>
      <c r="B280" t="s">
        <v>720</v>
      </c>
      <c r="C280" t="s">
        <v>3173</v>
      </c>
      <c r="D280" t="s">
        <v>54</v>
      </c>
      <c r="E280">
        <v>25080.755096100002</v>
      </c>
      <c r="F280">
        <v>1362.7</v>
      </c>
      <c r="G280">
        <v>27.641783997021399</v>
      </c>
      <c r="H280">
        <f>(Table2[[#This Row],[1Y Return vs Nifty]]-AVERAGE(Table2[1Y Return vs Nifty]))/_xlfn.STDEV.P(Table2[1Y Return vs Nifty])</f>
        <v>5.7492927639433984E-2</v>
      </c>
      <c r="I280">
        <v>-9.1158289261521706</v>
      </c>
      <c r="J280">
        <f>(Table2[[#This Row],[1M Return vs Nifty]]-AVERAGE(Table2[1M Return vs Nifty]))/_xlfn.STDEV.P(Table2[1M Return vs Nifty])</f>
        <v>-0.97861324388097781</v>
      </c>
      <c r="K280">
        <v>23.9798452584422</v>
      </c>
      <c r="L280">
        <f>(Table2[[#This Row],[6M Return vs Nifty]]-AVERAGE(Table2[6M Return vs Nifty]))/_xlfn.STDEV.P(Table2[6M Return vs Nifty])</f>
        <v>0.48935596899939343</v>
      </c>
      <c r="M280">
        <v>2.4084891769559098</v>
      </c>
      <c r="N280">
        <f>(Table2[[#This Row],[1W Return vs Nifty]]-AVERAGE(Table2[1W Return vs Nifty]))/_xlfn.STDEV.P(Table2[1W Return vs Nifty])</f>
        <v>-0.32539580124173278</v>
      </c>
      <c r="O280">
        <v>1460.04</v>
      </c>
      <c r="P280">
        <v>1431.7623446960899</v>
      </c>
      <c r="Q280">
        <v>1170.1039419224401</v>
      </c>
      <c r="R280">
        <v>28.348651305497999</v>
      </c>
      <c r="S280" s="1">
        <f>(Table2[[#This Row],[Close Price]]-Table2[[#This Row],[20D EMA]])/Table2[[#This Row],[20D EMA]]</f>
        <v>-6.6669406317635085E-2</v>
      </c>
      <c r="T280" s="1">
        <f>(Table2[[#This Row],[Close Price]]-Table2[[#This Row],[50D EMA]])/Table2[[#This Row],[50D EMA]]</f>
        <v>-4.8235899590409519E-2</v>
      </c>
      <c r="U280" s="1">
        <f>(Table2[[#This Row],[Close Price]]-Table2[[#This Row],[200D EMA]])/Table2[[#This Row],[200D EMA]]</f>
        <v>0.16459739274199123</v>
      </c>
      <c r="V280">
        <v>0.82902266182205997</v>
      </c>
      <c r="W280">
        <v>1359</v>
      </c>
      <c r="X280">
        <v>1399</v>
      </c>
      <c r="Y280">
        <v>1359</v>
      </c>
      <c r="Z280">
        <v>1449</v>
      </c>
      <c r="AA280">
        <v>1359</v>
      </c>
      <c r="AB280">
        <v>1425</v>
      </c>
      <c r="AC280" s="1">
        <f>(Table2[[#This Row],[Close Price]]/Table2[[#This Row],[Day Low]])-1</f>
        <v>2.7225901398086894E-3</v>
      </c>
      <c r="AD280" s="1">
        <f>(Table2[[#This Row],[Day High]]/Table2[[#This Row],[Close Price]])-1</f>
        <v>2.6638291626917221E-2</v>
      </c>
      <c r="AE280" s="1">
        <f>(Table2[[#This Row],[Close Price]]/Table2[[#This Row],[Current Week Low]])-1</f>
        <v>2.7225901398086894E-3</v>
      </c>
      <c r="AF280" s="1">
        <f>(Table2[[#This Row],[Current Week High]]/Table2[[#This Row],[Close Price]])-1</f>
        <v>6.3330153371982112E-2</v>
      </c>
      <c r="AG280" s="1">
        <f>(Table2[[#This Row],[Close Price]]/Table2[[#This Row],[Current Month Low]])-1</f>
        <v>2.7225901398086894E-3</v>
      </c>
      <c r="AH280" s="1">
        <f>(Table2[[#This Row],[Current Month High]]/Table2[[#This Row],[Close Price]])-1</f>
        <v>4.5718059734350946E-2</v>
      </c>
      <c r="AI280">
        <v>20.2759228003228</v>
      </c>
      <c r="AJ280">
        <v>88.1662524164595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0.01</v>
      </c>
      <c r="AM280" t="s">
        <v>3215</v>
      </c>
      <c r="AN280">
        <v>-13.63</v>
      </c>
      <c r="AO280" t="s">
        <v>3214</v>
      </c>
      <c r="AP280">
        <v>3.1748490482035999E-2</v>
      </c>
      <c r="AQ280">
        <f>(Table2[[#This Row],[Sharpe Ratio]]-AVERAGE(Table2[Sharpe Ratio]))/_xlfn.STDEV.P(Table2[Sharpe Ratio])</f>
        <v>-0.34386800123194744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-1.1010281497158307</v>
      </c>
      <c r="AS280">
        <f>_xlfn.RANK.AVG(Table2[[#This Row],[1Y Return vs Nifty Z-Score]],Table2[1Y Return vs Nifty Z-Score])</f>
        <v>287</v>
      </c>
      <c r="AT280">
        <f>_xlfn.RANK.AVG(Table2[[#This Row],[6M Return vs Nifty Z-Score]],Table2[6M Return vs Nifty Z-Score])</f>
        <v>184</v>
      </c>
      <c r="AU280">
        <f>_xlfn.RANK.AVG(Table2[[#This Row],[Sharpe Ratio Z-Score]],Table2[Sharpe Ratio Z-Score])</f>
        <v>426</v>
      </c>
      <c r="AV280">
        <f>(Table2[[#This Row],[Rank 1Y]]+Table2[[#This Row],[Rank 6M]]+Table2[[#This Row],[Rank Sharpe]])/3</f>
        <v>299</v>
      </c>
    </row>
    <row r="281" spans="1:48" x14ac:dyDescent="0.3">
      <c r="A281" t="s">
        <v>297</v>
      </c>
      <c r="B281" t="s">
        <v>298</v>
      </c>
      <c r="C281" t="s">
        <v>3174</v>
      </c>
      <c r="D281" t="s">
        <v>103</v>
      </c>
      <c r="E281">
        <v>95643.351243817699</v>
      </c>
      <c r="F281">
        <v>92.96</v>
      </c>
      <c r="G281">
        <v>45.604160929964898</v>
      </c>
      <c r="H281">
        <f>(Table2[[#This Row],[1Y Return vs Nifty]]-AVERAGE(Table2[1Y Return vs Nifty]))/_xlfn.STDEV.P(Table2[1Y Return vs Nifty])</f>
        <v>0.36465197378034192</v>
      </c>
      <c r="I281">
        <v>-2.8430115714503001</v>
      </c>
      <c r="J281">
        <f>(Table2[[#This Row],[1M Return vs Nifty]]-AVERAGE(Table2[1M Return vs Nifty]))/_xlfn.STDEV.P(Table2[1M Return vs Nifty])</f>
        <v>-0.40815960708207133</v>
      </c>
      <c r="K281">
        <v>-12.8070713423266</v>
      </c>
      <c r="L281">
        <f>(Table2[[#This Row],[6M Return vs Nifty]]-AVERAGE(Table2[6M Return vs Nifty]))/_xlfn.STDEV.P(Table2[6M Return vs Nifty])</f>
        <v>-0.72244692647815267</v>
      </c>
      <c r="M281">
        <v>5.6914433340573698</v>
      </c>
      <c r="N281">
        <f>(Table2[[#This Row],[1W Return vs Nifty]]-AVERAGE(Table2[1W Return vs Nifty]))/_xlfn.STDEV.P(Table2[1W Return vs Nifty])</f>
        <v>0.43112086901214075</v>
      </c>
      <c r="O281">
        <v>94.82</v>
      </c>
      <c r="P281">
        <v>96.720363085240393</v>
      </c>
      <c r="Q281">
        <v>89.593746602098804</v>
      </c>
      <c r="R281">
        <v>53.252868609578599</v>
      </c>
      <c r="S281" s="1">
        <f>(Table2[[#This Row],[Close Price]]-Table2[[#This Row],[20D EMA]])/Table2[[#This Row],[20D EMA]]</f>
        <v>-1.9616114743724947E-2</v>
      </c>
      <c r="T281" s="1">
        <f>(Table2[[#This Row],[Close Price]]-Table2[[#This Row],[50D EMA]])/Table2[[#This Row],[50D EMA]]</f>
        <v>-3.8878711424256779E-2</v>
      </c>
      <c r="U281" s="1">
        <f>(Table2[[#This Row],[Close Price]]-Table2[[#This Row],[200D EMA]])/Table2[[#This Row],[200D EMA]]</f>
        <v>3.7572414655805145E-2</v>
      </c>
      <c r="V281">
        <v>0.60536027104211199</v>
      </c>
      <c r="W281">
        <v>92.77</v>
      </c>
      <c r="X281">
        <v>94.3</v>
      </c>
      <c r="Y281">
        <v>92.77</v>
      </c>
      <c r="Z281">
        <v>96.19</v>
      </c>
      <c r="AA281">
        <v>92.77</v>
      </c>
      <c r="AB281">
        <v>95.55</v>
      </c>
      <c r="AC281" s="1">
        <f>(Table2[[#This Row],[Close Price]]/Table2[[#This Row],[Day Low]])-1</f>
        <v>2.0480758866012749E-3</v>
      </c>
      <c r="AD281" s="1">
        <f>(Table2[[#This Row],[Day High]]/Table2[[#This Row],[Close Price]])-1</f>
        <v>1.4414802065404464E-2</v>
      </c>
      <c r="AE281" s="1">
        <f>(Table2[[#This Row],[Close Price]]/Table2[[#This Row],[Current Week Low]])-1</f>
        <v>2.0480758866012749E-3</v>
      </c>
      <c r="AF281" s="1">
        <f>(Table2[[#This Row],[Current Week High]]/Table2[[#This Row],[Close Price]])-1</f>
        <v>3.4746127366609425E-2</v>
      </c>
      <c r="AG281" s="1">
        <f>(Table2[[#This Row],[Close Price]]/Table2[[#This Row],[Current Month Low]])-1</f>
        <v>2.0480758866012749E-3</v>
      </c>
      <c r="AH281" s="1">
        <f>(Table2[[#This Row],[Current Month High]]/Table2[[#This Row],[Close Price]])-1</f>
        <v>2.7861445783132543E-2</v>
      </c>
      <c r="AI281">
        <v>27.366609294320099</v>
      </c>
      <c r="AJ281">
        <v>92.066115702479294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-0.18</v>
      </c>
      <c r="AM281" t="s">
        <v>3214</v>
      </c>
      <c r="AN281">
        <v>-3.36</v>
      </c>
      <c r="AO281" t="s">
        <v>3214</v>
      </c>
      <c r="AP281">
        <v>0.13322191750137199</v>
      </c>
      <c r="AQ281">
        <f>(Table2[[#This Row],[Sharpe Ratio]]-AVERAGE(Table2[Sharpe Ratio]))/_xlfn.STDEV.P(Table2[Sharpe Ratio])</f>
        <v>0.84100904016903655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208</v>
      </c>
      <c r="AT281">
        <f>_xlfn.RANK.AVG(Table2[[#This Row],[6M Return vs Nifty Z-Score]],Table2[6M Return vs Nifty Z-Score])</f>
        <v>554</v>
      </c>
      <c r="AU281">
        <f>_xlfn.RANK.AVG(Table2[[#This Row],[Sharpe Ratio Z-Score]],Table2[Sharpe Ratio Z-Score])</f>
        <v>142</v>
      </c>
      <c r="AV281">
        <f>(Table2[[#This Row],[Rank 1Y]]+Table2[[#This Row],[Rank 6M]]+Table2[[#This Row],[Rank Sharpe]])/3</f>
        <v>301.33333333333331</v>
      </c>
    </row>
    <row r="282" spans="1:48" x14ac:dyDescent="0.3">
      <c r="A282" t="s">
        <v>831</v>
      </c>
      <c r="B282" t="s">
        <v>832</v>
      </c>
      <c r="C282" t="s">
        <v>3178</v>
      </c>
      <c r="D282" t="s">
        <v>833</v>
      </c>
      <c r="E282">
        <v>19931.138932900001</v>
      </c>
      <c r="F282">
        <v>882.9</v>
      </c>
      <c r="G282">
        <v>8.3656806282789091</v>
      </c>
      <c r="H282">
        <f>(Table2[[#This Row],[1Y Return vs Nifty]]-AVERAGE(Table2[1Y Return vs Nifty]))/_xlfn.STDEV.P(Table2[1Y Return vs Nifty])</f>
        <v>-0.27213101612702373</v>
      </c>
      <c r="I282">
        <v>13.6674579909758</v>
      </c>
      <c r="J282">
        <f>(Table2[[#This Row],[1M Return vs Nifty]]-AVERAGE(Table2[1M Return vs Nifty]))/_xlfn.STDEV.P(Table2[1M Return vs Nifty])</f>
        <v>1.0933120402764942</v>
      </c>
      <c r="K282">
        <v>24.323549998867598</v>
      </c>
      <c r="L282">
        <f>(Table2[[#This Row],[6M Return vs Nifty]]-AVERAGE(Table2[6M Return vs Nifty]))/_xlfn.STDEV.P(Table2[6M Return vs Nifty])</f>
        <v>0.50067799427693871</v>
      </c>
      <c r="M282">
        <v>3.0311972772345599</v>
      </c>
      <c r="N282">
        <f>(Table2[[#This Row],[1W Return vs Nifty]]-AVERAGE(Table2[1W Return vs Nifty]))/_xlfn.STDEV.P(Table2[1W Return vs Nifty])</f>
        <v>-0.18190032856085719</v>
      </c>
      <c r="O282">
        <v>857.46</v>
      </c>
      <c r="P282">
        <v>804.28547106319797</v>
      </c>
      <c r="Q282">
        <v>724.41927219915794</v>
      </c>
      <c r="R282">
        <v>64.711621434035195</v>
      </c>
      <c r="S282" s="1">
        <f>(Table2[[#This Row],[Close Price]]-Table2[[#This Row],[20D EMA]])/Table2[[#This Row],[20D EMA]]</f>
        <v>2.9669022461689103E-2</v>
      </c>
      <c r="T282" s="1">
        <f>(Table2[[#This Row],[Close Price]]-Table2[[#This Row],[50D EMA]])/Table2[[#This Row],[50D EMA]]</f>
        <v>9.7744559320312216E-2</v>
      </c>
      <c r="U282" s="1">
        <f>(Table2[[#This Row],[Close Price]]-Table2[[#This Row],[200D EMA]])/Table2[[#This Row],[200D EMA]]</f>
        <v>0.21876934239992496</v>
      </c>
      <c r="V282">
        <v>1.1748073993114501</v>
      </c>
      <c r="W282">
        <v>875.05</v>
      </c>
      <c r="X282">
        <v>902.65</v>
      </c>
      <c r="Y282">
        <v>863.5</v>
      </c>
      <c r="Z282">
        <v>903</v>
      </c>
      <c r="AA282">
        <v>875.05</v>
      </c>
      <c r="AB282">
        <v>903</v>
      </c>
      <c r="AC282" s="1">
        <f>(Table2[[#This Row],[Close Price]]/Table2[[#This Row],[Day Low]])-1</f>
        <v>8.9709159476600853E-3</v>
      </c>
      <c r="AD282" s="1">
        <f>(Table2[[#This Row],[Day High]]/Table2[[#This Row],[Close Price]])-1</f>
        <v>2.2369464265488803E-2</v>
      </c>
      <c r="AE282" s="1">
        <f>(Table2[[#This Row],[Close Price]]/Table2[[#This Row],[Current Week Low]])-1</f>
        <v>2.2466705269253096E-2</v>
      </c>
      <c r="AF282" s="1">
        <f>(Table2[[#This Row],[Current Week High]]/Table2[[#This Row],[Close Price]])-1</f>
        <v>2.2765885151206255E-2</v>
      </c>
      <c r="AG282" s="1">
        <f>(Table2[[#This Row],[Close Price]]/Table2[[#This Row],[Current Month Low]])-1</f>
        <v>8.9709159476600853E-3</v>
      </c>
      <c r="AH282" s="1">
        <f>(Table2[[#This Row],[Current Month High]]/Table2[[#This Row],[Close Price]])-1</f>
        <v>2.2765885151206255E-2</v>
      </c>
      <c r="AI282">
        <v>5.9010080416808304</v>
      </c>
      <c r="AJ282">
        <v>48.636363636363598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0.27</v>
      </c>
      <c r="AM282" t="s">
        <v>3215</v>
      </c>
      <c r="AN282">
        <v>10.14</v>
      </c>
      <c r="AO282" t="s">
        <v>3215</v>
      </c>
      <c r="AP282">
        <v>6.3739670028918005E-2</v>
      </c>
      <c r="AQ282">
        <f>(Table2[[#This Row],[Sharpe Ratio]]-AVERAGE(Table2[Sharpe Ratio]))/_xlfn.STDEV.P(Table2[Sharpe Ratio])</f>
        <v>2.9684122569037626E-2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1.1696428124345897</v>
      </c>
      <c r="AS282">
        <f>_xlfn.RANK.AVG(Table2[[#This Row],[1Y Return vs Nifty Z-Score]],Table2[1Y Return vs Nifty Z-Score])</f>
        <v>386</v>
      </c>
      <c r="AT282">
        <f>_xlfn.RANK.AVG(Table2[[#This Row],[6M Return vs Nifty Z-Score]],Table2[6M Return vs Nifty Z-Score])</f>
        <v>179</v>
      </c>
      <c r="AU282">
        <f>_xlfn.RANK.AVG(Table2[[#This Row],[Sharpe Ratio Z-Score]],Table2[Sharpe Ratio Z-Score])</f>
        <v>339</v>
      </c>
      <c r="AV282">
        <f>(Table2[[#This Row],[Rank 1Y]]+Table2[[#This Row],[Rank 6M]]+Table2[[#This Row],[Rank Sharpe]])/3</f>
        <v>301.33333333333331</v>
      </c>
    </row>
    <row r="283" spans="1:48" x14ac:dyDescent="0.3">
      <c r="A283" t="s">
        <v>266</v>
      </c>
      <c r="B283" t="s">
        <v>267</v>
      </c>
      <c r="C283" t="s">
        <v>3176</v>
      </c>
      <c r="D283" t="s">
        <v>124</v>
      </c>
      <c r="E283">
        <v>104935.937357491</v>
      </c>
      <c r="F283">
        <v>1051.05</v>
      </c>
      <c r="G283">
        <v>20.9495250677627</v>
      </c>
      <c r="H283">
        <f>(Table2[[#This Row],[1Y Return vs Nifty]]-AVERAGE(Table2[1Y Return vs Nifty]))/_xlfn.STDEV.P(Table2[1Y Return vs Nifty])</f>
        <v>-5.694559443996134E-2</v>
      </c>
      <c r="I283">
        <v>7.5971802207698103</v>
      </c>
      <c r="J283">
        <f>(Table2[[#This Row],[1M Return vs Nifty]]-AVERAGE(Table2[1M Return vs Nifty]))/_xlfn.STDEV.P(Table2[1M Return vs Nifty])</f>
        <v>0.54127747038773966</v>
      </c>
      <c r="K283">
        <v>3.9231787489892098</v>
      </c>
      <c r="L283">
        <f>(Table2[[#This Row],[6M Return vs Nifty]]-AVERAGE(Table2[6M Return vs Nifty]))/_xlfn.STDEV.P(Table2[6M Return vs Nifty])</f>
        <v>-0.17133344983802887</v>
      </c>
      <c r="M283">
        <v>4.8176640404454902</v>
      </c>
      <c r="N283">
        <f>(Table2[[#This Row],[1W Return vs Nifty]]-AVERAGE(Table2[1W Return vs Nifty]))/_xlfn.STDEV.P(Table2[1W Return vs Nifty])</f>
        <v>0.22976910773026316</v>
      </c>
      <c r="O283">
        <v>1014.85</v>
      </c>
      <c r="P283">
        <v>994.58435348812304</v>
      </c>
      <c r="Q283">
        <v>906.92471243529099</v>
      </c>
      <c r="R283">
        <v>60.477285762728798</v>
      </c>
      <c r="S283" s="1">
        <f>(Table2[[#This Row],[Close Price]]-Table2[[#This Row],[20D EMA]])/Table2[[#This Row],[20D EMA]]</f>
        <v>3.5670296102872277E-2</v>
      </c>
      <c r="T283" s="1">
        <f>(Table2[[#This Row],[Close Price]]-Table2[[#This Row],[50D EMA]])/Table2[[#This Row],[50D EMA]]</f>
        <v>5.677310960487697E-2</v>
      </c>
      <c r="U283" s="1">
        <f>(Table2[[#This Row],[Close Price]]-Table2[[#This Row],[200D EMA]])/Table2[[#This Row],[200D EMA]]</f>
        <v>0.1589164851156179</v>
      </c>
      <c r="V283">
        <v>1.5321206992179699</v>
      </c>
      <c r="W283">
        <v>1027.05</v>
      </c>
      <c r="X283">
        <v>1069</v>
      </c>
      <c r="Y283">
        <v>1019.45</v>
      </c>
      <c r="Z283">
        <v>1069</v>
      </c>
      <c r="AA283">
        <v>1019.45</v>
      </c>
      <c r="AB283">
        <v>1069</v>
      </c>
      <c r="AC283" s="1">
        <f>(Table2[[#This Row],[Close Price]]/Table2[[#This Row],[Day Low]])-1</f>
        <v>2.3367898349642147E-2</v>
      </c>
      <c r="AD283" s="1">
        <f>(Table2[[#This Row],[Day High]]/Table2[[#This Row],[Close Price]])-1</f>
        <v>1.7078159935302928E-2</v>
      </c>
      <c r="AE283" s="1">
        <f>(Table2[[#This Row],[Close Price]]/Table2[[#This Row],[Current Week Low]])-1</f>
        <v>3.0997106282799392E-2</v>
      </c>
      <c r="AF283" s="1">
        <f>(Table2[[#This Row],[Current Week High]]/Table2[[#This Row],[Close Price]])-1</f>
        <v>1.7078159935302928E-2</v>
      </c>
      <c r="AG283" s="1">
        <f>(Table2[[#This Row],[Close Price]]/Table2[[#This Row],[Current Month Low]])-1</f>
        <v>3.0997106282799392E-2</v>
      </c>
      <c r="AH283" s="1">
        <f>(Table2[[#This Row],[Current Month High]]/Table2[[#This Row],[Close Price]])-1</f>
        <v>1.7078159935302928E-2</v>
      </c>
      <c r="AI283">
        <v>4.3718186575329501</v>
      </c>
      <c r="AJ283">
        <v>80.7169876203576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</v>
      </c>
      <c r="AM283" t="s">
        <v>3216</v>
      </c>
      <c r="AN283">
        <v>0.76</v>
      </c>
      <c r="AO283" t="s">
        <v>3215</v>
      </c>
      <c r="AP283">
        <v>0.109291613419049</v>
      </c>
      <c r="AQ283">
        <f>(Table2[[#This Row],[Sharpe Ratio]]-AVERAGE(Table2[Sharpe Ratio]))/_xlfn.STDEV.P(Table2[Sharpe Ratio])</f>
        <v>0.56158152171648879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1.1043490555565012</v>
      </c>
      <c r="AS283">
        <f>_xlfn.RANK.AVG(Table2[[#This Row],[1Y Return vs Nifty Z-Score]],Table2[1Y Return vs Nifty Z-Score])</f>
        <v>314</v>
      </c>
      <c r="AT283">
        <f>_xlfn.RANK.AVG(Table2[[#This Row],[6M Return vs Nifty Z-Score]],Table2[6M Return vs Nifty Z-Score])</f>
        <v>386</v>
      </c>
      <c r="AU283">
        <f>_xlfn.RANK.AVG(Table2[[#This Row],[Sharpe Ratio Z-Score]],Table2[Sharpe Ratio Z-Score])</f>
        <v>207</v>
      </c>
      <c r="AV283">
        <f>(Table2[[#This Row],[Rank 1Y]]+Table2[[#This Row],[Rank 6M]]+Table2[[#This Row],[Rank Sharpe]])/3</f>
        <v>302.33333333333331</v>
      </c>
    </row>
    <row r="284" spans="1:48" x14ac:dyDescent="0.3">
      <c r="A284" t="s">
        <v>991</v>
      </c>
      <c r="B284" t="s">
        <v>992</v>
      </c>
      <c r="C284" t="s">
        <v>3181</v>
      </c>
      <c r="D284" t="s">
        <v>777</v>
      </c>
      <c r="E284">
        <v>15322.923104895101</v>
      </c>
      <c r="F284">
        <v>3654.7</v>
      </c>
      <c r="G284">
        <v>28.860286080613399</v>
      </c>
      <c r="H284">
        <f>(Table2[[#This Row],[1Y Return vs Nifty]]-AVERAGE(Table2[1Y Return vs Nifty]))/_xlfn.STDEV.P(Table2[1Y Return vs Nifty])</f>
        <v>7.8329476115955421E-2</v>
      </c>
      <c r="I284">
        <v>-4.1039601037150497</v>
      </c>
      <c r="J284">
        <f>(Table2[[#This Row],[1M Return vs Nifty]]-AVERAGE(Table2[1M Return vs Nifty]))/_xlfn.STDEV.P(Table2[1M Return vs Nifty])</f>
        <v>-0.52283099561014623</v>
      </c>
      <c r="K284">
        <v>-0.29757953279400601</v>
      </c>
      <c r="L284">
        <f>(Table2[[#This Row],[6M Return vs Nifty]]-AVERAGE(Table2[6M Return vs Nifty]))/_xlfn.STDEV.P(Table2[6M Return vs Nifty])</f>
        <v>-0.31037003076389102</v>
      </c>
      <c r="M284">
        <v>1.24496747565077</v>
      </c>
      <c r="N284">
        <f>(Table2[[#This Row],[1W Return vs Nifty]]-AVERAGE(Table2[1W Return vs Nifty]))/_xlfn.STDEV.P(Table2[1W Return vs Nifty])</f>
        <v>-0.59351515994049719</v>
      </c>
      <c r="O284">
        <v>3790.92</v>
      </c>
      <c r="P284">
        <v>3942.5799507337501</v>
      </c>
      <c r="Q284">
        <v>3633.5130101302898</v>
      </c>
      <c r="R284">
        <v>35.048992875575301</v>
      </c>
      <c r="S284" s="1">
        <f>(Table2[[#This Row],[Close Price]]-Table2[[#This Row],[20D EMA]])/Table2[[#This Row],[20D EMA]]</f>
        <v>-3.5933229928355188E-2</v>
      </c>
      <c r="T284" s="1">
        <f>(Table2[[#This Row],[Close Price]]-Table2[[#This Row],[50D EMA]])/Table2[[#This Row],[50D EMA]]</f>
        <v>-7.3018164331752677E-2</v>
      </c>
      <c r="U284" s="1">
        <f>(Table2[[#This Row],[Close Price]]-Table2[[#This Row],[200D EMA]])/Table2[[#This Row],[200D EMA]]</f>
        <v>5.8309932593169148E-3</v>
      </c>
      <c r="V284">
        <v>0.34419446313430802</v>
      </c>
      <c r="W284">
        <v>3603.7</v>
      </c>
      <c r="X284">
        <v>3681</v>
      </c>
      <c r="Y284">
        <v>3603.7</v>
      </c>
      <c r="Z284">
        <v>3729.95</v>
      </c>
      <c r="AA284">
        <v>3603.7</v>
      </c>
      <c r="AB284">
        <v>3729.6</v>
      </c>
      <c r="AC284" s="1">
        <f>(Table2[[#This Row],[Close Price]]/Table2[[#This Row],[Day Low]])-1</f>
        <v>1.4152121430751619E-2</v>
      </c>
      <c r="AD284" s="1">
        <f>(Table2[[#This Row],[Day High]]/Table2[[#This Row],[Close Price]])-1</f>
        <v>7.1962130954661419E-3</v>
      </c>
      <c r="AE284" s="1">
        <f>(Table2[[#This Row],[Close Price]]/Table2[[#This Row],[Current Week Low]])-1</f>
        <v>1.4152121430751619E-2</v>
      </c>
      <c r="AF284" s="1">
        <f>(Table2[[#This Row],[Current Week High]]/Table2[[#This Row],[Close Price]])-1</f>
        <v>2.0589925301666367E-2</v>
      </c>
      <c r="AG284" s="1">
        <f>(Table2[[#This Row],[Close Price]]/Table2[[#This Row],[Current Month Low]])-1</f>
        <v>1.4152121430751619E-2</v>
      </c>
      <c r="AH284" s="1">
        <f>(Table2[[#This Row],[Current Month High]]/Table2[[#This Row],[Close Price]])-1</f>
        <v>2.0494158207239987E-2</v>
      </c>
      <c r="AI284">
        <v>50.162804060524799</v>
      </c>
      <c r="AJ284">
        <v>91.8427337865147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-0.27</v>
      </c>
      <c r="AM284" t="s">
        <v>3214</v>
      </c>
      <c r="AN284">
        <v>-6.94</v>
      </c>
      <c r="AO284" t="s">
        <v>3214</v>
      </c>
      <c r="AP284">
        <v>0.110754604624693</v>
      </c>
      <c r="AQ284">
        <f>(Table2[[#This Row],[Sharpe Ratio]]-AVERAGE(Table2[Sharpe Ratio]))/_xlfn.STDEV.P(Table2[Sharpe Ratio])</f>
        <v>0.57866446394341098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279</v>
      </c>
      <c r="AT284">
        <f>_xlfn.RANK.AVG(Table2[[#This Row],[6M Return vs Nifty Z-Score]],Table2[6M Return vs Nifty Z-Score])</f>
        <v>428</v>
      </c>
      <c r="AU284">
        <f>_xlfn.RANK.AVG(Table2[[#This Row],[Sharpe Ratio Z-Score]],Table2[Sharpe Ratio Z-Score])</f>
        <v>200</v>
      </c>
      <c r="AV284">
        <f>(Table2[[#This Row],[Rank 1Y]]+Table2[[#This Row],[Rank 6M]]+Table2[[#This Row],[Rank Sharpe]])/3</f>
        <v>302.33333333333331</v>
      </c>
    </row>
    <row r="285" spans="1:48" x14ac:dyDescent="0.3">
      <c r="A285" t="s">
        <v>1524</v>
      </c>
      <c r="B285" t="s">
        <v>1525</v>
      </c>
      <c r="C285" t="s">
        <v>3182</v>
      </c>
      <c r="D285" t="s">
        <v>130</v>
      </c>
      <c r="E285">
        <v>6798.9663831500002</v>
      </c>
      <c r="F285">
        <v>804.3</v>
      </c>
      <c r="G285">
        <v>53.311633628234802</v>
      </c>
      <c r="H285">
        <f>(Table2[[#This Row],[1Y Return vs Nifty]]-AVERAGE(Table2[1Y Return vs Nifty]))/_xlfn.STDEV.P(Table2[1Y Return vs Nifty])</f>
        <v>0.49645078698839568</v>
      </c>
      <c r="I285">
        <v>1.2840081147332401</v>
      </c>
      <c r="J285">
        <f>(Table2[[#This Row],[1M Return vs Nifty]]-AVERAGE(Table2[1M Return vs Nifty]))/_xlfn.STDEV.P(Table2[1M Return vs Nifty])</f>
        <v>-3.2846050828212597E-2</v>
      </c>
      <c r="K285">
        <v>-13.516130827574599</v>
      </c>
      <c r="L285">
        <f>(Table2[[#This Row],[6M Return vs Nifty]]-AVERAGE(Table2[6M Return vs Nifty]))/_xlfn.STDEV.P(Table2[6M Return vs Nifty])</f>
        <v>-0.74580415281528434</v>
      </c>
      <c r="M285">
        <v>-1.0642568683445499</v>
      </c>
      <c r="N285">
        <f>(Table2[[#This Row],[1W Return vs Nifty]]-AVERAGE(Table2[1W Return vs Nifty]))/_xlfn.STDEV.P(Table2[1W Return vs Nifty])</f>
        <v>-1.1256476930158092</v>
      </c>
      <c r="O285">
        <v>831.52</v>
      </c>
      <c r="P285">
        <v>852.16588387786805</v>
      </c>
      <c r="Q285">
        <v>772.04379306630301</v>
      </c>
      <c r="R285">
        <v>42.8784563918055</v>
      </c>
      <c r="S285" s="1">
        <f>(Table2[[#This Row],[Close Price]]-Table2[[#This Row],[20D EMA]])/Table2[[#This Row],[20D EMA]]</f>
        <v>-3.2735231864537265E-2</v>
      </c>
      <c r="T285" s="1">
        <f>(Table2[[#This Row],[Close Price]]-Table2[[#This Row],[50D EMA]])/Table2[[#This Row],[50D EMA]]</f>
        <v>-5.6169678678110763E-2</v>
      </c>
      <c r="U285" s="1">
        <f>(Table2[[#This Row],[Close Price]]-Table2[[#This Row],[200D EMA]])/Table2[[#This Row],[200D EMA]]</f>
        <v>4.1780281408112796E-2</v>
      </c>
      <c r="V285">
        <v>1.3470728359114501</v>
      </c>
      <c r="W285">
        <v>794</v>
      </c>
      <c r="X285">
        <v>818.95</v>
      </c>
      <c r="Y285">
        <v>794</v>
      </c>
      <c r="Z285">
        <v>848.95</v>
      </c>
      <c r="AA285">
        <v>794</v>
      </c>
      <c r="AB285">
        <v>848.95</v>
      </c>
      <c r="AC285" s="1">
        <f>(Table2[[#This Row],[Close Price]]/Table2[[#This Row],[Day Low]])-1</f>
        <v>1.2972292191435697E-2</v>
      </c>
      <c r="AD285" s="1">
        <f>(Table2[[#This Row],[Day High]]/Table2[[#This Row],[Close Price]])-1</f>
        <v>1.8214596543578487E-2</v>
      </c>
      <c r="AE285" s="1">
        <f>(Table2[[#This Row],[Close Price]]/Table2[[#This Row],[Current Week Low]])-1</f>
        <v>1.2972292191435697E-2</v>
      </c>
      <c r="AF285" s="1">
        <f>(Table2[[#This Row],[Current Week High]]/Table2[[#This Row],[Close Price]])-1</f>
        <v>5.551411164988207E-2</v>
      </c>
      <c r="AG285" s="1">
        <f>(Table2[[#This Row],[Close Price]]/Table2[[#This Row],[Current Month Low]])-1</f>
        <v>1.2972292191435697E-2</v>
      </c>
      <c r="AH285" s="1">
        <f>(Table2[[#This Row],[Current Month High]]/Table2[[#This Row],[Close Price]])-1</f>
        <v>5.551411164988207E-2</v>
      </c>
      <c r="AI285">
        <v>38.0082058933233</v>
      </c>
      <c r="AJ285">
        <v>122.30514096185701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</v>
      </c>
      <c r="AM285" t="s">
        <v>3214</v>
      </c>
      <c r="AN285">
        <v>-0.82</v>
      </c>
      <c r="AO285" t="s">
        <v>3214</v>
      </c>
      <c r="AP285">
        <v>0.124345630835245</v>
      </c>
      <c r="AQ285">
        <f>(Table2[[#This Row],[Sharpe Ratio]]-AVERAGE(Table2[Sharpe Ratio]))/_xlfn.STDEV.P(Table2[Sharpe Ratio])</f>
        <v>0.7373631045529716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178</v>
      </c>
      <c r="AT285">
        <f>_xlfn.RANK.AVG(Table2[[#This Row],[6M Return vs Nifty Z-Score]],Table2[6M Return vs Nifty Z-Score])</f>
        <v>565</v>
      </c>
      <c r="AU285">
        <f>_xlfn.RANK.AVG(Table2[[#This Row],[Sharpe Ratio Z-Score]],Table2[Sharpe Ratio Z-Score])</f>
        <v>164</v>
      </c>
      <c r="AV285">
        <f>(Table2[[#This Row],[Rank 1Y]]+Table2[[#This Row],[Rank 6M]]+Table2[[#This Row],[Rank Sharpe]])/3</f>
        <v>302.33333333333331</v>
      </c>
    </row>
    <row r="286" spans="1:48" x14ac:dyDescent="0.3">
      <c r="A286" t="s">
        <v>1637</v>
      </c>
      <c r="B286" t="s">
        <v>1638</v>
      </c>
      <c r="C286" t="s">
        <v>3183</v>
      </c>
      <c r="D286" t="s">
        <v>468</v>
      </c>
      <c r="E286">
        <v>5752.6559240699999</v>
      </c>
      <c r="F286">
        <v>2164.5</v>
      </c>
      <c r="G286">
        <v>-7.1986273884856598</v>
      </c>
      <c r="H286">
        <f>(Table2[[#This Row],[1Y Return vs Nifty]]-AVERAGE(Table2[1Y Return vs Nifty]))/_xlfn.STDEV.P(Table2[1Y Return vs Nifty])</f>
        <v>-0.53828276331058955</v>
      </c>
      <c r="I286">
        <v>45.009539532621901</v>
      </c>
      <c r="J286">
        <f>(Table2[[#This Row],[1M Return vs Nifty]]-AVERAGE(Table2[1M Return vs Nifty]))/_xlfn.STDEV.P(Table2[1M Return vs Nifty])</f>
        <v>3.9435790557632924</v>
      </c>
      <c r="K286">
        <v>60.333825968756699</v>
      </c>
      <c r="L286">
        <f>(Table2[[#This Row],[6M Return vs Nifty]]-AVERAGE(Table2[6M Return vs Nifty]))/_xlfn.STDEV.P(Table2[6M Return vs Nifty])</f>
        <v>1.6868974635744864</v>
      </c>
      <c r="M286">
        <v>0.98277668327000001</v>
      </c>
      <c r="N286">
        <f>(Table2[[#This Row],[1W Return vs Nifty]]-AVERAGE(Table2[1W Return vs Nifty]))/_xlfn.STDEV.P(Table2[1W Return vs Nifty])</f>
        <v>-0.65393382426880176</v>
      </c>
      <c r="O286">
        <v>1971.92</v>
      </c>
      <c r="P286">
        <v>1783.74776962908</v>
      </c>
      <c r="Q286">
        <v>1589.36094398308</v>
      </c>
      <c r="R286">
        <v>64.799481180008002</v>
      </c>
      <c r="S286" s="1">
        <f>(Table2[[#This Row],[Close Price]]-Table2[[#This Row],[20D EMA]])/Table2[[#This Row],[20D EMA]]</f>
        <v>9.766116272465411E-2</v>
      </c>
      <c r="T286" s="1">
        <f>(Table2[[#This Row],[Close Price]]-Table2[[#This Row],[50D EMA]])/Table2[[#This Row],[50D EMA]]</f>
        <v>0.21345631756562486</v>
      </c>
      <c r="U286" s="1">
        <f>(Table2[[#This Row],[Close Price]]-Table2[[#This Row],[200D EMA]])/Table2[[#This Row],[200D EMA]]</f>
        <v>0.36186811950693232</v>
      </c>
      <c r="V286">
        <v>3.3291433295582702</v>
      </c>
      <c r="W286">
        <v>2128.1999999999998</v>
      </c>
      <c r="X286">
        <v>2228.4499999999998</v>
      </c>
      <c r="Y286">
        <v>2041.2</v>
      </c>
      <c r="Z286">
        <v>2273.25</v>
      </c>
      <c r="AA286">
        <v>2055</v>
      </c>
      <c r="AB286">
        <v>2273.25</v>
      </c>
      <c r="AC286" s="1">
        <f>(Table2[[#This Row],[Close Price]]/Table2[[#This Row],[Day Low]])-1</f>
        <v>1.70566676064281E-2</v>
      </c>
      <c r="AD286" s="1">
        <f>(Table2[[#This Row],[Day High]]/Table2[[#This Row],[Close Price]])-1</f>
        <v>2.9544929544929488E-2</v>
      </c>
      <c r="AE286" s="1">
        <f>(Table2[[#This Row],[Close Price]]/Table2[[#This Row],[Current Week Low]])-1</f>
        <v>6.0405643738977055E-2</v>
      </c>
      <c r="AF286" s="1">
        <f>(Table2[[#This Row],[Current Week High]]/Table2[[#This Row],[Close Price]])-1</f>
        <v>5.024255024255031E-2</v>
      </c>
      <c r="AG286" s="1">
        <f>(Table2[[#This Row],[Close Price]]/Table2[[#This Row],[Current Month Low]])-1</f>
        <v>5.3284671532846772E-2</v>
      </c>
      <c r="AH286" s="1">
        <f>(Table2[[#This Row],[Current Month High]]/Table2[[#This Row],[Close Price]])-1</f>
        <v>5.024255024255031E-2</v>
      </c>
      <c r="AI286">
        <v>10.4181104181104</v>
      </c>
      <c r="AJ286">
        <v>84.056122448979593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0.3</v>
      </c>
      <c r="AM286" t="s">
        <v>3215</v>
      </c>
      <c r="AN286">
        <v>34.96</v>
      </c>
      <c r="AO286" t="s">
        <v>3215</v>
      </c>
      <c r="AP286">
        <v>4.8271285575992001E-2</v>
      </c>
      <c r="AQ286">
        <f>(Table2[[#This Row],[Sharpe Ratio]]-AVERAGE(Table2[Sharpe Ratio]))/_xlfn.STDEV.P(Table2[Sharpe Ratio])</f>
        <v>-0.15093590913979066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4.2873240226185967</v>
      </c>
      <c r="AS286">
        <f>_xlfn.RANK.AVG(Table2[[#This Row],[1Y Return vs Nifty Z-Score]],Table2[1Y Return vs Nifty Z-Score])</f>
        <v>479</v>
      </c>
      <c r="AT286">
        <f>_xlfn.RANK.AVG(Table2[[#This Row],[6M Return vs Nifty Z-Score]],Table2[6M Return vs Nifty Z-Score])</f>
        <v>49</v>
      </c>
      <c r="AU286">
        <f>_xlfn.RANK.AVG(Table2[[#This Row],[Sharpe Ratio Z-Score]],Table2[Sharpe Ratio Z-Score])</f>
        <v>379</v>
      </c>
      <c r="AV286">
        <f>(Table2[[#This Row],[Rank 1Y]]+Table2[[#This Row],[Rank 6M]]+Table2[[#This Row],[Rank Sharpe]])/3</f>
        <v>302.33333333333331</v>
      </c>
    </row>
    <row r="287" spans="1:48" x14ac:dyDescent="0.3">
      <c r="A287" t="s">
        <v>170</v>
      </c>
      <c r="B287" t="s">
        <v>171</v>
      </c>
      <c r="C287" t="s">
        <v>3167</v>
      </c>
      <c r="D287" t="s">
        <v>18</v>
      </c>
      <c r="E287">
        <v>160042.0569467</v>
      </c>
      <c r="F287">
        <v>348.85</v>
      </c>
      <c r="G287">
        <v>75.097254659816599</v>
      </c>
      <c r="H287">
        <f>(Table2[[#This Row],[1Y Return vs Nifty]]-AVERAGE(Table2[1Y Return vs Nifty]))/_xlfn.STDEV.P(Table2[1Y Return vs Nifty])</f>
        <v>0.86898781817469117</v>
      </c>
      <c r="I287">
        <v>2.6657194188636599</v>
      </c>
      <c r="J287">
        <f>(Table2[[#This Row],[1M Return vs Nifty]]-AVERAGE(Table2[1M Return vs Nifty]))/_xlfn.STDEV.P(Table2[1M Return vs Nifty])</f>
        <v>9.2807573991032413E-2</v>
      </c>
      <c r="K287">
        <v>1.6496373576610901</v>
      </c>
      <c r="L287">
        <f>(Table2[[#This Row],[6M Return vs Nifty]]-AVERAGE(Table2[6M Return vs Nifty]))/_xlfn.STDEV.P(Table2[6M Return vs Nifty])</f>
        <v>-0.24622649050515252</v>
      </c>
      <c r="M287">
        <v>11.739152372145099</v>
      </c>
      <c r="N287">
        <f>(Table2[[#This Row],[1W Return vs Nifty]]-AVERAGE(Table2[1W Return vs Nifty]))/_xlfn.STDEV.P(Table2[1W Return vs Nifty])</f>
        <v>1.8247415183476317</v>
      </c>
      <c r="O287">
        <v>348.42</v>
      </c>
      <c r="P287">
        <v>340.90401949514802</v>
      </c>
      <c r="Q287">
        <v>300.96728044417398</v>
      </c>
      <c r="R287">
        <v>75.424401089491894</v>
      </c>
      <c r="S287" s="1">
        <f>(Table2[[#This Row],[Close Price]]-Table2[[#This Row],[20D EMA]])/Table2[[#This Row],[20D EMA]]</f>
        <v>1.2341427013374858E-3</v>
      </c>
      <c r="T287" s="1">
        <f>(Table2[[#This Row],[Close Price]]-Table2[[#This Row],[50D EMA]])/Table2[[#This Row],[50D EMA]]</f>
        <v>2.3308556222421117E-2</v>
      </c>
      <c r="U287" s="1">
        <f>(Table2[[#This Row],[Close Price]]-Table2[[#This Row],[200D EMA]])/Table2[[#This Row],[200D EMA]]</f>
        <v>0.15909609670911634</v>
      </c>
      <c r="V287">
        <v>1.0043401718693099</v>
      </c>
      <c r="W287">
        <v>347</v>
      </c>
      <c r="X287">
        <v>361.6</v>
      </c>
      <c r="Y287">
        <v>347</v>
      </c>
      <c r="Z287">
        <v>376</v>
      </c>
      <c r="AA287">
        <v>347</v>
      </c>
      <c r="AB287">
        <v>373.35</v>
      </c>
      <c r="AC287" s="1">
        <f>(Table2[[#This Row],[Close Price]]/Table2[[#This Row],[Day Low]])-1</f>
        <v>5.3314121037464357E-3</v>
      </c>
      <c r="AD287" s="1">
        <f>(Table2[[#This Row],[Day High]]/Table2[[#This Row],[Close Price]])-1</f>
        <v>3.6548659882470913E-2</v>
      </c>
      <c r="AE287" s="1">
        <f>(Table2[[#This Row],[Close Price]]/Table2[[#This Row],[Current Week Low]])-1</f>
        <v>5.3314121037464357E-3</v>
      </c>
      <c r="AF287" s="1">
        <f>(Table2[[#This Row],[Current Week High]]/Table2[[#This Row],[Close Price]])-1</f>
        <v>7.7827146337967612E-2</v>
      </c>
      <c r="AG287" s="1">
        <f>(Table2[[#This Row],[Close Price]]/Table2[[#This Row],[Current Month Low]])-1</f>
        <v>5.3314121037464357E-3</v>
      </c>
      <c r="AH287" s="1">
        <f>(Table2[[#This Row],[Current Month High]]/Table2[[#This Row],[Close Price]])-1</f>
        <v>7.0230758205532373E-2</v>
      </c>
      <c r="AI287">
        <v>7.7827146337967603</v>
      </c>
      <c r="AJ287">
        <v>110.499321164579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0.15</v>
      </c>
      <c r="AM287" t="s">
        <v>3215</v>
      </c>
      <c r="AN287">
        <v>2.41</v>
      </c>
      <c r="AO287" t="s">
        <v>3215</v>
      </c>
      <c r="AP287">
        <v>4.4330098924280997E-2</v>
      </c>
      <c r="AQ287">
        <f>(Table2[[#This Row],[Sharpe Ratio]]-AVERAGE(Table2[Sharpe Ratio]))/_xlfn.STDEV.P(Table2[Sharpe Ratio])</f>
        <v>-0.19695605171956712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2.3433543682886357</v>
      </c>
      <c r="AS287">
        <f>_xlfn.RANK.AVG(Table2[[#This Row],[1Y Return vs Nifty Z-Score]],Table2[1Y Return vs Nifty Z-Score])</f>
        <v>110</v>
      </c>
      <c r="AT287">
        <f>_xlfn.RANK.AVG(Table2[[#This Row],[6M Return vs Nifty Z-Score]],Table2[6M Return vs Nifty Z-Score])</f>
        <v>405</v>
      </c>
      <c r="AU287">
        <f>_xlfn.RANK.AVG(Table2[[#This Row],[Sharpe Ratio Z-Score]],Table2[Sharpe Ratio Z-Score])</f>
        <v>393</v>
      </c>
      <c r="AV287">
        <f>(Table2[[#This Row],[Rank 1Y]]+Table2[[#This Row],[Rank 6M]]+Table2[[#This Row],[Rank Sharpe]])/3</f>
        <v>302.66666666666669</v>
      </c>
    </row>
    <row r="288" spans="1:48" x14ac:dyDescent="0.3">
      <c r="A288" t="s">
        <v>1465</v>
      </c>
      <c r="B288" t="s">
        <v>1466</v>
      </c>
      <c r="C288" t="s">
        <v>3178</v>
      </c>
      <c r="D288" t="s">
        <v>187</v>
      </c>
      <c r="E288">
        <v>7467.8166967799998</v>
      </c>
      <c r="F288">
        <v>1805.1</v>
      </c>
      <c r="G288">
        <v>72.864434224240995</v>
      </c>
      <c r="H288">
        <f>(Table2[[#This Row],[1Y Return vs Nifty]]-AVERAGE(Table2[1Y Return vs Nifty]))/_xlfn.STDEV.P(Table2[1Y Return vs Nifty])</f>
        <v>0.83080629032035158</v>
      </c>
      <c r="I288">
        <v>-4.2933956032749396</v>
      </c>
      <c r="J288">
        <f>(Table2[[#This Row],[1M Return vs Nifty]]-AVERAGE(Table2[1M Return vs Nifty]))/_xlfn.STDEV.P(Table2[1M Return vs Nifty])</f>
        <v>-0.54005836946023233</v>
      </c>
      <c r="K288">
        <v>4.2098184299778998</v>
      </c>
      <c r="L288">
        <f>(Table2[[#This Row],[6M Return vs Nifty]]-AVERAGE(Table2[6M Return vs Nifty]))/_xlfn.STDEV.P(Table2[6M Return vs Nifty])</f>
        <v>-0.16189121255702785</v>
      </c>
      <c r="M288">
        <v>4.0466964495040401</v>
      </c>
      <c r="N288">
        <f>(Table2[[#This Row],[1W Return vs Nifty]]-AVERAGE(Table2[1W Return vs Nifty]))/_xlfn.STDEV.P(Table2[1W Return vs Nifty])</f>
        <v>5.2109047046494376E-2</v>
      </c>
      <c r="O288">
        <v>1869.43</v>
      </c>
      <c r="P288">
        <v>1858.5101782593199</v>
      </c>
      <c r="Q288">
        <v>1554.1121804378799</v>
      </c>
      <c r="R288">
        <v>44.5480710612864</v>
      </c>
      <c r="S288" s="1">
        <f>(Table2[[#This Row],[Close Price]]-Table2[[#This Row],[20D EMA]])/Table2[[#This Row],[20D EMA]]</f>
        <v>-3.4411558603424652E-2</v>
      </c>
      <c r="T288" s="1">
        <f>(Table2[[#This Row],[Close Price]]-Table2[[#This Row],[50D EMA]])/Table2[[#This Row],[50D EMA]]</f>
        <v>-2.873816828344946E-2</v>
      </c>
      <c r="U288" s="1">
        <f>(Table2[[#This Row],[Close Price]]-Table2[[#This Row],[200D EMA]])/Table2[[#This Row],[200D EMA]]</f>
        <v>0.16149916506760967</v>
      </c>
      <c r="V288">
        <v>0.47451714548672103</v>
      </c>
      <c r="W288">
        <v>1775</v>
      </c>
      <c r="X288">
        <v>1887.25</v>
      </c>
      <c r="Y288">
        <v>1775</v>
      </c>
      <c r="Z288">
        <v>1887.25</v>
      </c>
      <c r="AA288">
        <v>1775</v>
      </c>
      <c r="AB288">
        <v>1887.25</v>
      </c>
      <c r="AC288" s="1">
        <f>(Table2[[#This Row],[Close Price]]/Table2[[#This Row],[Day Low]])-1</f>
        <v>1.695774647887327E-2</v>
      </c>
      <c r="AD288" s="1">
        <f>(Table2[[#This Row],[Day High]]/Table2[[#This Row],[Close Price]])-1</f>
        <v>4.5509944047421147E-2</v>
      </c>
      <c r="AE288" s="1">
        <f>(Table2[[#This Row],[Close Price]]/Table2[[#This Row],[Current Week Low]])-1</f>
        <v>1.695774647887327E-2</v>
      </c>
      <c r="AF288" s="1">
        <f>(Table2[[#This Row],[Current Week High]]/Table2[[#This Row],[Close Price]])-1</f>
        <v>4.5509944047421147E-2</v>
      </c>
      <c r="AG288" s="1">
        <f>(Table2[[#This Row],[Close Price]]/Table2[[#This Row],[Current Month Low]])-1</f>
        <v>1.695774647887327E-2</v>
      </c>
      <c r="AH288" s="1">
        <f>(Table2[[#This Row],[Current Month High]]/Table2[[#This Row],[Close Price]])-1</f>
        <v>4.5509944047421147E-2</v>
      </c>
      <c r="AI288">
        <v>20.325743726109302</v>
      </c>
      <c r="AJ288">
        <v>112.364705882352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</v>
      </c>
      <c r="AM288" t="s">
        <v>3216</v>
      </c>
      <c r="AN288">
        <v>-7.5</v>
      </c>
      <c r="AO288" t="s">
        <v>3214</v>
      </c>
      <c r="AP288">
        <v>3.7132936552508003E-2</v>
      </c>
      <c r="AQ288">
        <f>(Table2[[#This Row],[Sharpe Ratio]]-AVERAGE(Table2[Sharpe Ratio]))/_xlfn.STDEV.P(Table2[Sharpe Ratio])</f>
        <v>-0.28099531902374414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-0.1000295636741583</v>
      </c>
      <c r="AS288">
        <f>_xlfn.RANK.AVG(Table2[[#This Row],[1Y Return vs Nifty Z-Score]],Table2[1Y Return vs Nifty Z-Score])</f>
        <v>114</v>
      </c>
      <c r="AT288">
        <f>_xlfn.RANK.AVG(Table2[[#This Row],[6M Return vs Nifty Z-Score]],Table2[6M Return vs Nifty Z-Score])</f>
        <v>381</v>
      </c>
      <c r="AU288">
        <f>_xlfn.RANK.AVG(Table2[[#This Row],[Sharpe Ratio Z-Score]],Table2[Sharpe Ratio Z-Score])</f>
        <v>413</v>
      </c>
      <c r="AV288">
        <f>(Table2[[#This Row],[Rank 1Y]]+Table2[[#This Row],[Rank 6M]]+Table2[[#This Row],[Rank Sharpe]])/3</f>
        <v>302.66666666666669</v>
      </c>
    </row>
    <row r="289" spans="1:48" x14ac:dyDescent="0.3">
      <c r="A289" t="s">
        <v>616</v>
      </c>
      <c r="B289" t="s">
        <v>617</v>
      </c>
      <c r="C289" t="s">
        <v>3171</v>
      </c>
      <c r="D289" t="s">
        <v>195</v>
      </c>
      <c r="E289">
        <v>32896.822500000002</v>
      </c>
      <c r="F289">
        <v>744.45</v>
      </c>
      <c r="G289">
        <v>9.9435626838136901</v>
      </c>
      <c r="H289">
        <f>(Table2[[#This Row],[1Y Return vs Nifty]]-AVERAGE(Table2[1Y Return vs Nifty]))/_xlfn.STDEV.P(Table2[1Y Return vs Nifty])</f>
        <v>-0.2451490221008302</v>
      </c>
      <c r="I289">
        <v>-7.1368090945603502</v>
      </c>
      <c r="J289">
        <f>(Table2[[#This Row],[1M Return vs Nifty]]-AVERAGE(Table2[1M Return vs Nifty]))/_xlfn.STDEV.P(Table2[1M Return vs Nifty])</f>
        <v>-0.79864003624685109</v>
      </c>
      <c r="K289">
        <v>57.299857593994801</v>
      </c>
      <c r="L289">
        <f>(Table2[[#This Row],[6M Return vs Nifty]]-AVERAGE(Table2[6M Return vs Nifty]))/_xlfn.STDEV.P(Table2[6M Return vs Nifty])</f>
        <v>1.5869550927249834</v>
      </c>
      <c r="M289">
        <v>4.3121201373450102</v>
      </c>
      <c r="N289">
        <f>(Table2[[#This Row],[1W Return vs Nifty]]-AVERAGE(Table2[1W Return vs Nifty]))/_xlfn.STDEV.P(Table2[1W Return vs Nifty])</f>
        <v>0.11327269263003172</v>
      </c>
      <c r="O289">
        <v>768.27</v>
      </c>
      <c r="P289">
        <v>770.03044548575701</v>
      </c>
      <c r="Q289">
        <v>649.65924694808905</v>
      </c>
      <c r="R289">
        <v>41.927434395058498</v>
      </c>
      <c r="S289" s="1">
        <f>(Table2[[#This Row],[Close Price]]-Table2[[#This Row],[20D EMA]])/Table2[[#This Row],[20D EMA]]</f>
        <v>-3.100472490140177E-2</v>
      </c>
      <c r="T289" s="1">
        <f>(Table2[[#This Row],[Close Price]]-Table2[[#This Row],[50D EMA]])/Table2[[#This Row],[50D EMA]]</f>
        <v>-3.3220044266717402E-2</v>
      </c>
      <c r="U289" s="1">
        <f>(Table2[[#This Row],[Close Price]]-Table2[[#This Row],[200D EMA]])/Table2[[#This Row],[200D EMA]]</f>
        <v>0.14590841813952546</v>
      </c>
      <c r="V289">
        <v>0.70016681973941397</v>
      </c>
      <c r="W289">
        <v>736.1</v>
      </c>
      <c r="X289">
        <v>759.75</v>
      </c>
      <c r="Y289">
        <v>736.1</v>
      </c>
      <c r="Z289">
        <v>773.3</v>
      </c>
      <c r="AA289">
        <v>736.1</v>
      </c>
      <c r="AB289">
        <v>768.45</v>
      </c>
      <c r="AC289" s="1">
        <f>(Table2[[#This Row],[Close Price]]/Table2[[#This Row],[Day Low]])-1</f>
        <v>1.134356745007481E-2</v>
      </c>
      <c r="AD289" s="1">
        <f>(Table2[[#This Row],[Day High]]/Table2[[#This Row],[Close Price]])-1</f>
        <v>2.0552085432198108E-2</v>
      </c>
      <c r="AE289" s="1">
        <f>(Table2[[#This Row],[Close Price]]/Table2[[#This Row],[Current Week Low]])-1</f>
        <v>1.134356745007481E-2</v>
      </c>
      <c r="AF289" s="1">
        <f>(Table2[[#This Row],[Current Week High]]/Table2[[#This Row],[Close Price]])-1</f>
        <v>3.8753442138491412E-2</v>
      </c>
      <c r="AG289" s="1">
        <f>(Table2[[#This Row],[Close Price]]/Table2[[#This Row],[Current Month Low]])-1</f>
        <v>1.134356745007481E-2</v>
      </c>
      <c r="AH289" s="1">
        <f>(Table2[[#This Row],[Current Month High]]/Table2[[#This Row],[Close Price]])-1</f>
        <v>3.2238565383840401E-2</v>
      </c>
      <c r="AI289">
        <v>15.5215259587614</v>
      </c>
      <c r="AJ289">
        <v>78.482378326540299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-0.09</v>
      </c>
      <c r="AM289" t="s">
        <v>3214</v>
      </c>
      <c r="AN289">
        <v>-1</v>
      </c>
      <c r="AO289" t="s">
        <v>3214</v>
      </c>
      <c r="AP289">
        <v>1.229444268923E-2</v>
      </c>
      <c r="AQ289">
        <f>(Table2[[#This Row],[Sharpe Ratio]]-AVERAGE(Table2[Sharpe Ratio]))/_xlfn.STDEV.P(Table2[Sharpe Ratio])</f>
        <v>-0.57102751746294012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376</v>
      </c>
      <c r="AT289">
        <f>_xlfn.RANK.AVG(Table2[[#This Row],[6M Return vs Nifty Z-Score]],Table2[6M Return vs Nifty Z-Score])</f>
        <v>56</v>
      </c>
      <c r="AU289">
        <f>_xlfn.RANK.AVG(Table2[[#This Row],[Sharpe Ratio Z-Score]],Table2[Sharpe Ratio Z-Score])</f>
        <v>478</v>
      </c>
      <c r="AV289">
        <f>(Table2[[#This Row],[Rank 1Y]]+Table2[[#This Row],[Rank 6M]]+Table2[[#This Row],[Rank Sharpe]])/3</f>
        <v>303.33333333333331</v>
      </c>
    </row>
    <row r="290" spans="1:48" x14ac:dyDescent="0.3">
      <c r="A290" t="s">
        <v>345</v>
      </c>
      <c r="B290" t="s">
        <v>346</v>
      </c>
      <c r="C290" t="s">
        <v>3173</v>
      </c>
      <c r="D290" t="s">
        <v>54</v>
      </c>
      <c r="E290">
        <v>73547.420624999999</v>
      </c>
      <c r="F290">
        <v>6159.3</v>
      </c>
      <c r="G290">
        <v>43.060957312574999</v>
      </c>
      <c r="H290">
        <f>(Table2[[#This Row],[1Y Return vs Nifty]]-AVERAGE(Table2[1Y Return vs Nifty]))/_xlfn.STDEV.P(Table2[1Y Return vs Nifty])</f>
        <v>0.32116285203571893</v>
      </c>
      <c r="I290">
        <v>1.75511729096904</v>
      </c>
      <c r="J290">
        <f>(Table2[[#This Row],[1M Return vs Nifty]]-AVERAGE(Table2[1M Return vs Nifty]))/_xlfn.STDEV.P(Table2[1M Return vs Nifty])</f>
        <v>9.9968900254067197E-3</v>
      </c>
      <c r="K290">
        <v>13.287833276533499</v>
      </c>
      <c r="L290">
        <f>(Table2[[#This Row],[6M Return vs Nifty]]-AVERAGE(Table2[6M Return vs Nifty]))/_xlfn.STDEV.P(Table2[6M Return vs Nifty])</f>
        <v>0.13714892705647605</v>
      </c>
      <c r="M290">
        <v>3.1863582963616301</v>
      </c>
      <c r="N290">
        <f>(Table2[[#This Row],[1W Return vs Nifty]]-AVERAGE(Table2[1W Return vs Nifty]))/_xlfn.STDEV.P(Table2[1W Return vs Nifty])</f>
        <v>-0.1461453676549011</v>
      </c>
      <c r="O290">
        <v>6123.84</v>
      </c>
      <c r="P290">
        <v>5904.1869777659103</v>
      </c>
      <c r="Q290">
        <v>5223.2993629870098</v>
      </c>
      <c r="R290">
        <v>50.818467455801297</v>
      </c>
      <c r="S290" s="1">
        <f>(Table2[[#This Row],[Close Price]]-Table2[[#This Row],[20D EMA]])/Table2[[#This Row],[20D EMA]]</f>
        <v>5.7904844019438838E-3</v>
      </c>
      <c r="T290" s="1">
        <f>(Table2[[#This Row],[Close Price]]-Table2[[#This Row],[50D EMA]])/Table2[[#This Row],[50D EMA]]</f>
        <v>4.3208831833205633E-2</v>
      </c>
      <c r="U290" s="1">
        <f>(Table2[[#This Row],[Close Price]]-Table2[[#This Row],[200D EMA]])/Table2[[#This Row],[200D EMA]]</f>
        <v>0.1791972031405312</v>
      </c>
      <c r="V290">
        <v>0.75614914158512403</v>
      </c>
      <c r="W290">
        <v>6071</v>
      </c>
      <c r="X290">
        <v>6195.6</v>
      </c>
      <c r="Y290">
        <v>6030.6</v>
      </c>
      <c r="Z290">
        <v>6221.65</v>
      </c>
      <c r="AA290">
        <v>6046</v>
      </c>
      <c r="AB290">
        <v>6195.6</v>
      </c>
      <c r="AC290" s="1">
        <f>(Table2[[#This Row],[Close Price]]/Table2[[#This Row],[Day Low]])-1</f>
        <v>1.4544556086311999E-2</v>
      </c>
      <c r="AD290" s="1">
        <f>(Table2[[#This Row],[Day High]]/Table2[[#This Row],[Close Price]])-1</f>
        <v>5.8935268618187653E-3</v>
      </c>
      <c r="AE290" s="1">
        <f>(Table2[[#This Row],[Close Price]]/Table2[[#This Row],[Current Week Low]])-1</f>
        <v>2.1341160083573785E-2</v>
      </c>
      <c r="AF290" s="1">
        <f>(Table2[[#This Row],[Current Week High]]/Table2[[#This Row],[Close Price]])-1</f>
        <v>1.0122903576704978E-2</v>
      </c>
      <c r="AG290" s="1">
        <f>(Table2[[#This Row],[Close Price]]/Table2[[#This Row],[Current Month Low]])-1</f>
        <v>1.8739662586834349E-2</v>
      </c>
      <c r="AH290" s="1">
        <f>(Table2[[#This Row],[Current Month High]]/Table2[[#This Row],[Close Price]])-1</f>
        <v>5.8935268618187653E-3</v>
      </c>
      <c r="AI290">
        <v>4.55571249979704</v>
      </c>
      <c r="AJ290">
        <v>78.685813751087906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3215</v>
      </c>
      <c r="AN290">
        <v>-3.12</v>
      </c>
      <c r="AO290" t="s">
        <v>3214</v>
      </c>
      <c r="AP290">
        <v>3.3544926782364003E-2</v>
      </c>
      <c r="AQ290">
        <f>(Table2[[#This Row],[Sharpe Ratio]]-AVERAGE(Table2[Sharpe Ratio]))/_xlfn.STDEV.P(Table2[Sharpe Ratio])</f>
        <v>-0.32289151318850751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-7.2821172580692095E-4</v>
      </c>
      <c r="AS290">
        <f>_xlfn.RANK.AVG(Table2[[#This Row],[1Y Return vs Nifty Z-Score]],Table2[1Y Return vs Nifty Z-Score])</f>
        <v>219</v>
      </c>
      <c r="AT290">
        <f>_xlfn.RANK.AVG(Table2[[#This Row],[6M Return vs Nifty Z-Score]],Table2[6M Return vs Nifty Z-Score])</f>
        <v>275</v>
      </c>
      <c r="AU290">
        <f>_xlfn.RANK.AVG(Table2[[#This Row],[Sharpe Ratio Z-Score]],Table2[Sharpe Ratio Z-Score])</f>
        <v>419</v>
      </c>
      <c r="AV290">
        <f>(Table2[[#This Row],[Rank 1Y]]+Table2[[#This Row],[Rank 6M]]+Table2[[#This Row],[Rank Sharpe]])/3</f>
        <v>304.33333333333331</v>
      </c>
    </row>
    <row r="291" spans="1:48" x14ac:dyDescent="0.3">
      <c r="A291" t="s">
        <v>459</v>
      </c>
      <c r="B291" t="s">
        <v>460</v>
      </c>
      <c r="C291" t="s">
        <v>3169</v>
      </c>
      <c r="D291" t="s">
        <v>24</v>
      </c>
      <c r="E291">
        <v>48338.410686720003</v>
      </c>
      <c r="F291">
        <v>193.8</v>
      </c>
      <c r="G291">
        <v>-0.69719473794037101</v>
      </c>
      <c r="H291">
        <f>(Table2[[#This Row],[1Y Return vs Nifty]]-AVERAGE(Table2[1Y Return vs Nifty]))/_xlfn.STDEV.P(Table2[1Y Return vs Nifty])</f>
        <v>-0.42710739610023218</v>
      </c>
      <c r="I291">
        <v>1.20486214748008</v>
      </c>
      <c r="J291">
        <f>(Table2[[#This Row],[1M Return vs Nifty]]-AVERAGE(Table2[1M Return vs Nifty]))/_xlfn.STDEV.P(Table2[1M Return vs Nifty])</f>
        <v>-4.0043630847610132E-2</v>
      </c>
      <c r="K291">
        <v>12.8873325911705</v>
      </c>
      <c r="L291">
        <f>(Table2[[#This Row],[6M Return vs Nifty]]-AVERAGE(Table2[6M Return vs Nifty]))/_xlfn.STDEV.P(Table2[6M Return vs Nifty])</f>
        <v>0.12395597872023302</v>
      </c>
      <c r="M291">
        <v>5.7188416913514004</v>
      </c>
      <c r="N291">
        <f>(Table2[[#This Row],[1W Return vs Nifty]]-AVERAGE(Table2[1W Return vs Nifty]))/_xlfn.STDEV.P(Table2[1W Return vs Nifty])</f>
        <v>0.43743448566306781</v>
      </c>
      <c r="O291">
        <v>191.38</v>
      </c>
      <c r="P291">
        <v>190.385781311062</v>
      </c>
      <c r="Q291">
        <v>172.61525525424301</v>
      </c>
      <c r="R291">
        <v>77.912380606273004</v>
      </c>
      <c r="S291" s="1">
        <f>(Table2[[#This Row],[Close Price]]-Table2[[#This Row],[20D EMA]])/Table2[[#This Row],[20D EMA]]</f>
        <v>1.2644999477479444E-2</v>
      </c>
      <c r="T291" s="1">
        <f>(Table2[[#This Row],[Close Price]]-Table2[[#This Row],[50D EMA]])/Table2[[#This Row],[50D EMA]]</f>
        <v>1.7933160057576371E-2</v>
      </c>
      <c r="U291" s="1">
        <f>(Table2[[#This Row],[Close Price]]-Table2[[#This Row],[200D EMA]])/Table2[[#This Row],[200D EMA]]</f>
        <v>0.12272811412035534</v>
      </c>
      <c r="V291">
        <v>0.95586724158646197</v>
      </c>
      <c r="W291">
        <v>191.06</v>
      </c>
      <c r="X291">
        <v>197.49</v>
      </c>
      <c r="Y291">
        <v>191.06</v>
      </c>
      <c r="Z291">
        <v>200.1</v>
      </c>
      <c r="AA291">
        <v>191.06</v>
      </c>
      <c r="AB291">
        <v>200.1</v>
      </c>
      <c r="AC291" s="1">
        <f>(Table2[[#This Row],[Close Price]]/Table2[[#This Row],[Day Low]])-1</f>
        <v>1.4341044698000571E-2</v>
      </c>
      <c r="AD291" s="1">
        <f>(Table2[[#This Row],[Day High]]/Table2[[#This Row],[Close Price]])-1</f>
        <v>1.9040247678018485E-2</v>
      </c>
      <c r="AE291" s="1">
        <f>(Table2[[#This Row],[Close Price]]/Table2[[#This Row],[Current Week Low]])-1</f>
        <v>1.4341044698000571E-2</v>
      </c>
      <c r="AF291" s="1">
        <f>(Table2[[#This Row],[Current Week High]]/Table2[[#This Row],[Close Price]])-1</f>
        <v>3.2507739938080427E-2</v>
      </c>
      <c r="AG291" s="1">
        <f>(Table2[[#This Row],[Close Price]]/Table2[[#This Row],[Current Month Low]])-1</f>
        <v>1.4341044698000571E-2</v>
      </c>
      <c r="AH291" s="1">
        <f>(Table2[[#This Row],[Current Month High]]/Table2[[#This Row],[Close Price]])-1</f>
        <v>3.2507739938080427E-2</v>
      </c>
      <c r="AI291">
        <v>6.5995872033023497</v>
      </c>
      <c r="AJ291">
        <v>41.202185792349702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0.01</v>
      </c>
      <c r="AM291" t="s">
        <v>3215</v>
      </c>
      <c r="AN291">
        <v>4.93</v>
      </c>
      <c r="AO291" t="s">
        <v>3215</v>
      </c>
      <c r="AP291">
        <v>0.111632279233102</v>
      </c>
      <c r="AQ291">
        <f>(Table2[[#This Row],[Sharpe Ratio]]-AVERAGE(Table2[Sharpe Ratio]))/_xlfn.STDEV.P(Table2[Sharpe Ratio])</f>
        <v>0.58891282673031342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0.68315226416577191</v>
      </c>
      <c r="AS291">
        <f>_xlfn.RANK.AVG(Table2[[#This Row],[1Y Return vs Nifty Z-Score]],Table2[1Y Return vs Nifty Z-Score])</f>
        <v>439</v>
      </c>
      <c r="AT291">
        <f>_xlfn.RANK.AVG(Table2[[#This Row],[6M Return vs Nifty Z-Score]],Table2[6M Return vs Nifty Z-Score])</f>
        <v>282</v>
      </c>
      <c r="AU291">
        <f>_xlfn.RANK.AVG(Table2[[#This Row],[Sharpe Ratio Z-Score]],Table2[Sharpe Ratio Z-Score])</f>
        <v>197</v>
      </c>
      <c r="AV291">
        <f>(Table2[[#This Row],[Rank 1Y]]+Table2[[#This Row],[Rank 6M]]+Table2[[#This Row],[Rank Sharpe]])/3</f>
        <v>306</v>
      </c>
    </row>
    <row r="292" spans="1:48" x14ac:dyDescent="0.3">
      <c r="A292" t="s">
        <v>162</v>
      </c>
      <c r="B292" t="s">
        <v>163</v>
      </c>
      <c r="C292" t="s">
        <v>3176</v>
      </c>
      <c r="D292" t="s">
        <v>164</v>
      </c>
      <c r="E292">
        <v>170681.542284909</v>
      </c>
      <c r="F292">
        <v>747.1</v>
      </c>
      <c r="G292">
        <v>26.364986106074401</v>
      </c>
      <c r="H292">
        <f>(Table2[[#This Row],[1Y Return vs Nifty]]-AVERAGE(Table2[1Y Return vs Nifty]))/_xlfn.STDEV.P(Table2[1Y Return vs Nifty])</f>
        <v>3.5659513066180384E-2</v>
      </c>
      <c r="I292">
        <v>10.912765223768901</v>
      </c>
      <c r="J292">
        <f>(Table2[[#This Row],[1M Return vs Nifty]]-AVERAGE(Table2[1M Return vs Nifty]))/_xlfn.STDEV.P(Table2[1M Return vs Nifty])</f>
        <v>0.84279868743051378</v>
      </c>
      <c r="K292">
        <v>17.0203318604053</v>
      </c>
      <c r="L292">
        <f>(Table2[[#This Row],[6M Return vs Nifty]]-AVERAGE(Table2[6M Return vs Nifty]))/_xlfn.STDEV.P(Table2[6M Return vs Nifty])</f>
        <v>0.26010167790505256</v>
      </c>
      <c r="M292">
        <v>9.6025164928918301</v>
      </c>
      <c r="N292">
        <f>(Table2[[#This Row],[1W Return vs Nifty]]-AVERAGE(Table2[1W Return vs Nifty]))/_xlfn.STDEV.P(Table2[1W Return vs Nifty])</f>
        <v>1.3323798880698665</v>
      </c>
      <c r="O292">
        <v>710.81</v>
      </c>
      <c r="P292">
        <v>688.54377700773603</v>
      </c>
      <c r="Q292">
        <v>626.22625144574295</v>
      </c>
      <c r="R292">
        <v>87.686208936602497</v>
      </c>
      <c r="S292" s="1">
        <f>(Table2[[#This Row],[Close Price]]-Table2[[#This Row],[20D EMA]])/Table2[[#This Row],[20D EMA]]</f>
        <v>5.1054430860567636E-2</v>
      </c>
      <c r="T292" s="1">
        <f>(Table2[[#This Row],[Close Price]]-Table2[[#This Row],[50D EMA]])/Table2[[#This Row],[50D EMA]]</f>
        <v>8.5043573041552731E-2</v>
      </c>
      <c r="U292" s="1">
        <f>(Table2[[#This Row],[Close Price]]-Table2[[#This Row],[200D EMA]])/Table2[[#This Row],[200D EMA]]</f>
        <v>0.19301929338669657</v>
      </c>
      <c r="V292">
        <v>1.3155972465501</v>
      </c>
      <c r="W292">
        <v>744.7</v>
      </c>
      <c r="X292">
        <v>772.65</v>
      </c>
      <c r="Y292">
        <v>744.7</v>
      </c>
      <c r="Z292">
        <v>772.65</v>
      </c>
      <c r="AA292">
        <v>744.7</v>
      </c>
      <c r="AB292">
        <v>772.65</v>
      </c>
      <c r="AC292" s="1">
        <f>(Table2[[#This Row],[Close Price]]/Table2[[#This Row],[Day Low]])-1</f>
        <v>3.2227742715187357E-3</v>
      </c>
      <c r="AD292" s="1">
        <f>(Table2[[#This Row],[Day High]]/Table2[[#This Row],[Close Price]])-1</f>
        <v>3.4198902422700961E-2</v>
      </c>
      <c r="AE292" s="1">
        <f>(Table2[[#This Row],[Close Price]]/Table2[[#This Row],[Current Week Low]])-1</f>
        <v>3.2227742715187357E-3</v>
      </c>
      <c r="AF292" s="1">
        <f>(Table2[[#This Row],[Current Week High]]/Table2[[#This Row],[Close Price]])-1</f>
        <v>3.4198902422700961E-2</v>
      </c>
      <c r="AG292" s="1">
        <f>(Table2[[#This Row],[Close Price]]/Table2[[#This Row],[Current Month Low]])-1</f>
        <v>3.2227742715187357E-3</v>
      </c>
      <c r="AH292" s="1">
        <f>(Table2[[#This Row],[Current Month High]]/Table2[[#This Row],[Close Price]])-1</f>
        <v>3.4198902422700961E-2</v>
      </c>
      <c r="AI292">
        <v>3.4198902422700899</v>
      </c>
      <c r="AJ292">
        <v>66.484679665738099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0.02</v>
      </c>
      <c r="AM292" t="s">
        <v>3215</v>
      </c>
      <c r="AN292">
        <v>9.0399999999999991</v>
      </c>
      <c r="AO292" t="s">
        <v>3215</v>
      </c>
      <c r="AP292">
        <v>4.3735267598578001E-2</v>
      </c>
      <c r="AQ292">
        <f>(Table2[[#This Row],[Sharpe Ratio]]-AVERAGE(Table2[Sharpe Ratio]))/_xlfn.STDEV.P(Table2[Sharpe Ratio])</f>
        <v>-0.20390173200291156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2.2670380344687016</v>
      </c>
      <c r="AS292">
        <f>_xlfn.RANK.AVG(Table2[[#This Row],[1Y Return vs Nifty Z-Score]],Table2[1Y Return vs Nifty Z-Score])</f>
        <v>294</v>
      </c>
      <c r="AT292">
        <f>_xlfn.RANK.AVG(Table2[[#This Row],[6M Return vs Nifty Z-Score]],Table2[6M Return vs Nifty Z-Score])</f>
        <v>230</v>
      </c>
      <c r="AU292">
        <f>_xlfn.RANK.AVG(Table2[[#This Row],[Sharpe Ratio Z-Score]],Table2[Sharpe Ratio Z-Score])</f>
        <v>397</v>
      </c>
      <c r="AV292">
        <f>(Table2[[#This Row],[Rank 1Y]]+Table2[[#This Row],[Rank 6M]]+Table2[[#This Row],[Rank Sharpe]])/3</f>
        <v>307</v>
      </c>
    </row>
    <row r="293" spans="1:48" x14ac:dyDescent="0.3">
      <c r="A293" t="s">
        <v>211</v>
      </c>
      <c r="B293" t="s">
        <v>212</v>
      </c>
      <c r="C293" t="s">
        <v>3174</v>
      </c>
      <c r="D293" t="s">
        <v>57</v>
      </c>
      <c r="E293">
        <v>126419.30755896099</v>
      </c>
      <c r="F293">
        <v>708.6</v>
      </c>
      <c r="G293">
        <v>30.8023505381937</v>
      </c>
      <c r="H293">
        <f>(Table2[[#This Row],[1Y Return vs Nifty]]-AVERAGE(Table2[1Y Return vs Nifty]))/_xlfn.STDEV.P(Table2[1Y Return vs Nifty])</f>
        <v>0.11153903788840024</v>
      </c>
      <c r="I293">
        <v>2.3576487428331001</v>
      </c>
      <c r="J293">
        <f>(Table2[[#This Row],[1M Return vs Nifty]]-AVERAGE(Table2[1M Return vs Nifty]))/_xlfn.STDEV.P(Table2[1M Return vs Nifty])</f>
        <v>6.4791448605044197E-2</v>
      </c>
      <c r="K293">
        <v>9.3391467064579796</v>
      </c>
      <c r="L293">
        <f>(Table2[[#This Row],[6M Return vs Nifty]]-AVERAGE(Table2[6M Return vs Nifty]))/_xlfn.STDEV.P(Table2[6M Return vs Nifty])</f>
        <v>7.0746979254916551E-3</v>
      </c>
      <c r="M293">
        <v>-3.6663887860546498</v>
      </c>
      <c r="N293">
        <f>(Table2[[#This Row],[1W Return vs Nifty]]-AVERAGE(Table2[1W Return vs Nifty]))/_xlfn.STDEV.P(Table2[1W Return vs Nifty])</f>
        <v>-1.7252771973417</v>
      </c>
      <c r="O293">
        <v>743.96</v>
      </c>
      <c r="P293">
        <v>725.34586147278799</v>
      </c>
      <c r="Q293">
        <v>615.2716239893</v>
      </c>
      <c r="R293">
        <v>33.049266635119402</v>
      </c>
      <c r="S293" s="1">
        <f>(Table2[[#This Row],[Close Price]]-Table2[[#This Row],[20D EMA]])/Table2[[#This Row],[20D EMA]]</f>
        <v>-4.7529437066508966E-2</v>
      </c>
      <c r="T293" s="1">
        <f>(Table2[[#This Row],[Close Price]]-Table2[[#This Row],[50D EMA]])/Table2[[#This Row],[50D EMA]]</f>
        <v>-2.3086726432527113E-2</v>
      </c>
      <c r="U293" s="1">
        <f>(Table2[[#This Row],[Close Price]]-Table2[[#This Row],[200D EMA]])/Table2[[#This Row],[200D EMA]]</f>
        <v>0.1516864623230586</v>
      </c>
      <c r="V293">
        <v>1.2224255234969199</v>
      </c>
      <c r="W293">
        <v>706.1</v>
      </c>
      <c r="X293">
        <v>718.8</v>
      </c>
      <c r="Y293">
        <v>706.1</v>
      </c>
      <c r="Z293">
        <v>736.6</v>
      </c>
      <c r="AA293">
        <v>706.1</v>
      </c>
      <c r="AB293">
        <v>736.5</v>
      </c>
      <c r="AC293" s="1">
        <f>(Table2[[#This Row],[Close Price]]/Table2[[#This Row],[Day Low]])-1</f>
        <v>3.540574989378209E-3</v>
      </c>
      <c r="AD293" s="1">
        <f>(Table2[[#This Row],[Day High]]/Table2[[#This Row],[Close Price]])-1</f>
        <v>1.4394580863674733E-2</v>
      </c>
      <c r="AE293" s="1">
        <f>(Table2[[#This Row],[Close Price]]/Table2[[#This Row],[Current Week Low]])-1</f>
        <v>3.540574989378209E-3</v>
      </c>
      <c r="AF293" s="1">
        <f>(Table2[[#This Row],[Current Week High]]/Table2[[#This Row],[Close Price]])-1</f>
        <v>3.9514535704205489E-2</v>
      </c>
      <c r="AG293" s="1">
        <f>(Table2[[#This Row],[Close Price]]/Table2[[#This Row],[Current Month Low]])-1</f>
        <v>3.540574989378209E-3</v>
      </c>
      <c r="AH293" s="1">
        <f>(Table2[[#This Row],[Current Month High]]/Table2[[#This Row],[Close Price]])-1</f>
        <v>3.9373412362404769E-2</v>
      </c>
      <c r="AI293">
        <v>13.5901778154106</v>
      </c>
      <c r="AJ293">
        <v>103.91366906474801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</v>
      </c>
      <c r="AM293" t="s">
        <v>3216</v>
      </c>
      <c r="AN293">
        <v>-8.16</v>
      </c>
      <c r="AO293" t="s">
        <v>3214</v>
      </c>
      <c r="AP293">
        <v>6.2128336128389E-2</v>
      </c>
      <c r="AQ293">
        <f>(Table2[[#This Row],[Sharpe Ratio]]-AVERAGE(Table2[Sharpe Ratio]))/_xlfn.STDEV.P(Table2[Sharpe Ratio])</f>
        <v>1.0869023869314929E-2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-1.5310029890534491</v>
      </c>
      <c r="AS293">
        <f>_xlfn.RANK.AVG(Table2[[#This Row],[1Y Return vs Nifty Z-Score]],Table2[1Y Return vs Nifty Z-Score])</f>
        <v>267</v>
      </c>
      <c r="AT293">
        <f>_xlfn.RANK.AVG(Table2[[#This Row],[6M Return vs Nifty Z-Score]],Table2[6M Return vs Nifty Z-Score])</f>
        <v>318</v>
      </c>
      <c r="AU293">
        <f>_xlfn.RANK.AVG(Table2[[#This Row],[Sharpe Ratio Z-Score]],Table2[Sharpe Ratio Z-Score])</f>
        <v>342</v>
      </c>
      <c r="AV293">
        <f>(Table2[[#This Row],[Rank 1Y]]+Table2[[#This Row],[Rank 6M]]+Table2[[#This Row],[Rank Sharpe]])/3</f>
        <v>309</v>
      </c>
    </row>
    <row r="294" spans="1:48" x14ac:dyDescent="0.3">
      <c r="A294" t="s">
        <v>972</v>
      </c>
      <c r="B294" t="s">
        <v>973</v>
      </c>
      <c r="C294" t="s">
        <v>3169</v>
      </c>
      <c r="D294" t="s">
        <v>228</v>
      </c>
      <c r="E294">
        <v>15728.6935031799</v>
      </c>
      <c r="F294">
        <v>1233.8</v>
      </c>
      <c r="G294">
        <v>27.127660638501499</v>
      </c>
      <c r="H294">
        <f>(Table2[[#This Row],[1Y Return vs Nifty]]-AVERAGE(Table2[1Y Return vs Nifty]))/_xlfn.STDEV.P(Table2[1Y Return vs Nifty])</f>
        <v>4.8701349498564049E-2</v>
      </c>
      <c r="I294">
        <v>3.9729015155194398</v>
      </c>
      <c r="J294">
        <f>(Table2[[#This Row],[1M Return vs Nifty]]-AVERAGE(Table2[1M Return vs Nifty]))/_xlfn.STDEV.P(Table2[1M Return vs Nifty])</f>
        <v>0.21168346959426887</v>
      </c>
      <c r="K294">
        <v>30.061547287651099</v>
      </c>
      <c r="L294">
        <f>(Table2[[#This Row],[6M Return vs Nifty]]-AVERAGE(Table2[6M Return vs Nifty]))/_xlfn.STDEV.P(Table2[6M Return vs Nifty])</f>
        <v>0.68969415467579209</v>
      </c>
      <c r="M294">
        <v>1.5275566678639001</v>
      </c>
      <c r="N294">
        <f>(Table2[[#This Row],[1W Return vs Nifty]]-AVERAGE(Table2[1W Return vs Nifty]))/_xlfn.STDEV.P(Table2[1W Return vs Nifty])</f>
        <v>-0.5283959336240508</v>
      </c>
      <c r="O294">
        <v>1242.5999999999999</v>
      </c>
      <c r="P294">
        <v>1175.34113227743</v>
      </c>
      <c r="Q294">
        <v>1004.840416312</v>
      </c>
      <c r="R294">
        <v>37.1067326738129</v>
      </c>
      <c r="S294" s="1">
        <f>(Table2[[#This Row],[Close Price]]-Table2[[#This Row],[20D EMA]])/Table2[[#This Row],[20D EMA]]</f>
        <v>-7.0819249959761426E-3</v>
      </c>
      <c r="T294" s="1">
        <f>(Table2[[#This Row],[Close Price]]-Table2[[#This Row],[50D EMA]])/Table2[[#This Row],[50D EMA]]</f>
        <v>4.9737787708744284E-2</v>
      </c>
      <c r="U294" s="1">
        <f>(Table2[[#This Row],[Close Price]]-Table2[[#This Row],[200D EMA]])/Table2[[#This Row],[200D EMA]]</f>
        <v>0.22785666258164189</v>
      </c>
      <c r="V294">
        <v>0.67101142877019904</v>
      </c>
      <c r="W294">
        <v>1224.6500000000001</v>
      </c>
      <c r="X294">
        <v>1245.2</v>
      </c>
      <c r="Y294">
        <v>1213.05</v>
      </c>
      <c r="Z294">
        <v>1284.95</v>
      </c>
      <c r="AA294">
        <v>1213.05</v>
      </c>
      <c r="AB294">
        <v>1255.05</v>
      </c>
      <c r="AC294" s="1">
        <f>(Table2[[#This Row],[Close Price]]/Table2[[#This Row],[Day Low]])-1</f>
        <v>7.4715224758092891E-3</v>
      </c>
      <c r="AD294" s="1">
        <f>(Table2[[#This Row],[Day High]]/Table2[[#This Row],[Close Price]])-1</f>
        <v>9.2397471227103622E-3</v>
      </c>
      <c r="AE294" s="1">
        <f>(Table2[[#This Row],[Close Price]]/Table2[[#This Row],[Current Week Low]])-1</f>
        <v>1.7105642801203524E-2</v>
      </c>
      <c r="AF294" s="1">
        <f>(Table2[[#This Row],[Current Week High]]/Table2[[#This Row],[Close Price]])-1</f>
        <v>4.1457286432160956E-2</v>
      </c>
      <c r="AG294" s="1">
        <f>(Table2[[#This Row],[Close Price]]/Table2[[#This Row],[Current Month Low]])-1</f>
        <v>1.7105642801203524E-2</v>
      </c>
      <c r="AH294" s="1">
        <f>(Table2[[#This Row],[Current Month High]]/Table2[[#This Row],[Close Price]])-1</f>
        <v>1.7223212838385571E-2</v>
      </c>
      <c r="AI294">
        <v>8.6886043118819796</v>
      </c>
      <c r="AJ294">
        <v>66.504723346828598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0.14000000000000001</v>
      </c>
      <c r="AM294" t="s">
        <v>3215</v>
      </c>
      <c r="AN294">
        <v>-2.66</v>
      </c>
      <c r="AO294" t="s">
        <v>3214</v>
      </c>
      <c r="AP294">
        <v>2.2037945026809999E-3</v>
      </c>
      <c r="AQ294">
        <f>(Table2[[#This Row],[Sharpe Ratio]]-AVERAGE(Table2[Sharpe Ratio]))/_xlfn.STDEV.P(Table2[Sharpe Ratio])</f>
        <v>-0.68885321548354705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-0.2671701753389728</v>
      </c>
      <c r="AS294">
        <f>_xlfn.RANK.AVG(Table2[[#This Row],[1Y Return vs Nifty Z-Score]],Table2[1Y Return vs Nifty Z-Score])</f>
        <v>291</v>
      </c>
      <c r="AT294">
        <f>_xlfn.RANK.AVG(Table2[[#This Row],[6M Return vs Nifty Z-Score]],Table2[6M Return vs Nifty Z-Score])</f>
        <v>133</v>
      </c>
      <c r="AU294">
        <f>_xlfn.RANK.AVG(Table2[[#This Row],[Sharpe Ratio Z-Score]],Table2[Sharpe Ratio Z-Score])</f>
        <v>505</v>
      </c>
      <c r="AV294">
        <f>(Table2[[#This Row],[Rank 1Y]]+Table2[[#This Row],[Rank 6M]]+Table2[[#This Row],[Rank Sharpe]])/3</f>
        <v>309.66666666666669</v>
      </c>
    </row>
    <row r="295" spans="1:48" x14ac:dyDescent="0.3">
      <c r="A295" t="s">
        <v>1499</v>
      </c>
      <c r="B295" t="s">
        <v>1500</v>
      </c>
      <c r="C295" t="s">
        <v>3173</v>
      </c>
      <c r="D295" t="s">
        <v>54</v>
      </c>
      <c r="E295">
        <v>7039.531892</v>
      </c>
      <c r="F295">
        <v>1720</v>
      </c>
      <c r="G295">
        <v>10.8251375687289</v>
      </c>
      <c r="H295">
        <f>(Table2[[#This Row],[1Y Return vs Nifty]]-AVERAGE(Table2[1Y Return vs Nifty]))/_xlfn.STDEV.P(Table2[1Y Return vs Nifty])</f>
        <v>-0.2300739737504244</v>
      </c>
      <c r="I295">
        <v>25.766013436836399</v>
      </c>
      <c r="J295">
        <f>(Table2[[#This Row],[1M Return vs Nifty]]-AVERAGE(Table2[1M Return vs Nifty]))/_xlfn.STDEV.P(Table2[1M Return vs Nifty])</f>
        <v>2.1935616671735954</v>
      </c>
      <c r="K295">
        <v>35.790241025924402</v>
      </c>
      <c r="L295">
        <f>(Table2[[#This Row],[6M Return vs Nifty]]-AVERAGE(Table2[6M Return vs Nifty]))/_xlfn.STDEV.P(Table2[6M Return vs Nifty])</f>
        <v>0.87840384553361728</v>
      </c>
      <c r="M295">
        <v>7.0499595227409797</v>
      </c>
      <c r="N295">
        <f>(Table2[[#This Row],[1W Return vs Nifty]]-AVERAGE(Table2[1W Return vs Nifty]))/_xlfn.STDEV.P(Table2[1W Return vs Nifty])</f>
        <v>0.74417432464013689</v>
      </c>
      <c r="O295">
        <v>1594.11</v>
      </c>
      <c r="P295">
        <v>1465.1111769014301</v>
      </c>
      <c r="Q295">
        <v>1293.04897735687</v>
      </c>
      <c r="R295">
        <v>67.362346544639195</v>
      </c>
      <c r="S295" s="1">
        <f>(Table2[[#This Row],[Close Price]]-Table2[[#This Row],[20D EMA]])/Table2[[#This Row],[20D EMA]]</f>
        <v>7.8971965548174289E-2</v>
      </c>
      <c r="T295" s="1">
        <f>(Table2[[#This Row],[Close Price]]-Table2[[#This Row],[50D EMA]])/Table2[[#This Row],[50D EMA]]</f>
        <v>0.17397234224752511</v>
      </c>
      <c r="U295" s="1">
        <f>(Table2[[#This Row],[Close Price]]-Table2[[#This Row],[200D EMA]])/Table2[[#This Row],[200D EMA]]</f>
        <v>0.33018936646612063</v>
      </c>
      <c r="V295">
        <v>1.4937509890011</v>
      </c>
      <c r="W295">
        <v>1640</v>
      </c>
      <c r="X295">
        <v>1720</v>
      </c>
      <c r="Y295">
        <v>1640</v>
      </c>
      <c r="Z295">
        <v>1780.8</v>
      </c>
      <c r="AA295">
        <v>1640</v>
      </c>
      <c r="AB295">
        <v>1780.8</v>
      </c>
      <c r="AC295" s="1">
        <f>(Table2[[#This Row],[Close Price]]/Table2[[#This Row],[Day Low]])-1</f>
        <v>4.8780487804878092E-2</v>
      </c>
      <c r="AD295" s="1">
        <f>(Table2[[#This Row],[Day High]]/Table2[[#This Row],[Close Price]])-1</f>
        <v>0</v>
      </c>
      <c r="AE295" s="1">
        <f>(Table2[[#This Row],[Close Price]]/Table2[[#This Row],[Current Week Low]])-1</f>
        <v>4.8780487804878092E-2</v>
      </c>
      <c r="AF295" s="1">
        <f>(Table2[[#This Row],[Current Week High]]/Table2[[#This Row],[Close Price]])-1</f>
        <v>3.5348837209302264E-2</v>
      </c>
      <c r="AG295" s="1">
        <f>(Table2[[#This Row],[Close Price]]/Table2[[#This Row],[Current Month Low]])-1</f>
        <v>4.8780487804878092E-2</v>
      </c>
      <c r="AH295" s="1">
        <f>(Table2[[#This Row],[Current Month High]]/Table2[[#This Row],[Close Price]])-1</f>
        <v>3.5348837209302264E-2</v>
      </c>
      <c r="AI295">
        <v>5.9883720930232496</v>
      </c>
      <c r="AJ295">
        <v>71.237990940315598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0.08</v>
      </c>
      <c r="AM295" t="s">
        <v>3215</v>
      </c>
      <c r="AN295">
        <v>7.13</v>
      </c>
      <c r="AO295" t="s">
        <v>3215</v>
      </c>
      <c r="AP295">
        <v>2.1530091832206E-2</v>
      </c>
      <c r="AQ295">
        <f>(Table2[[#This Row],[Sharpe Ratio]]-AVERAGE(Table2[Sharpe Ratio]))/_xlfn.STDEV.P(Table2[Sharpe Ratio])</f>
        <v>-0.46318540595268537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3.1228804576442402</v>
      </c>
      <c r="AS295">
        <f>_xlfn.RANK.AVG(Table2[[#This Row],[1Y Return vs Nifty Z-Score]],Table2[1Y Return vs Nifty Z-Score])</f>
        <v>372</v>
      </c>
      <c r="AT295">
        <f>_xlfn.RANK.AVG(Table2[[#This Row],[6M Return vs Nifty Z-Score]],Table2[6M Return vs Nifty Z-Score])</f>
        <v>105</v>
      </c>
      <c r="AU295">
        <f>_xlfn.RANK.AVG(Table2[[#This Row],[Sharpe Ratio Z-Score]],Table2[Sharpe Ratio Z-Score])</f>
        <v>453</v>
      </c>
      <c r="AV295">
        <f>(Table2[[#This Row],[Rank 1Y]]+Table2[[#This Row],[Rank 6M]]+Table2[[#This Row],[Rank Sharpe]])/3</f>
        <v>310</v>
      </c>
    </row>
    <row r="296" spans="1:48" x14ac:dyDescent="0.3">
      <c r="A296" t="s">
        <v>326</v>
      </c>
      <c r="B296" t="s">
        <v>327</v>
      </c>
      <c r="C296" t="s">
        <v>3175</v>
      </c>
      <c r="D296" t="s">
        <v>328</v>
      </c>
      <c r="E296">
        <v>84100.918176980296</v>
      </c>
      <c r="F296">
        <v>4188.8</v>
      </c>
      <c r="G296">
        <v>9.7687060448501608</v>
      </c>
      <c r="H296">
        <f>(Table2[[#This Row],[1Y Return vs Nifty]]-AVERAGE(Table2[1Y Return vs Nifty]))/_xlfn.STDEV.P(Table2[1Y Return vs Nifty])</f>
        <v>-0.24813909399587764</v>
      </c>
      <c r="I296">
        <v>5.57315574736222</v>
      </c>
      <c r="J296">
        <f>(Table2[[#This Row],[1M Return vs Nifty]]-AVERAGE(Table2[1M Return vs Nifty]))/_xlfn.STDEV.P(Table2[1M Return vs Nifty])</f>
        <v>0.3572115146079341</v>
      </c>
      <c r="K296">
        <v>0.71635253422344802</v>
      </c>
      <c r="L296">
        <f>(Table2[[#This Row],[6M Return vs Nifty]]-AVERAGE(Table2[6M Return vs Nifty]))/_xlfn.STDEV.P(Table2[6M Return vs Nifty])</f>
        <v>-0.27696995464542651</v>
      </c>
      <c r="M296">
        <v>7.4782596716409904</v>
      </c>
      <c r="N296">
        <f>(Table2[[#This Row],[1W Return vs Nifty]]-AVERAGE(Table2[1W Return vs Nifty]))/_xlfn.STDEV.P(Table2[1W Return vs Nifty])</f>
        <v>0.84287086044590953</v>
      </c>
      <c r="O296">
        <v>4150.28</v>
      </c>
      <c r="P296">
        <v>4098.3422494695697</v>
      </c>
      <c r="Q296">
        <v>3835.8621433879398</v>
      </c>
      <c r="R296">
        <v>67.155258171943501</v>
      </c>
      <c r="S296" s="1">
        <f>(Table2[[#This Row],[Close Price]]-Table2[[#This Row],[20D EMA]])/Table2[[#This Row],[20D EMA]]</f>
        <v>9.2813015025493308E-3</v>
      </c>
      <c r="T296" s="1">
        <f>(Table2[[#This Row],[Close Price]]-Table2[[#This Row],[50D EMA]])/Table2[[#This Row],[50D EMA]]</f>
        <v>2.2071790256691735E-2</v>
      </c>
      <c r="U296" s="1">
        <f>(Table2[[#This Row],[Close Price]]-Table2[[#This Row],[200D EMA]])/Table2[[#This Row],[200D EMA]]</f>
        <v>9.2010047133846126E-2</v>
      </c>
      <c r="V296">
        <v>1.36763724070576</v>
      </c>
      <c r="W296">
        <v>4152</v>
      </c>
      <c r="X296">
        <v>4295.2</v>
      </c>
      <c r="Y296">
        <v>4147.55</v>
      </c>
      <c r="Z296">
        <v>4406</v>
      </c>
      <c r="AA296">
        <v>4152</v>
      </c>
      <c r="AB296">
        <v>4400</v>
      </c>
      <c r="AC296" s="1">
        <f>(Table2[[#This Row],[Close Price]]/Table2[[#This Row],[Day Low]])-1</f>
        <v>8.8631984585743062E-3</v>
      </c>
      <c r="AD296" s="1">
        <f>(Table2[[#This Row],[Day High]]/Table2[[#This Row],[Close Price]])-1</f>
        <v>2.5401069518716568E-2</v>
      </c>
      <c r="AE296" s="1">
        <f>(Table2[[#This Row],[Close Price]]/Table2[[#This Row],[Current Week Low]])-1</f>
        <v>9.9456305529770361E-3</v>
      </c>
      <c r="AF296" s="1">
        <f>(Table2[[#This Row],[Current Week High]]/Table2[[#This Row],[Close Price]])-1</f>
        <v>5.1852559205500359E-2</v>
      </c>
      <c r="AG296" s="1">
        <f>(Table2[[#This Row],[Close Price]]/Table2[[#This Row],[Current Month Low]])-1</f>
        <v>8.8631984585743062E-3</v>
      </c>
      <c r="AH296" s="1">
        <f>(Table2[[#This Row],[Current Month High]]/Table2[[#This Row],[Close Price]])-1</f>
        <v>5.0420168067226934E-2</v>
      </c>
      <c r="AI296">
        <v>11.767093200916699</v>
      </c>
      <c r="AJ296">
        <v>45.482330468003802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-0.01</v>
      </c>
      <c r="AM296" t="s">
        <v>3214</v>
      </c>
      <c r="AN296">
        <v>3.5</v>
      </c>
      <c r="AO296" t="s">
        <v>3215</v>
      </c>
      <c r="AP296">
        <v>0.13090281092387199</v>
      </c>
      <c r="AQ296">
        <f>(Table2[[#This Row],[Sharpe Ratio]]-AVERAGE(Table2[Sharpe Ratio]))/_xlfn.STDEV.P(Table2[Sharpe Ratio])</f>
        <v>0.8139294763762599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1.4889028027887994</v>
      </c>
      <c r="AS296">
        <f>_xlfn.RANK.AVG(Table2[[#This Row],[1Y Return vs Nifty Z-Score]],Table2[1Y Return vs Nifty Z-Score])</f>
        <v>377</v>
      </c>
      <c r="AT296">
        <f>_xlfn.RANK.AVG(Table2[[#This Row],[6M Return vs Nifty Z-Score]],Table2[6M Return vs Nifty Z-Score])</f>
        <v>415</v>
      </c>
      <c r="AU296">
        <f>_xlfn.RANK.AVG(Table2[[#This Row],[Sharpe Ratio Z-Score]],Table2[Sharpe Ratio Z-Score])</f>
        <v>147</v>
      </c>
      <c r="AV296">
        <f>(Table2[[#This Row],[Rank 1Y]]+Table2[[#This Row],[Rank 6M]]+Table2[[#This Row],[Rank Sharpe]])/3</f>
        <v>313</v>
      </c>
    </row>
    <row r="297" spans="1:48" x14ac:dyDescent="0.3">
      <c r="A297" t="s">
        <v>983</v>
      </c>
      <c r="B297" t="s">
        <v>984</v>
      </c>
      <c r="C297" t="s">
        <v>3179</v>
      </c>
      <c r="D297" t="s">
        <v>790</v>
      </c>
      <c r="E297">
        <v>15426.670586300001</v>
      </c>
      <c r="F297">
        <v>357.8</v>
      </c>
      <c r="G297">
        <v>14.0810185210419</v>
      </c>
      <c r="H297">
        <f>(Table2[[#This Row],[1Y Return vs Nifty]]-AVERAGE(Table2[1Y Return vs Nifty]))/_xlfn.STDEV.P(Table2[1Y Return vs Nifty])</f>
        <v>-0.17439797433262744</v>
      </c>
      <c r="I297">
        <v>-13.5181574871138</v>
      </c>
      <c r="J297">
        <f>(Table2[[#This Row],[1M Return vs Nifty]]-AVERAGE(Table2[1M Return vs Nifty]))/_xlfn.STDEV.P(Table2[1M Return vs Nifty])</f>
        <v>-1.3789635483740399</v>
      </c>
      <c r="K297">
        <v>-8.8844874561143108</v>
      </c>
      <c r="L297">
        <f>(Table2[[#This Row],[6M Return vs Nifty]]-AVERAGE(Table2[6M Return vs Nifty]))/_xlfn.STDEV.P(Table2[6M Return vs Nifty])</f>
        <v>-0.59323254945786508</v>
      </c>
      <c r="M297">
        <v>0.35854680370804698</v>
      </c>
      <c r="N297">
        <f>(Table2[[#This Row],[1W Return vs Nifty]]-AVERAGE(Table2[1W Return vs Nifty]))/_xlfn.STDEV.P(Table2[1W Return vs Nifty])</f>
        <v>-0.79777997239050724</v>
      </c>
      <c r="O297">
        <v>394.4</v>
      </c>
      <c r="P297">
        <v>393.414294034921</v>
      </c>
      <c r="Q297">
        <v>351.11609741424002</v>
      </c>
      <c r="R297">
        <v>30.1694932416836</v>
      </c>
      <c r="S297" s="1">
        <f>(Table2[[#This Row],[Close Price]]-Table2[[#This Row],[20D EMA]])/Table2[[#This Row],[20D EMA]]</f>
        <v>-9.2799188640973543E-2</v>
      </c>
      <c r="T297" s="1">
        <f>(Table2[[#This Row],[Close Price]]-Table2[[#This Row],[50D EMA]])/Table2[[#This Row],[50D EMA]]</f>
        <v>-9.0526182131449764E-2</v>
      </c>
      <c r="U297" s="1">
        <f>(Table2[[#This Row],[Close Price]]-Table2[[#This Row],[200D EMA]])/Table2[[#This Row],[200D EMA]]</f>
        <v>1.9036161073169071E-2</v>
      </c>
      <c r="V297">
        <v>0.57369008128018095</v>
      </c>
      <c r="W297">
        <v>355.6</v>
      </c>
      <c r="X297">
        <v>373.65</v>
      </c>
      <c r="Y297">
        <v>355.6</v>
      </c>
      <c r="Z297">
        <v>378.8</v>
      </c>
      <c r="AA297">
        <v>355.6</v>
      </c>
      <c r="AB297">
        <v>378.8</v>
      </c>
      <c r="AC297" s="1">
        <f>(Table2[[#This Row],[Close Price]]/Table2[[#This Row],[Day Low]])-1</f>
        <v>6.1867266591675296E-3</v>
      </c>
      <c r="AD297" s="1">
        <f>(Table2[[#This Row],[Day High]]/Table2[[#This Row],[Close Price]])-1</f>
        <v>4.4298490776970345E-2</v>
      </c>
      <c r="AE297" s="1">
        <f>(Table2[[#This Row],[Close Price]]/Table2[[#This Row],[Current Week Low]])-1</f>
        <v>6.1867266591675296E-3</v>
      </c>
      <c r="AF297" s="1">
        <f>(Table2[[#This Row],[Current Week High]]/Table2[[#This Row],[Close Price]])-1</f>
        <v>5.8692006707657951E-2</v>
      </c>
      <c r="AG297" s="1">
        <f>(Table2[[#This Row],[Close Price]]/Table2[[#This Row],[Current Month Low]])-1</f>
        <v>6.1867266591675296E-3</v>
      </c>
      <c r="AH297" s="1">
        <f>(Table2[[#This Row],[Current Month High]]/Table2[[#This Row],[Close Price]])-1</f>
        <v>5.8692006707657951E-2</v>
      </c>
      <c r="AI297">
        <v>32.588038010061403</v>
      </c>
      <c r="AJ297">
        <v>55.700609225413402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-0.06</v>
      </c>
      <c r="AM297" t="s">
        <v>3214</v>
      </c>
      <c r="AN297">
        <v>-15.98</v>
      </c>
      <c r="AO297" t="s">
        <v>3214</v>
      </c>
      <c r="AP297">
        <v>0.172258865463226</v>
      </c>
      <c r="AQ297">
        <f>(Table2[[#This Row],[Sharpe Ratio]]-AVERAGE(Table2[Sharpe Ratio]))/_xlfn.STDEV.P(Table2[Sharpe Ratio])</f>
        <v>1.2968326460629414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-1.6475413984920984</v>
      </c>
      <c r="AS297">
        <f>_xlfn.RANK.AVG(Table2[[#This Row],[1Y Return vs Nifty Z-Score]],Table2[1Y Return vs Nifty Z-Score])</f>
        <v>345</v>
      </c>
      <c r="AT297">
        <f>_xlfn.RANK.AVG(Table2[[#This Row],[6M Return vs Nifty Z-Score]],Table2[6M Return vs Nifty Z-Score])</f>
        <v>524</v>
      </c>
      <c r="AU297">
        <f>_xlfn.RANK.AVG(Table2[[#This Row],[Sharpe Ratio Z-Score]],Table2[Sharpe Ratio Z-Score])</f>
        <v>73</v>
      </c>
      <c r="AV297">
        <f>(Table2[[#This Row],[Rank 1Y]]+Table2[[#This Row],[Rank 6M]]+Table2[[#This Row],[Rank Sharpe]])/3</f>
        <v>314</v>
      </c>
    </row>
    <row r="298" spans="1:48" x14ac:dyDescent="0.3">
      <c r="A298" t="s">
        <v>354</v>
      </c>
      <c r="B298" t="s">
        <v>355</v>
      </c>
      <c r="C298" t="s">
        <v>3176</v>
      </c>
      <c r="D298" t="s">
        <v>356</v>
      </c>
      <c r="E298">
        <v>71786.169147145803</v>
      </c>
      <c r="F298">
        <v>239.4</v>
      </c>
      <c r="G298">
        <v>32.405065635635403</v>
      </c>
      <c r="H298">
        <f>(Table2[[#This Row],[1Y Return vs Nifty]]-AVERAGE(Table2[1Y Return vs Nifty]))/_xlfn.STDEV.P(Table2[1Y Return vs Nifty])</f>
        <v>0.13894568025002194</v>
      </c>
      <c r="I298">
        <v>13.625550645260899</v>
      </c>
      <c r="J298">
        <f>(Table2[[#This Row],[1M Return vs Nifty]]-AVERAGE(Table2[1M Return vs Nifty]))/_xlfn.STDEV.P(Table2[1M Return vs Nifty])</f>
        <v>1.0895009620288971</v>
      </c>
      <c r="K298">
        <v>-2.5817149535489099</v>
      </c>
      <c r="L298">
        <f>(Table2[[#This Row],[6M Return vs Nifty]]-AVERAGE(Table2[6M Return vs Nifty]))/_xlfn.STDEV.P(Table2[6M Return vs Nifty])</f>
        <v>-0.38561205081609001</v>
      </c>
      <c r="M298">
        <v>12.0035117844327</v>
      </c>
      <c r="N298">
        <f>(Table2[[#This Row],[1W Return vs Nifty]]-AVERAGE(Table2[1W Return vs Nifty]))/_xlfn.STDEV.P(Table2[1W Return vs Nifty])</f>
        <v>1.8856599146345481</v>
      </c>
      <c r="O298">
        <v>226.59</v>
      </c>
      <c r="P298">
        <v>227.30297817947101</v>
      </c>
      <c r="Q298">
        <v>221.072679381185</v>
      </c>
      <c r="R298">
        <v>83.555157711487198</v>
      </c>
      <c r="S298" s="1">
        <f>(Table2[[#This Row],[Close Price]]-Table2[[#This Row],[20D EMA]])/Table2[[#This Row],[20D EMA]]</f>
        <v>5.6533827618164979E-2</v>
      </c>
      <c r="T298" s="1">
        <f>(Table2[[#This Row],[Close Price]]-Table2[[#This Row],[50D EMA]])/Table2[[#This Row],[50D EMA]]</f>
        <v>5.3219812240988679E-2</v>
      </c>
      <c r="U298" s="1">
        <f>(Table2[[#This Row],[Close Price]]-Table2[[#This Row],[200D EMA]])/Table2[[#This Row],[200D EMA]]</f>
        <v>8.2901788995889861E-2</v>
      </c>
      <c r="V298">
        <v>1.8043846372133601</v>
      </c>
      <c r="W298">
        <v>236.74</v>
      </c>
      <c r="X298">
        <v>245.4</v>
      </c>
      <c r="Y298">
        <v>236.74</v>
      </c>
      <c r="Z298">
        <v>247.4</v>
      </c>
      <c r="AA298">
        <v>236.74</v>
      </c>
      <c r="AB298">
        <v>247.4</v>
      </c>
      <c r="AC298" s="1">
        <f>(Table2[[#This Row],[Close Price]]/Table2[[#This Row],[Day Low]])-1</f>
        <v>1.1235955056179803E-2</v>
      </c>
      <c r="AD298" s="1">
        <f>(Table2[[#This Row],[Day High]]/Table2[[#This Row],[Close Price]])-1</f>
        <v>2.506265664160412E-2</v>
      </c>
      <c r="AE298" s="1">
        <f>(Table2[[#This Row],[Close Price]]/Table2[[#This Row],[Current Week Low]])-1</f>
        <v>1.1235955056179803E-2</v>
      </c>
      <c r="AF298" s="1">
        <f>(Table2[[#This Row],[Current Week High]]/Table2[[#This Row],[Close Price]])-1</f>
        <v>3.3416875522138678E-2</v>
      </c>
      <c r="AG298" s="1">
        <f>(Table2[[#This Row],[Close Price]]/Table2[[#This Row],[Current Month Low]])-1</f>
        <v>1.1235955056179803E-2</v>
      </c>
      <c r="AH298" s="1">
        <f>(Table2[[#This Row],[Current Month High]]/Table2[[#This Row],[Close Price]])-1</f>
        <v>3.3416875522138678E-2</v>
      </c>
      <c r="AI298">
        <v>19.611528822055099</v>
      </c>
      <c r="AJ298">
        <v>70.209740490579406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-7.0000000000000007E-2</v>
      </c>
      <c r="AM298" t="s">
        <v>3214</v>
      </c>
      <c r="AN298">
        <v>9.27</v>
      </c>
      <c r="AO298" t="s">
        <v>3215</v>
      </c>
      <c r="AP298">
        <v>9.9354747048016001E-2</v>
      </c>
      <c r="AQ298">
        <f>(Table2[[#This Row],[Sharpe Ratio]]-AVERAGE(Table2[Sharpe Ratio]))/_xlfn.STDEV.P(Table2[Sharpe Ratio])</f>
        <v>0.44555149127055788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257</v>
      </c>
      <c r="AT298">
        <f>_xlfn.RANK.AVG(Table2[[#This Row],[6M Return vs Nifty Z-Score]],Table2[6M Return vs Nifty Z-Score])</f>
        <v>456</v>
      </c>
      <c r="AU298">
        <f>_xlfn.RANK.AVG(Table2[[#This Row],[Sharpe Ratio Z-Score]],Table2[Sharpe Ratio Z-Score])</f>
        <v>230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940</v>
      </c>
      <c r="B299" t="s">
        <v>941</v>
      </c>
      <c r="C299" t="s">
        <v>3178</v>
      </c>
      <c r="D299" t="s">
        <v>322</v>
      </c>
      <c r="E299">
        <v>16388.621132708999</v>
      </c>
      <c r="F299">
        <v>4845.7</v>
      </c>
      <c r="G299">
        <v>35.851277358846403</v>
      </c>
      <c r="H299">
        <f>(Table2[[#This Row],[1Y Return vs Nifty]]-AVERAGE(Table2[1Y Return vs Nifty]))/_xlfn.STDEV.P(Table2[1Y Return vs Nifty])</f>
        <v>0.19787636128699107</v>
      </c>
      <c r="I299">
        <v>8.1708875526532196</v>
      </c>
      <c r="J299">
        <f>(Table2[[#This Row],[1M Return vs Nifty]]-AVERAGE(Table2[1M Return vs Nifty]))/_xlfn.STDEV.P(Table2[1M Return vs Nifty])</f>
        <v>0.59345074683197985</v>
      </c>
      <c r="K299">
        <v>15.640169817698901</v>
      </c>
      <c r="L299">
        <f>(Table2[[#This Row],[6M Return vs Nifty]]-AVERAGE(Table2[6M Return vs Nifty]))/_xlfn.STDEV.P(Table2[6M Return vs Nifty])</f>
        <v>0.21463756962627209</v>
      </c>
      <c r="M299">
        <v>3.4621925332186101</v>
      </c>
      <c r="N299">
        <f>(Table2[[#This Row],[1W Return vs Nifty]]-AVERAGE(Table2[1W Return vs Nifty]))/_xlfn.STDEV.P(Table2[1W Return vs Nifty])</f>
        <v>-8.2582738259765226E-2</v>
      </c>
      <c r="O299">
        <v>4665.72</v>
      </c>
      <c r="P299">
        <v>4459.1187351267099</v>
      </c>
      <c r="Q299">
        <v>3947.0162672259398</v>
      </c>
      <c r="R299">
        <v>61.662606808911498</v>
      </c>
      <c r="S299" s="1">
        <f>(Table2[[#This Row],[Close Price]]-Table2[[#This Row],[20D EMA]])/Table2[[#This Row],[20D EMA]]</f>
        <v>3.857496806495022E-2</v>
      </c>
      <c r="T299" s="1">
        <f>(Table2[[#This Row],[Close Price]]-Table2[[#This Row],[50D EMA]])/Table2[[#This Row],[50D EMA]]</f>
        <v>8.6694543885543082E-2</v>
      </c>
      <c r="U299" s="1">
        <f>(Table2[[#This Row],[Close Price]]-Table2[[#This Row],[200D EMA]])/Table2[[#This Row],[200D EMA]]</f>
        <v>0.22768685810501538</v>
      </c>
      <c r="V299">
        <v>3.7973767649677099</v>
      </c>
      <c r="W299">
        <v>4703.8</v>
      </c>
      <c r="X299">
        <v>5235</v>
      </c>
      <c r="Y299">
        <v>4580</v>
      </c>
      <c r="Z299">
        <v>5235</v>
      </c>
      <c r="AA299">
        <v>4703.8</v>
      </c>
      <c r="AB299">
        <v>5235</v>
      </c>
      <c r="AC299" s="1">
        <f>(Table2[[#This Row],[Close Price]]/Table2[[#This Row],[Day Low]])-1</f>
        <v>3.0167098941281445E-2</v>
      </c>
      <c r="AD299" s="1">
        <f>(Table2[[#This Row],[Day High]]/Table2[[#This Row],[Close Price]])-1</f>
        <v>8.0339269868130447E-2</v>
      </c>
      <c r="AE299" s="1">
        <f>(Table2[[#This Row],[Close Price]]/Table2[[#This Row],[Current Week Low]])-1</f>
        <v>5.8013100436681286E-2</v>
      </c>
      <c r="AF299" s="1">
        <f>(Table2[[#This Row],[Current Week High]]/Table2[[#This Row],[Close Price]])-1</f>
        <v>8.0339269868130447E-2</v>
      </c>
      <c r="AG299" s="1">
        <f>(Table2[[#This Row],[Close Price]]/Table2[[#This Row],[Current Month Low]])-1</f>
        <v>3.0167098941281445E-2</v>
      </c>
      <c r="AH299" s="1">
        <f>(Table2[[#This Row],[Current Month High]]/Table2[[#This Row],[Close Price]])-1</f>
        <v>8.0339269868130447E-2</v>
      </c>
      <c r="AI299">
        <v>10.6372660296757</v>
      </c>
      <c r="AJ299">
        <v>78.081990408114393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</v>
      </c>
      <c r="AM299" t="s">
        <v>3216</v>
      </c>
      <c r="AN299">
        <v>13.27</v>
      </c>
      <c r="AO299" t="s">
        <v>3215</v>
      </c>
      <c r="AP299">
        <v>2.0699784356611999E-2</v>
      </c>
      <c r="AQ299">
        <f>(Table2[[#This Row],[Sharpe Ratio]]-AVERAGE(Table2[Sharpe Ratio]))/_xlfn.STDEV.P(Table2[Sharpe Ratio])</f>
        <v>-0.47288067587736687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0.45050126360811094</v>
      </c>
      <c r="AS299">
        <f>_xlfn.RANK.AVG(Table2[[#This Row],[1Y Return vs Nifty Z-Score]],Table2[1Y Return vs Nifty Z-Score])</f>
        <v>245</v>
      </c>
      <c r="AT299">
        <f>_xlfn.RANK.AVG(Table2[[#This Row],[6M Return vs Nifty Z-Score]],Table2[6M Return vs Nifty Z-Score])</f>
        <v>243</v>
      </c>
      <c r="AU299">
        <f>_xlfn.RANK.AVG(Table2[[#This Row],[Sharpe Ratio Z-Score]],Table2[Sharpe Ratio Z-Score])</f>
        <v>458</v>
      </c>
      <c r="AV299">
        <f>(Table2[[#This Row],[Rank 1Y]]+Table2[[#This Row],[Rank 6M]]+Table2[[#This Row],[Rank Sharpe]])/3</f>
        <v>315.33333333333331</v>
      </c>
    </row>
    <row r="300" spans="1:48" x14ac:dyDescent="0.3">
      <c r="A300" t="s">
        <v>357</v>
      </c>
      <c r="B300" t="s">
        <v>358</v>
      </c>
      <c r="C300" t="s">
        <v>3183</v>
      </c>
      <c r="D300" t="s">
        <v>270</v>
      </c>
      <c r="E300">
        <v>71691.197117144999</v>
      </c>
      <c r="F300">
        <v>8233</v>
      </c>
      <c r="G300">
        <v>8.2853445401772099</v>
      </c>
      <c r="H300">
        <f>(Table2[[#This Row],[1Y Return vs Nifty]]-AVERAGE(Table2[1Y Return vs Nifty]))/_xlfn.STDEV.P(Table2[1Y Return vs Nifty])</f>
        <v>-0.27350477397010481</v>
      </c>
      <c r="I300">
        <v>16.7199644510555</v>
      </c>
      <c r="J300">
        <f>(Table2[[#This Row],[1M Return vs Nifty]]-AVERAGE(Table2[1M Return vs Nifty]))/_xlfn.STDEV.P(Table2[1M Return vs Nifty])</f>
        <v>1.370908742530131</v>
      </c>
      <c r="K300">
        <v>1.3988421996659799</v>
      </c>
      <c r="L300">
        <f>(Table2[[#This Row],[6M Return vs Nifty]]-AVERAGE(Table2[6M Return vs Nifty]))/_xlfn.STDEV.P(Table2[6M Return vs Nifty])</f>
        <v>-0.25448796840851862</v>
      </c>
      <c r="M300">
        <v>8.6483186121038405E-2</v>
      </c>
      <c r="N300">
        <f>(Table2[[#This Row],[1W Return vs Nifty]]-AVERAGE(Table2[1W Return vs Nifty]))/_xlfn.STDEV.P(Table2[1W Return vs Nifty])</f>
        <v>-0.86047370864903205</v>
      </c>
      <c r="O300">
        <v>8166.15</v>
      </c>
      <c r="P300">
        <v>7996.57979361652</v>
      </c>
      <c r="Q300">
        <v>7342.0227393220503</v>
      </c>
      <c r="R300">
        <v>57.173157884001498</v>
      </c>
      <c r="S300" s="1">
        <f>(Table2[[#This Row],[Close Price]]-Table2[[#This Row],[20D EMA]])/Table2[[#This Row],[20D EMA]]</f>
        <v>8.1862321901998332E-3</v>
      </c>
      <c r="T300" s="1">
        <f>(Table2[[#This Row],[Close Price]]-Table2[[#This Row],[50D EMA]])/Table2[[#This Row],[50D EMA]]</f>
        <v>2.9565165668978714E-2</v>
      </c>
      <c r="U300" s="1">
        <f>(Table2[[#This Row],[Close Price]]-Table2[[#This Row],[200D EMA]])/Table2[[#This Row],[200D EMA]]</f>
        <v>0.12135310558302916</v>
      </c>
      <c r="V300">
        <v>0.86262112708613803</v>
      </c>
      <c r="W300">
        <v>8150</v>
      </c>
      <c r="X300">
        <v>8495</v>
      </c>
      <c r="Y300">
        <v>8150</v>
      </c>
      <c r="Z300">
        <v>8560</v>
      </c>
      <c r="AA300">
        <v>8150</v>
      </c>
      <c r="AB300">
        <v>8560</v>
      </c>
      <c r="AC300" s="1">
        <f>(Table2[[#This Row],[Close Price]]/Table2[[#This Row],[Day Low]])-1</f>
        <v>1.0184049079754676E-2</v>
      </c>
      <c r="AD300" s="1">
        <f>(Table2[[#This Row],[Day High]]/Table2[[#This Row],[Close Price]])-1</f>
        <v>3.1823150734847649E-2</v>
      </c>
      <c r="AE300" s="1">
        <f>(Table2[[#This Row],[Close Price]]/Table2[[#This Row],[Current Week Low]])-1</f>
        <v>1.0184049079754676E-2</v>
      </c>
      <c r="AF300" s="1">
        <f>(Table2[[#This Row],[Current Week High]]/Table2[[#This Row],[Close Price]])-1</f>
        <v>3.9718207214866963E-2</v>
      </c>
      <c r="AG300" s="1">
        <f>(Table2[[#This Row],[Close Price]]/Table2[[#This Row],[Current Month Low]])-1</f>
        <v>1.0184049079754676E-2</v>
      </c>
      <c r="AH300" s="1">
        <f>(Table2[[#This Row],[Current Month High]]/Table2[[#This Row],[Close Price]])-1</f>
        <v>3.9718207214866963E-2</v>
      </c>
      <c r="AI300">
        <v>20.673509048949299</v>
      </c>
      <c r="AJ300">
        <v>54.610328638497599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-0.04</v>
      </c>
      <c r="AM300" t="s">
        <v>3214</v>
      </c>
      <c r="AN300">
        <v>-1.03</v>
      </c>
      <c r="AO300" t="s">
        <v>3214</v>
      </c>
      <c r="AP300">
        <v>0.12755164609318601</v>
      </c>
      <c r="AQ300">
        <f>(Table2[[#This Row],[Sharpe Ratio]]-AVERAGE(Table2[Sharpe Ratio]))/_xlfn.STDEV.P(Table2[Sharpe Ratio])</f>
        <v>0.77479885482867383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0.75724114633114936</v>
      </c>
      <c r="AS300">
        <f>_xlfn.RANK.AVG(Table2[[#This Row],[1Y Return vs Nifty Z-Score]],Table2[1Y Return vs Nifty Z-Score])</f>
        <v>387</v>
      </c>
      <c r="AT300">
        <f>_xlfn.RANK.AVG(Table2[[#This Row],[6M Return vs Nifty Z-Score]],Table2[6M Return vs Nifty Z-Score])</f>
        <v>407</v>
      </c>
      <c r="AU300">
        <f>_xlfn.RANK.AVG(Table2[[#This Row],[Sharpe Ratio Z-Score]],Table2[Sharpe Ratio Z-Score])</f>
        <v>155</v>
      </c>
      <c r="AV300">
        <f>(Table2[[#This Row],[Rank 1Y]]+Table2[[#This Row],[Rank 6M]]+Table2[[#This Row],[Rank Sharpe]])/3</f>
        <v>316.33333333333331</v>
      </c>
    </row>
    <row r="301" spans="1:48" x14ac:dyDescent="0.3">
      <c r="A301" t="s">
        <v>444</v>
      </c>
      <c r="B301" t="s">
        <v>445</v>
      </c>
      <c r="C301" t="s">
        <v>3167</v>
      </c>
      <c r="D301" t="s">
        <v>446</v>
      </c>
      <c r="E301">
        <v>51704.360982101498</v>
      </c>
      <c r="F301">
        <v>364.45</v>
      </c>
      <c r="G301">
        <v>22.969493229873301</v>
      </c>
      <c r="H301">
        <f>(Table2[[#This Row],[1Y Return vs Nifty]]-AVERAGE(Table2[1Y Return vs Nifty]))/_xlfn.STDEV.P(Table2[1Y Return vs Nifty])</f>
        <v>-2.2403868908583043E-2</v>
      </c>
      <c r="I301">
        <v>-6.12209935604817</v>
      </c>
      <c r="J301">
        <f>(Table2[[#This Row],[1M Return vs Nifty]]-AVERAGE(Table2[1M Return vs Nifty]))/_xlfn.STDEV.P(Table2[1M Return vs Nifty])</f>
        <v>-0.70636174598296186</v>
      </c>
      <c r="K301">
        <v>16.299652751260901</v>
      </c>
      <c r="L301">
        <f>(Table2[[#This Row],[6M Return vs Nifty]]-AVERAGE(Table2[6M Return vs Nifty]))/_xlfn.STDEV.P(Table2[6M Return vs Nifty])</f>
        <v>0.23636168793391399</v>
      </c>
      <c r="M301">
        <v>7.5168018234698399</v>
      </c>
      <c r="N301">
        <f>(Table2[[#This Row],[1W Return vs Nifty]]-AVERAGE(Table2[1W Return vs Nifty]))/_xlfn.STDEV.P(Table2[1W Return vs Nifty])</f>
        <v>0.8517524283785316</v>
      </c>
      <c r="O301">
        <v>343.18</v>
      </c>
      <c r="P301">
        <v>345.68923481137</v>
      </c>
      <c r="Q301">
        <v>309.244001465704</v>
      </c>
      <c r="R301">
        <v>61.690508036443497</v>
      </c>
      <c r="S301" s="1">
        <f>(Table2[[#This Row],[Close Price]]-Table2[[#This Row],[20D EMA]])/Table2[[#This Row],[20D EMA]]</f>
        <v>6.1979136313304914E-2</v>
      </c>
      <c r="T301" s="1">
        <f>(Table2[[#This Row],[Close Price]]-Table2[[#This Row],[50D EMA]])/Table2[[#This Row],[50D EMA]]</f>
        <v>5.4270608683741783E-2</v>
      </c>
      <c r="U301" s="1">
        <f>(Table2[[#This Row],[Close Price]]-Table2[[#This Row],[200D EMA]])/Table2[[#This Row],[200D EMA]]</f>
        <v>0.17851922194978609</v>
      </c>
      <c r="V301">
        <v>1.41668863507875</v>
      </c>
      <c r="W301">
        <v>340</v>
      </c>
      <c r="X301">
        <v>366.9</v>
      </c>
      <c r="Y301">
        <v>336.1</v>
      </c>
      <c r="Z301">
        <v>366.9</v>
      </c>
      <c r="AA301">
        <v>340</v>
      </c>
      <c r="AB301">
        <v>366.9</v>
      </c>
      <c r="AC301" s="1">
        <f>(Table2[[#This Row],[Close Price]]/Table2[[#This Row],[Day Low]])-1</f>
        <v>7.1911764705882231E-2</v>
      </c>
      <c r="AD301" s="1">
        <f>(Table2[[#This Row],[Day High]]/Table2[[#This Row],[Close Price]])-1</f>
        <v>6.7224584991081304E-3</v>
      </c>
      <c r="AE301" s="1">
        <f>(Table2[[#This Row],[Close Price]]/Table2[[#This Row],[Current Week Low]])-1</f>
        <v>8.4349895864326063E-2</v>
      </c>
      <c r="AF301" s="1">
        <f>(Table2[[#This Row],[Current Week High]]/Table2[[#This Row],[Close Price]])-1</f>
        <v>6.7224584991081304E-3</v>
      </c>
      <c r="AG301" s="1">
        <f>(Table2[[#This Row],[Close Price]]/Table2[[#This Row],[Current Month Low]])-1</f>
        <v>7.1911764705882231E-2</v>
      </c>
      <c r="AH301" s="1">
        <f>(Table2[[#This Row],[Current Month High]]/Table2[[#This Row],[Close Price]])-1</f>
        <v>6.7224584991081304E-3</v>
      </c>
      <c r="AI301">
        <v>5.4191247084648104</v>
      </c>
      <c r="AJ301">
        <v>90.114762649973898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0.06</v>
      </c>
      <c r="AM301" t="s">
        <v>3215</v>
      </c>
      <c r="AN301">
        <v>8.43</v>
      </c>
      <c r="AO301" t="s">
        <v>3215</v>
      </c>
      <c r="AP301">
        <v>3.786364709488E-2</v>
      </c>
      <c r="AQ301">
        <f>(Table2[[#This Row],[Sharpe Ratio]]-AVERAGE(Table2[Sharpe Ratio]))/_xlfn.STDEV.P(Table2[Sharpe Ratio])</f>
        <v>-0.27246301484324909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307</v>
      </c>
      <c r="AT301">
        <f>_xlfn.RANK.AVG(Table2[[#This Row],[6M Return vs Nifty Z-Score]],Table2[6M Return vs Nifty Z-Score])</f>
        <v>235</v>
      </c>
      <c r="AU301">
        <f>_xlfn.RANK.AVG(Table2[[#This Row],[Sharpe Ratio Z-Score]],Table2[Sharpe Ratio Z-Score])</f>
        <v>412</v>
      </c>
      <c r="AV301">
        <f>(Table2[[#This Row],[Rank 1Y]]+Table2[[#This Row],[Rank 6M]]+Table2[[#This Row],[Rank Sharpe]])/3</f>
        <v>318</v>
      </c>
    </row>
    <row r="302" spans="1:48" x14ac:dyDescent="0.3">
      <c r="A302" t="s">
        <v>857</v>
      </c>
      <c r="B302" t="s">
        <v>858</v>
      </c>
      <c r="C302" t="s">
        <v>3178</v>
      </c>
      <c r="D302" t="s">
        <v>215</v>
      </c>
      <c r="E302">
        <v>19202.906736820001</v>
      </c>
      <c r="F302">
        <v>436.5</v>
      </c>
      <c r="G302">
        <v>14.738575659611501</v>
      </c>
      <c r="H302">
        <f>(Table2[[#This Row],[1Y Return vs Nifty]]-AVERAGE(Table2[1Y Return vs Nifty]))/_xlfn.STDEV.P(Table2[1Y Return vs Nifty])</f>
        <v>-0.1631536593836545</v>
      </c>
      <c r="I302">
        <v>-3.0734567190173099</v>
      </c>
      <c r="J302">
        <f>(Table2[[#This Row],[1M Return vs Nifty]]-AVERAGE(Table2[1M Return vs Nifty]))/_xlfn.STDEV.P(Table2[1M Return vs Nifty])</f>
        <v>-0.42911642203121458</v>
      </c>
      <c r="K302">
        <v>17.477249038761599</v>
      </c>
      <c r="L302">
        <f>(Table2[[#This Row],[6M Return vs Nifty]]-AVERAGE(Table2[6M Return vs Nifty]))/_xlfn.STDEV.P(Table2[6M Return vs Nifty])</f>
        <v>0.27515304972114063</v>
      </c>
      <c r="M302">
        <v>0.994980551095341</v>
      </c>
      <c r="N302">
        <f>(Table2[[#This Row],[1W Return vs Nifty]]-AVERAGE(Table2[1W Return vs Nifty]))/_xlfn.STDEV.P(Table2[1W Return vs Nifty])</f>
        <v>-0.6511215920506106</v>
      </c>
      <c r="O302">
        <v>453.36</v>
      </c>
      <c r="P302">
        <v>454.74890205685102</v>
      </c>
      <c r="Q302">
        <v>395.09193546219097</v>
      </c>
      <c r="R302">
        <v>31.785734074376499</v>
      </c>
      <c r="S302" s="1">
        <f>(Table2[[#This Row],[Close Price]]-Table2[[#This Row],[20D EMA]])/Table2[[#This Row],[20D EMA]]</f>
        <v>-3.718898888300691E-2</v>
      </c>
      <c r="T302" s="1">
        <f>(Table2[[#This Row],[Close Price]]-Table2[[#This Row],[50D EMA]])/Table2[[#This Row],[50D EMA]]</f>
        <v>-4.0129623126763728E-2</v>
      </c>
      <c r="U302" s="1">
        <f>(Table2[[#This Row],[Close Price]]-Table2[[#This Row],[200D EMA]])/Table2[[#This Row],[200D EMA]]</f>
        <v>0.10480614971137937</v>
      </c>
      <c r="V302">
        <v>0.54778020496533997</v>
      </c>
      <c r="W302">
        <v>432.35</v>
      </c>
      <c r="X302">
        <v>441</v>
      </c>
      <c r="Y302">
        <v>432.35</v>
      </c>
      <c r="Z302">
        <v>448.5</v>
      </c>
      <c r="AA302">
        <v>432.35</v>
      </c>
      <c r="AB302">
        <v>447.6</v>
      </c>
      <c r="AC302" s="1">
        <f>(Table2[[#This Row],[Close Price]]/Table2[[#This Row],[Day Low]])-1</f>
        <v>9.5987047530934344E-3</v>
      </c>
      <c r="AD302" s="1">
        <f>(Table2[[#This Row],[Day High]]/Table2[[#This Row],[Close Price]])-1</f>
        <v>1.0309278350515427E-2</v>
      </c>
      <c r="AE302" s="1">
        <f>(Table2[[#This Row],[Close Price]]/Table2[[#This Row],[Current Week Low]])-1</f>
        <v>9.5987047530934344E-3</v>
      </c>
      <c r="AF302" s="1">
        <f>(Table2[[#This Row],[Current Week High]]/Table2[[#This Row],[Close Price]])-1</f>
        <v>2.7491408934707806E-2</v>
      </c>
      <c r="AG302" s="1">
        <f>(Table2[[#This Row],[Close Price]]/Table2[[#This Row],[Current Month Low]])-1</f>
        <v>9.5987047530934344E-3</v>
      </c>
      <c r="AH302" s="1">
        <f>(Table2[[#This Row],[Current Month High]]/Table2[[#This Row],[Close Price]])-1</f>
        <v>2.5429553264604943E-2</v>
      </c>
      <c r="AI302">
        <v>32.290950744558998</v>
      </c>
      <c r="AJ302">
        <v>55.338078291814902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-0.05</v>
      </c>
      <c r="AM302" t="s">
        <v>3214</v>
      </c>
      <c r="AN302">
        <v>-5.74</v>
      </c>
      <c r="AO302" t="s">
        <v>3214</v>
      </c>
      <c r="AP302">
        <v>4.6931041248393E-2</v>
      </c>
      <c r="AQ302">
        <f>(Table2[[#This Row],[Sharpe Ratio]]-AVERAGE(Table2[Sharpe Ratio]))/_xlfn.STDEV.P(Table2[Sharpe Ratio])</f>
        <v>-0.16658557014254119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342</v>
      </c>
      <c r="AT302">
        <f>_xlfn.RANK.AVG(Table2[[#This Row],[6M Return vs Nifty Z-Score]],Table2[6M Return vs Nifty Z-Score])</f>
        <v>227</v>
      </c>
      <c r="AU302">
        <f>_xlfn.RANK.AVG(Table2[[#This Row],[Sharpe Ratio Z-Score]],Table2[Sharpe Ratio Z-Score])</f>
        <v>385</v>
      </c>
      <c r="AV302">
        <f>(Table2[[#This Row],[Rank 1Y]]+Table2[[#This Row],[Rank 6M]]+Table2[[#This Row],[Rank Sharpe]])/3</f>
        <v>318</v>
      </c>
    </row>
    <row r="303" spans="1:48" x14ac:dyDescent="0.3">
      <c r="A303" t="s">
        <v>179</v>
      </c>
      <c r="B303" t="s">
        <v>180</v>
      </c>
      <c r="C303" t="s">
        <v>3171</v>
      </c>
      <c r="D303" t="s">
        <v>117</v>
      </c>
      <c r="E303">
        <v>155533.708750814</v>
      </c>
      <c r="F303">
        <v>6331.75</v>
      </c>
      <c r="G303">
        <v>11.5509064775457</v>
      </c>
      <c r="H303">
        <f>(Table2[[#This Row],[1Y Return vs Nifty]]-AVERAGE(Table2[1Y Return vs Nifty]))/_xlfn.STDEV.P(Table2[1Y Return vs Nifty])</f>
        <v>-0.21766322841404065</v>
      </c>
      <c r="I303">
        <v>8.7650785814197594</v>
      </c>
      <c r="J303">
        <f>(Table2[[#This Row],[1M Return vs Nifty]]-AVERAGE(Table2[1M Return vs Nifty]))/_xlfn.STDEV.P(Table2[1M Return vs Nifty])</f>
        <v>0.64748682251320233</v>
      </c>
      <c r="K303">
        <v>18.417841033752101</v>
      </c>
      <c r="L303">
        <f>(Table2[[#This Row],[6M Return vs Nifty]]-AVERAGE(Table2[6M Return vs Nifty]))/_xlfn.STDEV.P(Table2[6M Return vs Nifty])</f>
        <v>0.30613722040775559</v>
      </c>
      <c r="M303">
        <v>7.6539617572503298</v>
      </c>
      <c r="N303">
        <f>(Table2[[#This Row],[1W Return vs Nifty]]-AVERAGE(Table2[1W Return vs Nifty]))/_xlfn.STDEV.P(Table2[1W Return vs Nifty])</f>
        <v>0.88335925912619928</v>
      </c>
      <c r="O303">
        <v>6160.86</v>
      </c>
      <c r="P303">
        <v>5957.80109585235</v>
      </c>
      <c r="Q303">
        <v>5417.1055816763901</v>
      </c>
      <c r="R303">
        <v>88.146447975100202</v>
      </c>
      <c r="S303" s="1">
        <f>(Table2[[#This Row],[Close Price]]-Table2[[#This Row],[20D EMA]])/Table2[[#This Row],[20D EMA]]</f>
        <v>2.7738010602415951E-2</v>
      </c>
      <c r="T303" s="1">
        <f>(Table2[[#This Row],[Close Price]]-Table2[[#This Row],[50D EMA]])/Table2[[#This Row],[50D EMA]]</f>
        <v>6.2766261936468878E-2</v>
      </c>
      <c r="U303" s="1">
        <f>(Table2[[#This Row],[Close Price]]-Table2[[#This Row],[200D EMA]])/Table2[[#This Row],[200D EMA]]</f>
        <v>0.16884374958786791</v>
      </c>
      <c r="V303">
        <v>1.2580334120923899</v>
      </c>
      <c r="W303">
        <v>6290</v>
      </c>
      <c r="X303">
        <v>6469.9</v>
      </c>
      <c r="Y303">
        <v>6241.1</v>
      </c>
      <c r="Z303">
        <v>6469.9</v>
      </c>
      <c r="AA303">
        <v>6290</v>
      </c>
      <c r="AB303">
        <v>6469.9</v>
      </c>
      <c r="AC303" s="1">
        <f>(Table2[[#This Row],[Close Price]]/Table2[[#This Row],[Day Low]])-1</f>
        <v>6.6375198728139129E-3</v>
      </c>
      <c r="AD303" s="1">
        <f>(Table2[[#This Row],[Day High]]/Table2[[#This Row],[Close Price]])-1</f>
        <v>2.181861254787365E-2</v>
      </c>
      <c r="AE303" s="1">
        <f>(Table2[[#This Row],[Close Price]]/Table2[[#This Row],[Current Week Low]])-1</f>
        <v>1.452468314880373E-2</v>
      </c>
      <c r="AF303" s="1">
        <f>(Table2[[#This Row],[Current Week High]]/Table2[[#This Row],[Close Price]])-1</f>
        <v>2.181861254787365E-2</v>
      </c>
      <c r="AG303" s="1">
        <f>(Table2[[#This Row],[Close Price]]/Table2[[#This Row],[Current Month Low]])-1</f>
        <v>6.6375198728139129E-3</v>
      </c>
      <c r="AH303" s="1">
        <f>(Table2[[#This Row],[Current Month High]]/Table2[[#This Row],[Close Price]])-1</f>
        <v>2.181861254787365E-2</v>
      </c>
      <c r="AI303">
        <v>2.1818612547873601</v>
      </c>
      <c r="AJ303">
        <v>45.634473399728499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0.01</v>
      </c>
      <c r="AM303" t="s">
        <v>3215</v>
      </c>
      <c r="AN303">
        <v>4.43</v>
      </c>
      <c r="AO303" t="s">
        <v>3215</v>
      </c>
      <c r="AP303">
        <v>4.9391790635036001E-2</v>
      </c>
      <c r="AQ303">
        <f>(Table2[[#This Row],[Sharpe Ratio]]-AVERAGE(Table2[Sharpe Ratio]))/_xlfn.STDEV.P(Table2[Sharpe Ratio])</f>
        <v>-0.13785208258309123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1.4814679910500255</v>
      </c>
      <c r="AS303">
        <f>_xlfn.RANK.AVG(Table2[[#This Row],[1Y Return vs Nifty Z-Score]],Table2[1Y Return vs Nifty Z-Score])</f>
        <v>366</v>
      </c>
      <c r="AT303">
        <f>_xlfn.RANK.AVG(Table2[[#This Row],[6M Return vs Nifty Z-Score]],Table2[6M Return vs Nifty Z-Score])</f>
        <v>214</v>
      </c>
      <c r="AU303">
        <f>_xlfn.RANK.AVG(Table2[[#This Row],[Sharpe Ratio Z-Score]],Table2[Sharpe Ratio Z-Score])</f>
        <v>375</v>
      </c>
      <c r="AV303">
        <f>(Table2[[#This Row],[Rank 1Y]]+Table2[[#This Row],[Rank 6M]]+Table2[[#This Row],[Rank Sharpe]])/3</f>
        <v>318.33333333333331</v>
      </c>
    </row>
    <row r="304" spans="1:48" x14ac:dyDescent="0.3">
      <c r="A304" t="s">
        <v>1455</v>
      </c>
      <c r="B304" t="s">
        <v>1456</v>
      </c>
      <c r="C304" t="s">
        <v>3172</v>
      </c>
      <c r="D304" t="s">
        <v>46</v>
      </c>
      <c r="E304">
        <v>7569.5942800000003</v>
      </c>
      <c r="F304">
        <v>1108.8</v>
      </c>
      <c r="G304">
        <v>31.096399570159001</v>
      </c>
      <c r="H304">
        <f>(Table2[[#This Row],[1Y Return vs Nifty]]-AVERAGE(Table2[1Y Return vs Nifty]))/_xlfn.STDEV.P(Table2[1Y Return vs Nifty])</f>
        <v>0.11656731563328322</v>
      </c>
      <c r="I304">
        <v>-8.2545046496527803</v>
      </c>
      <c r="J304">
        <f>(Table2[[#This Row],[1M Return vs Nifty]]-AVERAGE(Table2[1M Return vs Nifty]))/_xlfn.STDEV.P(Table2[1M Return vs Nifty])</f>
        <v>-0.90028391621069737</v>
      </c>
      <c r="K304">
        <v>-10.0679302231385</v>
      </c>
      <c r="L304">
        <f>(Table2[[#This Row],[6M Return vs Nifty]]-AVERAGE(Table2[6M Return vs Nifty]))/_xlfn.STDEV.P(Table2[6M Return vs Nifty])</f>
        <v>-0.63221650093375203</v>
      </c>
      <c r="M304">
        <v>-0.31270643158419398</v>
      </c>
      <c r="N304">
        <f>(Table2[[#This Row],[1W Return vs Nifty]]-AVERAGE(Table2[1W Return vs Nifty]))/_xlfn.STDEV.P(Table2[1W Return vs Nifty])</f>
        <v>-0.95246207824993778</v>
      </c>
      <c r="O304">
        <v>1182.49</v>
      </c>
      <c r="P304">
        <v>1229.40668918663</v>
      </c>
      <c r="Q304">
        <v>1123.81405070501</v>
      </c>
      <c r="R304">
        <v>35.445198285969802</v>
      </c>
      <c r="S304" s="1">
        <f>(Table2[[#This Row],[Close Price]]-Table2[[#This Row],[20D EMA]])/Table2[[#This Row],[20D EMA]]</f>
        <v>-6.2317651734898435E-2</v>
      </c>
      <c r="T304" s="1">
        <f>(Table2[[#This Row],[Close Price]]-Table2[[#This Row],[50D EMA]])/Table2[[#This Row],[50D EMA]]</f>
        <v>-9.8101539748757127E-2</v>
      </c>
      <c r="U304" s="1">
        <f>(Table2[[#This Row],[Close Price]]-Table2[[#This Row],[200D EMA]])/Table2[[#This Row],[200D EMA]]</f>
        <v>-1.335990655713121E-2</v>
      </c>
      <c r="V304">
        <v>0.68766372340589899</v>
      </c>
      <c r="W304">
        <v>1105</v>
      </c>
      <c r="X304">
        <v>1141.8499999999999</v>
      </c>
      <c r="Y304">
        <v>1105</v>
      </c>
      <c r="Z304">
        <v>1154.25</v>
      </c>
      <c r="AA304">
        <v>1105</v>
      </c>
      <c r="AB304">
        <v>1145.8</v>
      </c>
      <c r="AC304" s="1">
        <f>(Table2[[#This Row],[Close Price]]/Table2[[#This Row],[Day Low]])-1</f>
        <v>3.4389140271493535E-3</v>
      </c>
      <c r="AD304" s="1">
        <f>(Table2[[#This Row],[Day High]]/Table2[[#This Row],[Close Price]])-1</f>
        <v>2.9806998556998421E-2</v>
      </c>
      <c r="AE304" s="1">
        <f>(Table2[[#This Row],[Close Price]]/Table2[[#This Row],[Current Week Low]])-1</f>
        <v>3.4389140271493535E-3</v>
      </c>
      <c r="AF304" s="1">
        <f>(Table2[[#This Row],[Current Week High]]/Table2[[#This Row],[Close Price]])-1</f>
        <v>4.0990259740259827E-2</v>
      </c>
      <c r="AG304" s="1">
        <f>(Table2[[#This Row],[Close Price]]/Table2[[#This Row],[Current Month Low]])-1</f>
        <v>3.4389140271493535E-3</v>
      </c>
      <c r="AH304" s="1">
        <f>(Table2[[#This Row],[Current Month High]]/Table2[[#This Row],[Close Price]])-1</f>
        <v>3.3369408369408271E-2</v>
      </c>
      <c r="AI304">
        <v>39.109848484848399</v>
      </c>
      <c r="AJ304">
        <v>70.584615384615304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-0.19</v>
      </c>
      <c r="AM304" t="s">
        <v>3214</v>
      </c>
      <c r="AN304">
        <v>-6.58</v>
      </c>
      <c r="AO304" t="s">
        <v>3214</v>
      </c>
      <c r="AP304">
        <v>0.12611166469056001</v>
      </c>
      <c r="AQ304">
        <f>(Table2[[#This Row],[Sharpe Ratio]]-AVERAGE(Table2[Sharpe Ratio]))/_xlfn.STDEV.P(Table2[Sharpe Ratio])</f>
        <v>0.75798459168477894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265</v>
      </c>
      <c r="AT304">
        <f>_xlfn.RANK.AVG(Table2[[#This Row],[6M Return vs Nifty Z-Score]],Table2[6M Return vs Nifty Z-Score])</f>
        <v>532</v>
      </c>
      <c r="AU304">
        <f>_xlfn.RANK.AVG(Table2[[#This Row],[Sharpe Ratio Z-Score]],Table2[Sharpe Ratio Z-Score])</f>
        <v>158</v>
      </c>
      <c r="AV304">
        <f>(Table2[[#This Row],[Rank 1Y]]+Table2[[#This Row],[Rank 6M]]+Table2[[#This Row],[Rank Sharpe]])/3</f>
        <v>318.33333333333331</v>
      </c>
    </row>
    <row r="305" spans="1:48" x14ac:dyDescent="0.3">
      <c r="A305" t="s">
        <v>782</v>
      </c>
      <c r="B305" t="s">
        <v>783</v>
      </c>
      <c r="C305" t="s">
        <v>3169</v>
      </c>
      <c r="D305" t="s">
        <v>228</v>
      </c>
      <c r="E305">
        <v>21619.364883620001</v>
      </c>
      <c r="F305">
        <v>730.1</v>
      </c>
      <c r="G305">
        <v>37.373409383434499</v>
      </c>
      <c r="H305">
        <f>(Table2[[#This Row],[1Y Return vs Nifty]]-AVERAGE(Table2[1Y Return vs Nifty]))/_xlfn.STDEV.P(Table2[1Y Return vs Nifty])</f>
        <v>0.22390502233326573</v>
      </c>
      <c r="I305">
        <v>-6.2017838867461102E-2</v>
      </c>
      <c r="J305">
        <f>(Table2[[#This Row],[1M Return vs Nifty]]-AVERAGE(Table2[1M Return vs Nifty]))/_xlfn.STDEV.P(Table2[1M Return vs Nifty])</f>
        <v>-0.15525442923918092</v>
      </c>
      <c r="K305">
        <v>39.967673563180099</v>
      </c>
      <c r="L305">
        <f>(Table2[[#This Row],[6M Return vs Nifty]]-AVERAGE(Table2[6M Return vs Nifty]))/_xlfn.STDEV.P(Table2[6M Return vs Nifty])</f>
        <v>1.0160132271310618</v>
      </c>
      <c r="M305">
        <v>5.36593083955976</v>
      </c>
      <c r="N305">
        <f>(Table2[[#This Row],[1W Return vs Nifty]]-AVERAGE(Table2[1W Return vs Nifty]))/_xlfn.STDEV.P(Table2[1W Return vs Nifty])</f>
        <v>0.35611049217496166</v>
      </c>
      <c r="O305">
        <v>738.35</v>
      </c>
      <c r="P305">
        <v>718.34478988123794</v>
      </c>
      <c r="Q305">
        <v>605.94673438190705</v>
      </c>
      <c r="R305">
        <v>55.856275390379203</v>
      </c>
      <c r="S305" s="1">
        <f>(Table2[[#This Row],[Close Price]]-Table2[[#This Row],[20D EMA]])/Table2[[#This Row],[20D EMA]]</f>
        <v>-1.1173562673528814E-2</v>
      </c>
      <c r="T305" s="1">
        <f>(Table2[[#This Row],[Close Price]]-Table2[[#This Row],[50D EMA]])/Table2[[#This Row],[50D EMA]]</f>
        <v>1.6364300659444522E-2</v>
      </c>
      <c r="U305" s="1">
        <f>(Table2[[#This Row],[Close Price]]-Table2[[#This Row],[200D EMA]])/Table2[[#This Row],[200D EMA]]</f>
        <v>0.20489138495768097</v>
      </c>
      <c r="V305">
        <v>1.1392095842507901</v>
      </c>
      <c r="W305">
        <v>727.25</v>
      </c>
      <c r="X305">
        <v>750.2</v>
      </c>
      <c r="Y305">
        <v>715</v>
      </c>
      <c r="Z305">
        <v>755.1</v>
      </c>
      <c r="AA305">
        <v>715.6</v>
      </c>
      <c r="AB305">
        <v>755.1</v>
      </c>
      <c r="AC305" s="1">
        <f>(Table2[[#This Row],[Close Price]]/Table2[[#This Row],[Day Low]])-1</f>
        <v>3.9188724647645223E-3</v>
      </c>
      <c r="AD305" s="1">
        <f>(Table2[[#This Row],[Day High]]/Table2[[#This Row],[Close Price]])-1</f>
        <v>2.7530475277359301E-2</v>
      </c>
      <c r="AE305" s="1">
        <f>(Table2[[#This Row],[Close Price]]/Table2[[#This Row],[Current Week Low]])-1</f>
        <v>2.1118881118881161E-2</v>
      </c>
      <c r="AF305" s="1">
        <f>(Table2[[#This Row],[Current Week High]]/Table2[[#This Row],[Close Price]])-1</f>
        <v>3.4241884673332335E-2</v>
      </c>
      <c r="AG305" s="1">
        <f>(Table2[[#This Row],[Close Price]]/Table2[[#This Row],[Current Month Low]])-1</f>
        <v>2.026271660145329E-2</v>
      </c>
      <c r="AH305" s="1">
        <f>(Table2[[#This Row],[Current Month High]]/Table2[[#This Row],[Close Price]])-1</f>
        <v>3.4241884673332335E-2</v>
      </c>
      <c r="AI305">
        <v>6.1498424873305</v>
      </c>
      <c r="AJ305">
        <v>72.600472813238696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0.04</v>
      </c>
      <c r="AM305" t="s">
        <v>3215</v>
      </c>
      <c r="AN305">
        <v>-1.87</v>
      </c>
      <c r="AO305" t="s">
        <v>3214</v>
      </c>
      <c r="AP305">
        <v>-2.8333552939854002E-2</v>
      </c>
      <c r="AQ305">
        <f>(Table2[[#This Row],[Sharpe Ratio]]-AVERAGE(Table2[Sharpe Ratio]))/_xlfn.STDEV.P(Table2[Sharpe Ratio])</f>
        <v>-1.04542934534117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0.39534496705893823</v>
      </c>
      <c r="AS305">
        <f>_xlfn.RANK.AVG(Table2[[#This Row],[1Y Return vs Nifty Z-Score]],Table2[1Y Return vs Nifty Z-Score])</f>
        <v>241</v>
      </c>
      <c r="AT305">
        <f>_xlfn.RANK.AVG(Table2[[#This Row],[6M Return vs Nifty Z-Score]],Table2[6M Return vs Nifty Z-Score])</f>
        <v>94</v>
      </c>
      <c r="AU305">
        <f>_xlfn.RANK.AVG(Table2[[#This Row],[Sharpe Ratio Z-Score]],Table2[Sharpe Ratio Z-Score])</f>
        <v>621</v>
      </c>
      <c r="AV305">
        <f>(Table2[[#This Row],[Rank 1Y]]+Table2[[#This Row],[Rank 6M]]+Table2[[#This Row],[Rank Sharpe]])/3</f>
        <v>318.66666666666669</v>
      </c>
    </row>
    <row r="306" spans="1:48" x14ac:dyDescent="0.3">
      <c r="A306" t="s">
        <v>1627</v>
      </c>
      <c r="B306" t="s">
        <v>1628</v>
      </c>
      <c r="C306" t="s">
        <v>3173</v>
      </c>
      <c r="D306" t="s">
        <v>468</v>
      </c>
      <c r="E306">
        <v>5839.4531964999996</v>
      </c>
      <c r="F306">
        <v>501.75</v>
      </c>
      <c r="G306">
        <v>28.858966344855201</v>
      </c>
      <c r="H306">
        <f>(Table2[[#This Row],[1Y Return vs Nifty]]-AVERAGE(Table2[1Y Return vs Nifty]))/_xlfn.STDEV.P(Table2[1Y Return vs Nifty])</f>
        <v>7.8306908458113722E-2</v>
      </c>
      <c r="I306">
        <v>18.705169886370701</v>
      </c>
      <c r="J306">
        <f>(Table2[[#This Row],[1M Return vs Nifty]]-AVERAGE(Table2[1M Return vs Nifty]))/_xlfn.STDEV.P(Table2[1M Return vs Nifty])</f>
        <v>1.5514444725430028</v>
      </c>
      <c r="K306">
        <v>24.9538649833408</v>
      </c>
      <c r="L306">
        <f>(Table2[[#This Row],[6M Return vs Nifty]]-AVERAGE(Table2[6M Return vs Nifty]))/_xlfn.STDEV.P(Table2[6M Return vs Nifty])</f>
        <v>0.52144128714915372</v>
      </c>
      <c r="M306">
        <v>5.8763557292741897</v>
      </c>
      <c r="N306">
        <f>(Table2[[#This Row],[1W Return vs Nifty]]-AVERAGE(Table2[1W Return vs Nifty]))/_xlfn.STDEV.P(Table2[1W Return vs Nifty])</f>
        <v>0.47373167099836339</v>
      </c>
      <c r="O306">
        <v>503.22</v>
      </c>
      <c r="P306">
        <v>470.26119143525398</v>
      </c>
      <c r="Q306">
        <v>403.61113019534099</v>
      </c>
      <c r="R306">
        <v>58.687504093311901</v>
      </c>
      <c r="S306" s="1">
        <f>(Table2[[#This Row],[Close Price]]-Table2[[#This Row],[20D EMA]])/Table2[[#This Row],[20D EMA]]</f>
        <v>-2.9211875521641174E-3</v>
      </c>
      <c r="T306" s="1">
        <f>(Table2[[#This Row],[Close Price]]-Table2[[#This Row],[50D EMA]])/Table2[[#This Row],[50D EMA]]</f>
        <v>6.6960253446900542E-2</v>
      </c>
      <c r="U306" s="1">
        <f>(Table2[[#This Row],[Close Price]]-Table2[[#This Row],[200D EMA]])/Table2[[#This Row],[200D EMA]]</f>
        <v>0.24315204032446144</v>
      </c>
      <c r="V306">
        <v>0.62240840450333801</v>
      </c>
      <c r="W306">
        <v>498</v>
      </c>
      <c r="X306">
        <v>520.70000000000005</v>
      </c>
      <c r="Y306">
        <v>495</v>
      </c>
      <c r="Z306">
        <v>525.6</v>
      </c>
      <c r="AA306">
        <v>498</v>
      </c>
      <c r="AB306">
        <v>525.6</v>
      </c>
      <c r="AC306" s="1">
        <f>(Table2[[#This Row],[Close Price]]/Table2[[#This Row],[Day Low]])-1</f>
        <v>7.5301204819278045E-3</v>
      </c>
      <c r="AD306" s="1">
        <f>(Table2[[#This Row],[Day High]]/Table2[[#This Row],[Close Price]])-1</f>
        <v>3.7767812655705058E-2</v>
      </c>
      <c r="AE306" s="1">
        <f>(Table2[[#This Row],[Close Price]]/Table2[[#This Row],[Current Week Low]])-1</f>
        <v>1.3636363636363669E-2</v>
      </c>
      <c r="AF306" s="1">
        <f>(Table2[[#This Row],[Current Week High]]/Table2[[#This Row],[Close Price]])-1</f>
        <v>4.7533632286995475E-2</v>
      </c>
      <c r="AG306" s="1">
        <f>(Table2[[#This Row],[Close Price]]/Table2[[#This Row],[Current Month Low]])-1</f>
        <v>7.5301204819278045E-3</v>
      </c>
      <c r="AH306" s="1">
        <f>(Table2[[#This Row],[Current Month High]]/Table2[[#This Row],[Close Price]])-1</f>
        <v>4.7533632286995475E-2</v>
      </c>
      <c r="AI306">
        <v>13.801694070752299</v>
      </c>
      <c r="AJ306">
        <v>72.363448986602506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0.19</v>
      </c>
      <c r="AM306" t="s">
        <v>3215</v>
      </c>
      <c r="AN306">
        <v>-8.76</v>
      </c>
      <c r="AO306" t="s">
        <v>3214</v>
      </c>
      <c r="AP306">
        <v>4.6711620157970004E-3</v>
      </c>
      <c r="AQ306">
        <f>(Table2[[#This Row],[Sharpe Ratio]]-AVERAGE(Table2[Sharpe Ratio]))/_xlfn.STDEV.P(Table2[Sharpe Ratio])</f>
        <v>-0.66004244989826033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1.9648818892503734</v>
      </c>
      <c r="AS306">
        <f>_xlfn.RANK.AVG(Table2[[#This Row],[1Y Return vs Nifty Z-Score]],Table2[1Y Return vs Nifty Z-Score])</f>
        <v>280</v>
      </c>
      <c r="AT306">
        <f>_xlfn.RANK.AVG(Table2[[#This Row],[6M Return vs Nifty Z-Score]],Table2[6M Return vs Nifty Z-Score])</f>
        <v>175</v>
      </c>
      <c r="AU306">
        <f>_xlfn.RANK.AVG(Table2[[#This Row],[Sharpe Ratio Z-Score]],Table2[Sharpe Ratio Z-Score])</f>
        <v>501</v>
      </c>
      <c r="AV306">
        <f>(Table2[[#This Row],[Rank 1Y]]+Table2[[#This Row],[Rank 6M]]+Table2[[#This Row],[Rank Sharpe]])/3</f>
        <v>318.66666666666669</v>
      </c>
    </row>
    <row r="307" spans="1:48" x14ac:dyDescent="0.3">
      <c r="A307" t="s">
        <v>1923</v>
      </c>
      <c r="B307" t="s">
        <v>1924</v>
      </c>
      <c r="C307" t="s">
        <v>3168</v>
      </c>
      <c r="D307" t="s">
        <v>289</v>
      </c>
      <c r="E307">
        <v>3805.2222083400002</v>
      </c>
      <c r="F307">
        <v>1387.4</v>
      </c>
      <c r="G307">
        <v>46.467807805667498</v>
      </c>
      <c r="H307">
        <f>(Table2[[#This Row],[1Y Return vs Nifty]]-AVERAGE(Table2[1Y Return vs Nifty]))/_xlfn.STDEV.P(Table2[1Y Return vs Nifty])</f>
        <v>0.37942045077721759</v>
      </c>
      <c r="I307">
        <v>1.48859175120967</v>
      </c>
      <c r="J307">
        <f>(Table2[[#This Row],[1M Return vs Nifty]]-AVERAGE(Table2[1M Return vs Nifty]))/_xlfn.STDEV.P(Table2[1M Return vs Nifty])</f>
        <v>-1.4241096649202936E-2</v>
      </c>
      <c r="K307">
        <v>-5.99042082776666</v>
      </c>
      <c r="L307">
        <f>(Table2[[#This Row],[6M Return vs Nifty]]-AVERAGE(Table2[6M Return vs Nifty]))/_xlfn.STDEV.P(Table2[6M Return vs Nifty])</f>
        <v>-0.49789870134015324</v>
      </c>
      <c r="M307">
        <v>4.3962801096685</v>
      </c>
      <c r="N307">
        <f>(Table2[[#This Row],[1W Return vs Nifty]]-AVERAGE(Table2[1W Return vs Nifty]))/_xlfn.STDEV.P(Table2[1W Return vs Nifty])</f>
        <v>0.13266632987991581</v>
      </c>
      <c r="O307">
        <v>1384.27</v>
      </c>
      <c r="P307">
        <v>1372.3323968882801</v>
      </c>
      <c r="Q307">
        <v>1249.8144323976001</v>
      </c>
      <c r="R307">
        <v>62.578924696655299</v>
      </c>
      <c r="S307" s="1">
        <f>(Table2[[#This Row],[Close Price]]-Table2[[#This Row],[20D EMA]])/Table2[[#This Row],[20D EMA]]</f>
        <v>2.2611195792729085E-3</v>
      </c>
      <c r="T307" s="1">
        <f>(Table2[[#This Row],[Close Price]]-Table2[[#This Row],[50D EMA]])/Table2[[#This Row],[50D EMA]]</f>
        <v>1.0979557974354702E-2</v>
      </c>
      <c r="U307" s="1">
        <f>(Table2[[#This Row],[Close Price]]-Table2[[#This Row],[200D EMA]])/Table2[[#This Row],[200D EMA]]</f>
        <v>0.1100847966193355</v>
      </c>
      <c r="V307">
        <v>0.55102568946729102</v>
      </c>
      <c r="W307">
        <v>1376</v>
      </c>
      <c r="X307">
        <v>1392</v>
      </c>
      <c r="Y307">
        <v>1375</v>
      </c>
      <c r="Z307">
        <v>1397.5</v>
      </c>
      <c r="AA307">
        <v>1376</v>
      </c>
      <c r="AB307">
        <v>1397.4</v>
      </c>
      <c r="AC307" s="1">
        <f>(Table2[[#This Row],[Close Price]]/Table2[[#This Row],[Day Low]])-1</f>
        <v>8.2848837209303916E-3</v>
      </c>
      <c r="AD307" s="1">
        <f>(Table2[[#This Row],[Day High]]/Table2[[#This Row],[Close Price]])-1</f>
        <v>3.3155542741818422E-3</v>
      </c>
      <c r="AE307" s="1">
        <f>(Table2[[#This Row],[Close Price]]/Table2[[#This Row],[Current Week Low]])-1</f>
        <v>9.0181818181818141E-3</v>
      </c>
      <c r="AF307" s="1">
        <f>(Table2[[#This Row],[Current Week High]]/Table2[[#This Row],[Close Price]])-1</f>
        <v>7.2798039498340739E-3</v>
      </c>
      <c r="AG307" s="1">
        <f>(Table2[[#This Row],[Close Price]]/Table2[[#This Row],[Current Month Low]])-1</f>
        <v>8.2848837209303916E-3</v>
      </c>
      <c r="AH307" s="1">
        <f>(Table2[[#This Row],[Current Month High]]/Table2[[#This Row],[Close Price]])-1</f>
        <v>7.2077266830041786E-3</v>
      </c>
      <c r="AI307">
        <v>1.98933256450914</v>
      </c>
      <c r="AJ307">
        <v>77.575835146550602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-0.05</v>
      </c>
      <c r="AM307" t="s">
        <v>3214</v>
      </c>
      <c r="AN307">
        <v>0.42</v>
      </c>
      <c r="AO307" t="s">
        <v>3215</v>
      </c>
      <c r="AP307">
        <v>8.7811323485289E-2</v>
      </c>
      <c r="AQ307">
        <f>(Table2[[#This Row],[Sharpe Ratio]]-AVERAGE(Table2[Sharpe Ratio]))/_xlfn.STDEV.P(Table2[Sharpe Ratio])</f>
        <v>0.31076213842810296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0.31070912109588023</v>
      </c>
      <c r="AS307">
        <f>_xlfn.RANK.AVG(Table2[[#This Row],[1Y Return vs Nifty Z-Score]],Table2[1Y Return vs Nifty Z-Score])</f>
        <v>203</v>
      </c>
      <c r="AT307">
        <f>_xlfn.RANK.AVG(Table2[[#This Row],[6M Return vs Nifty Z-Score]],Table2[6M Return vs Nifty Z-Score])</f>
        <v>495</v>
      </c>
      <c r="AU307">
        <f>_xlfn.RANK.AVG(Table2[[#This Row],[Sharpe Ratio Z-Score]],Table2[Sharpe Ratio Z-Score])</f>
        <v>263</v>
      </c>
      <c r="AV307">
        <f>(Table2[[#This Row],[Rank 1Y]]+Table2[[#This Row],[Rank 6M]]+Table2[[#This Row],[Rank Sharpe]])/3</f>
        <v>320.33333333333331</v>
      </c>
    </row>
    <row r="308" spans="1:48" x14ac:dyDescent="0.3">
      <c r="A308" t="s">
        <v>566</v>
      </c>
      <c r="B308" t="s">
        <v>567</v>
      </c>
      <c r="C308" t="s">
        <v>3172</v>
      </c>
      <c r="D308" t="s">
        <v>46</v>
      </c>
      <c r="E308">
        <v>37095.2578019223</v>
      </c>
      <c r="F308">
        <v>60.03</v>
      </c>
      <c r="G308">
        <v>65.605535378658303</v>
      </c>
      <c r="H308">
        <f>(Table2[[#This Row],[1Y Return vs Nifty]]-AVERAGE(Table2[1Y Return vs Nifty]))/_xlfn.STDEV.P(Table2[1Y Return vs Nifty])</f>
        <v>0.70667814994304434</v>
      </c>
      <c r="I308">
        <v>-2.9643467375182802</v>
      </c>
      <c r="J308">
        <f>(Table2[[#This Row],[1M Return vs Nifty]]-AVERAGE(Table2[1M Return vs Nifty]))/_xlfn.STDEV.P(Table2[1M Return vs Nifty])</f>
        <v>-0.419193897232923</v>
      </c>
      <c r="K308">
        <v>-18.014127541846701</v>
      </c>
      <c r="L308">
        <f>(Table2[[#This Row],[6M Return vs Nifty]]-AVERAGE(Table2[6M Return vs Nifty]))/_xlfn.STDEV.P(Table2[6M Return vs Nifty])</f>
        <v>-0.89397328319816372</v>
      </c>
      <c r="M308">
        <v>3.5868231967014301</v>
      </c>
      <c r="N308">
        <f>(Table2[[#This Row],[1W Return vs Nifty]]-AVERAGE(Table2[1W Return vs Nifty]))/_xlfn.STDEV.P(Table2[1W Return vs Nifty])</f>
        <v>-5.3863124753861458E-2</v>
      </c>
      <c r="O308">
        <v>61.74</v>
      </c>
      <c r="P308">
        <v>63.020279948109298</v>
      </c>
      <c r="Q308">
        <v>59.1512315487672</v>
      </c>
      <c r="R308">
        <v>46.9362799506047</v>
      </c>
      <c r="S308" s="1">
        <f>(Table2[[#This Row],[Close Price]]-Table2[[#This Row],[20D EMA]])/Table2[[#This Row],[20D EMA]]</f>
        <v>-2.7696793002915464E-2</v>
      </c>
      <c r="T308" s="1">
        <f>(Table2[[#This Row],[Close Price]]-Table2[[#This Row],[50D EMA]])/Table2[[#This Row],[50D EMA]]</f>
        <v>-4.7449486904397827E-2</v>
      </c>
      <c r="U308" s="1">
        <f>(Table2[[#This Row],[Close Price]]-Table2[[#This Row],[200D EMA]])/Table2[[#This Row],[200D EMA]]</f>
        <v>1.4856300168633027E-2</v>
      </c>
      <c r="V308">
        <v>0.79010809506714197</v>
      </c>
      <c r="W308">
        <v>59.8</v>
      </c>
      <c r="X308">
        <v>60.73</v>
      </c>
      <c r="Y308">
        <v>59.8</v>
      </c>
      <c r="Z308">
        <v>62.88</v>
      </c>
      <c r="AA308">
        <v>59.8</v>
      </c>
      <c r="AB308">
        <v>61.82</v>
      </c>
      <c r="AC308" s="1">
        <f>(Table2[[#This Row],[Close Price]]/Table2[[#This Row],[Day Low]])-1</f>
        <v>3.8461538461538325E-3</v>
      </c>
      <c r="AD308" s="1">
        <f>(Table2[[#This Row],[Day High]]/Table2[[#This Row],[Close Price]])-1</f>
        <v>1.1660836248542417E-2</v>
      </c>
      <c r="AE308" s="1">
        <f>(Table2[[#This Row],[Close Price]]/Table2[[#This Row],[Current Week Low]])-1</f>
        <v>3.8461538461538325E-3</v>
      </c>
      <c r="AF308" s="1">
        <f>(Table2[[#This Row],[Current Week High]]/Table2[[#This Row],[Close Price]])-1</f>
        <v>4.7476261869065395E-2</v>
      </c>
      <c r="AG308" s="1">
        <f>(Table2[[#This Row],[Close Price]]/Table2[[#This Row],[Current Month Low]])-1</f>
        <v>3.8461538461538325E-3</v>
      </c>
      <c r="AH308" s="1">
        <f>(Table2[[#This Row],[Current Month High]]/Table2[[#This Row],[Close Price]])-1</f>
        <v>2.9818424121272669E-2</v>
      </c>
      <c r="AI308">
        <v>30.1849075462268</v>
      </c>
      <c r="AJ308">
        <v>97.467105263157904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-0.11</v>
      </c>
      <c r="AM308" t="s">
        <v>3214</v>
      </c>
      <c r="AN308">
        <v>-0.33</v>
      </c>
      <c r="AO308" t="s">
        <v>3214</v>
      </c>
      <c r="AP308">
        <v>0.105984909794184</v>
      </c>
      <c r="AQ308">
        <f>(Table2[[#This Row],[Sharpe Ratio]]-AVERAGE(Table2[Sharpe Ratio]))/_xlfn.STDEV.P(Table2[Sharpe Ratio])</f>
        <v>0.52297006132821044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135</v>
      </c>
      <c r="AT308">
        <f>_xlfn.RANK.AVG(Table2[[#This Row],[6M Return vs Nifty Z-Score]],Table2[6M Return vs Nifty Z-Score])</f>
        <v>612</v>
      </c>
      <c r="AU308">
        <f>_xlfn.RANK.AVG(Table2[[#This Row],[Sharpe Ratio Z-Score]],Table2[Sharpe Ratio Z-Score])</f>
        <v>216</v>
      </c>
      <c r="AV308">
        <f>(Table2[[#This Row],[Rank 1Y]]+Table2[[#This Row],[Rank 6M]]+Table2[[#This Row],[Rank Sharpe]])/3</f>
        <v>321</v>
      </c>
    </row>
    <row r="309" spans="1:48" x14ac:dyDescent="0.3">
      <c r="A309" t="s">
        <v>865</v>
      </c>
      <c r="B309" t="s">
        <v>866</v>
      </c>
      <c r="C309" t="s">
        <v>3179</v>
      </c>
      <c r="D309" t="s">
        <v>294</v>
      </c>
      <c r="E309">
        <v>18880.455663829998</v>
      </c>
      <c r="F309">
        <v>860.7</v>
      </c>
      <c r="G309">
        <v>22.528656797722601</v>
      </c>
      <c r="H309">
        <f>(Table2[[#This Row],[1Y Return vs Nifty]]-AVERAGE(Table2[1Y Return vs Nifty]))/_xlfn.STDEV.P(Table2[1Y Return vs Nifty])</f>
        <v>-2.9942230814085098E-2</v>
      </c>
      <c r="I309">
        <v>0.898204561512156</v>
      </c>
      <c r="J309">
        <f>(Table2[[#This Row],[1M Return vs Nifty]]-AVERAGE(Table2[1M Return vs Nifty]))/_xlfn.STDEV.P(Table2[1M Return vs Nifty])</f>
        <v>-6.7931249006339331E-2</v>
      </c>
      <c r="K309">
        <v>-13.794469109069899</v>
      </c>
      <c r="L309">
        <f>(Table2[[#This Row],[6M Return vs Nifty]]-AVERAGE(Table2[6M Return vs Nifty]))/_xlfn.STDEV.P(Table2[6M Return vs Nifty])</f>
        <v>-0.75497293255017528</v>
      </c>
      <c r="M309">
        <v>0.71783159514730699</v>
      </c>
      <c r="N309">
        <f>(Table2[[#This Row],[1W Return vs Nifty]]-AVERAGE(Table2[1W Return vs Nifty]))/_xlfn.STDEV.P(Table2[1W Return vs Nifty])</f>
        <v>-0.71498718239539361</v>
      </c>
      <c r="O309">
        <v>873.74</v>
      </c>
      <c r="P309">
        <v>852.663069574215</v>
      </c>
      <c r="Q309">
        <v>780.57935514859105</v>
      </c>
      <c r="R309">
        <v>41.330942585188097</v>
      </c>
      <c r="S309" s="1">
        <f>(Table2[[#This Row],[Close Price]]-Table2[[#This Row],[20D EMA]])/Table2[[#This Row],[20D EMA]]</f>
        <v>-1.4924348204271251E-2</v>
      </c>
      <c r="T309" s="1">
        <f>(Table2[[#This Row],[Close Price]]-Table2[[#This Row],[50D EMA]])/Table2[[#This Row],[50D EMA]]</f>
        <v>9.4256813887792258E-3</v>
      </c>
      <c r="U309" s="1">
        <f>(Table2[[#This Row],[Close Price]]-Table2[[#This Row],[200D EMA]])/Table2[[#This Row],[200D EMA]]</f>
        <v>0.10264253637115119</v>
      </c>
      <c r="V309">
        <v>1.20330459862548</v>
      </c>
      <c r="W309">
        <v>852.95</v>
      </c>
      <c r="X309">
        <v>883.8</v>
      </c>
      <c r="Y309">
        <v>852.95</v>
      </c>
      <c r="Z309">
        <v>901</v>
      </c>
      <c r="AA309">
        <v>852.95</v>
      </c>
      <c r="AB309">
        <v>891.5</v>
      </c>
      <c r="AC309" s="1">
        <f>(Table2[[#This Row],[Close Price]]/Table2[[#This Row],[Day Low]])-1</f>
        <v>9.0861129022803411E-3</v>
      </c>
      <c r="AD309" s="1">
        <f>(Table2[[#This Row],[Day High]]/Table2[[#This Row],[Close Price]])-1</f>
        <v>2.6838619728128066E-2</v>
      </c>
      <c r="AE309" s="1">
        <f>(Table2[[#This Row],[Close Price]]/Table2[[#This Row],[Current Week Low]])-1</f>
        <v>9.0861129022803411E-3</v>
      </c>
      <c r="AF309" s="1">
        <f>(Table2[[#This Row],[Current Week High]]/Table2[[#This Row],[Close Price]])-1</f>
        <v>4.6822353897989943E-2</v>
      </c>
      <c r="AG309" s="1">
        <f>(Table2[[#This Row],[Close Price]]/Table2[[#This Row],[Current Month Low]])-1</f>
        <v>9.0861129022803411E-3</v>
      </c>
      <c r="AH309" s="1">
        <f>(Table2[[#This Row],[Current Month High]]/Table2[[#This Row],[Close Price]])-1</f>
        <v>3.5784826304170902E-2</v>
      </c>
      <c r="AI309">
        <v>11.304751946090301</v>
      </c>
      <c r="AJ309">
        <v>60.848439544010397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0.04</v>
      </c>
      <c r="AM309" t="s">
        <v>3215</v>
      </c>
      <c r="AN309">
        <v>-2.38</v>
      </c>
      <c r="AO309" t="s">
        <v>3214</v>
      </c>
      <c r="AP309">
        <v>0.161511764900865</v>
      </c>
      <c r="AQ309">
        <f>(Table2[[#This Row],[Sharpe Ratio]]-AVERAGE(Table2[Sharpe Ratio]))/_xlfn.STDEV.P(Table2[Sharpe Ratio])</f>
        <v>1.1713417358609763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-0.39649185890501693</v>
      </c>
      <c r="AS309">
        <f>_xlfn.RANK.AVG(Table2[[#This Row],[1Y Return vs Nifty Z-Score]],Table2[1Y Return vs Nifty Z-Score])</f>
        <v>308</v>
      </c>
      <c r="AT309">
        <f>_xlfn.RANK.AVG(Table2[[#This Row],[6M Return vs Nifty Z-Score]],Table2[6M Return vs Nifty Z-Score])</f>
        <v>569</v>
      </c>
      <c r="AU309">
        <f>_xlfn.RANK.AVG(Table2[[#This Row],[Sharpe Ratio Z-Score]],Table2[Sharpe Ratio Z-Score])</f>
        <v>90</v>
      </c>
      <c r="AV309">
        <f>(Table2[[#This Row],[Rank 1Y]]+Table2[[#This Row],[Rank 6M]]+Table2[[#This Row],[Rank Sharpe]])/3</f>
        <v>322.33333333333331</v>
      </c>
    </row>
    <row r="310" spans="1:48" x14ac:dyDescent="0.3">
      <c r="A310" t="s">
        <v>896</v>
      </c>
      <c r="B310" t="s">
        <v>897</v>
      </c>
      <c r="C310" t="s">
        <v>3185</v>
      </c>
      <c r="D310" t="s">
        <v>613</v>
      </c>
      <c r="E310">
        <v>17794.947418219999</v>
      </c>
      <c r="F310">
        <v>559.29999999999995</v>
      </c>
      <c r="G310">
        <v>65.784905189175603</v>
      </c>
      <c r="H310">
        <f>(Table2[[#This Row],[1Y Return vs Nifty]]-AVERAGE(Table2[1Y Return vs Nifty]))/_xlfn.STDEV.P(Table2[1Y Return vs Nifty])</f>
        <v>0.70974539767482547</v>
      </c>
      <c r="I310">
        <v>-14.890925768474</v>
      </c>
      <c r="J310">
        <f>(Table2[[#This Row],[1M Return vs Nifty]]-AVERAGE(Table2[1M Return vs Nifty]))/_xlfn.STDEV.P(Table2[1M Return vs Nifty])</f>
        <v>-1.5038038895322479</v>
      </c>
      <c r="K310">
        <v>-29.585828505615002</v>
      </c>
      <c r="L310">
        <f>(Table2[[#This Row],[6M Return vs Nifty]]-AVERAGE(Table2[6M Return vs Nifty]))/_xlfn.STDEV.P(Table2[6M Return vs Nifty])</f>
        <v>-1.2751582812689639</v>
      </c>
      <c r="M310">
        <v>2.70777393055541</v>
      </c>
      <c r="N310">
        <f>(Table2[[#This Row],[1W Return vs Nifty]]-AVERAGE(Table2[1W Return vs Nifty]))/_xlfn.STDEV.P(Table2[1W Return vs Nifty])</f>
        <v>-0.25642928681109967</v>
      </c>
      <c r="O310">
        <v>599.12</v>
      </c>
      <c r="P310">
        <v>629.55164679599295</v>
      </c>
      <c r="Q310">
        <v>593.47640588918796</v>
      </c>
      <c r="R310">
        <v>33.280375180757197</v>
      </c>
      <c r="S310" s="1">
        <f>(Table2[[#This Row],[Close Price]]-Table2[[#This Row],[20D EMA]])/Table2[[#This Row],[20D EMA]]</f>
        <v>-6.6464147416210526E-2</v>
      </c>
      <c r="T310" s="1">
        <f>(Table2[[#This Row],[Close Price]]-Table2[[#This Row],[50D EMA]])/Table2[[#This Row],[50D EMA]]</f>
        <v>-0.11158996589640903</v>
      </c>
      <c r="U310" s="1">
        <f>(Table2[[#This Row],[Close Price]]-Table2[[#This Row],[200D EMA]])/Table2[[#This Row],[200D EMA]]</f>
        <v>-5.7586797975536223E-2</v>
      </c>
      <c r="V310">
        <v>0.99343078626740999</v>
      </c>
      <c r="W310">
        <v>553</v>
      </c>
      <c r="X310">
        <v>572.5</v>
      </c>
      <c r="Y310">
        <v>553</v>
      </c>
      <c r="Z310">
        <v>589.04999999999995</v>
      </c>
      <c r="AA310">
        <v>553</v>
      </c>
      <c r="AB310">
        <v>589.04999999999995</v>
      </c>
      <c r="AC310" s="1">
        <f>(Table2[[#This Row],[Close Price]]/Table2[[#This Row],[Day Low]])-1</f>
        <v>1.1392405063290978E-2</v>
      </c>
      <c r="AD310" s="1">
        <f>(Table2[[#This Row],[Day High]]/Table2[[#This Row],[Close Price]])-1</f>
        <v>2.3600929733595732E-2</v>
      </c>
      <c r="AE310" s="1">
        <f>(Table2[[#This Row],[Close Price]]/Table2[[#This Row],[Current Week Low]])-1</f>
        <v>1.1392405063290978E-2</v>
      </c>
      <c r="AF310" s="1">
        <f>(Table2[[#This Row],[Current Week High]]/Table2[[#This Row],[Close Price]])-1</f>
        <v>5.3191489361702038E-2</v>
      </c>
      <c r="AG310" s="1">
        <f>(Table2[[#This Row],[Close Price]]/Table2[[#This Row],[Current Month Low]])-1</f>
        <v>1.1392405063290978E-2</v>
      </c>
      <c r="AH310" s="1">
        <f>(Table2[[#This Row],[Current Month High]]/Table2[[#This Row],[Close Price]])-1</f>
        <v>5.3191489361702038E-2</v>
      </c>
      <c r="AI310">
        <v>39.862327909887298</v>
      </c>
      <c r="AJ310">
        <v>98.157661647475607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-0.28000000000000003</v>
      </c>
      <c r="AM310" t="s">
        <v>3214</v>
      </c>
      <c r="AN310">
        <v>-8.4600000000000009</v>
      </c>
      <c r="AO310" t="s">
        <v>3214</v>
      </c>
      <c r="AP310">
        <v>0.13264248505926601</v>
      </c>
      <c r="AQ310">
        <f>(Table2[[#This Row],[Sharpe Ratio]]-AVERAGE(Table2[Sharpe Ratio]))/_xlfn.STDEV.P(Table2[Sharpe Ratio])</f>
        <v>0.83424316837519774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133</v>
      </c>
      <c r="AT310">
        <f>_xlfn.RANK.AVG(Table2[[#This Row],[6M Return vs Nifty Z-Score]],Table2[6M Return vs Nifty Z-Score])</f>
        <v>693</v>
      </c>
      <c r="AU310">
        <f>_xlfn.RANK.AVG(Table2[[#This Row],[Sharpe Ratio Z-Score]],Table2[Sharpe Ratio Z-Score])</f>
        <v>143</v>
      </c>
      <c r="AV310">
        <f>(Table2[[#This Row],[Rank 1Y]]+Table2[[#This Row],[Rank 6M]]+Table2[[#This Row],[Rank Sharpe]])/3</f>
        <v>323</v>
      </c>
    </row>
    <row r="311" spans="1:48" x14ac:dyDescent="0.3">
      <c r="A311" t="s">
        <v>1190</v>
      </c>
      <c r="B311" t="s">
        <v>1191</v>
      </c>
      <c r="C311" t="s">
        <v>3169</v>
      </c>
      <c r="D311" t="s">
        <v>577</v>
      </c>
      <c r="E311">
        <v>10561.89154893</v>
      </c>
      <c r="F311">
        <v>1182.05</v>
      </c>
      <c r="G311">
        <v>12.7250453892533</v>
      </c>
      <c r="H311">
        <f>(Table2[[#This Row],[1Y Return vs Nifty]]-AVERAGE(Table2[1Y Return vs Nifty]))/_xlfn.STDEV.P(Table2[1Y Return vs Nifty])</f>
        <v>-0.19758529610567266</v>
      </c>
      <c r="I311">
        <v>3.0149113980297302</v>
      </c>
      <c r="J311">
        <f>(Table2[[#This Row],[1M Return vs Nifty]]-AVERAGE(Table2[1M Return vs Nifty]))/_xlfn.STDEV.P(Table2[1M Return vs Nifty])</f>
        <v>0.12456329445800592</v>
      </c>
      <c r="K311">
        <v>14.552589924921399</v>
      </c>
      <c r="L311">
        <f>(Table2[[#This Row],[6M Return vs Nifty]]-AVERAGE(Table2[6M Return vs Nifty]))/_xlfn.STDEV.P(Table2[6M Return vs Nifty])</f>
        <v>0.17881145031777337</v>
      </c>
      <c r="M311">
        <v>-5.5529729853639296</v>
      </c>
      <c r="N311">
        <f>(Table2[[#This Row],[1W Return vs Nifty]]-AVERAGE(Table2[1W Return vs Nifty]))/_xlfn.STDEV.P(Table2[1W Return vs Nifty])</f>
        <v>-2.1600174734213202</v>
      </c>
      <c r="O311">
        <v>1198.42</v>
      </c>
      <c r="P311">
        <v>1134.5884221129299</v>
      </c>
      <c r="Q311">
        <v>1001.1970397877</v>
      </c>
      <c r="R311">
        <v>42.116687600361402</v>
      </c>
      <c r="S311" s="1">
        <f>(Table2[[#This Row],[Close Price]]-Table2[[#This Row],[20D EMA]])/Table2[[#This Row],[20D EMA]]</f>
        <v>-1.3659651874968806E-2</v>
      </c>
      <c r="T311" s="1">
        <f>(Table2[[#This Row],[Close Price]]-Table2[[#This Row],[50D EMA]])/Table2[[#This Row],[50D EMA]]</f>
        <v>4.1831537288810776E-2</v>
      </c>
      <c r="U311" s="1">
        <f>(Table2[[#This Row],[Close Price]]-Table2[[#This Row],[200D EMA]])/Table2[[#This Row],[200D EMA]]</f>
        <v>0.1806367308583425</v>
      </c>
      <c r="V311">
        <v>1.18518399387854</v>
      </c>
      <c r="W311">
        <v>1155</v>
      </c>
      <c r="X311">
        <v>1190.95</v>
      </c>
      <c r="Y311">
        <v>1155</v>
      </c>
      <c r="Z311">
        <v>1225</v>
      </c>
      <c r="AA311">
        <v>1155</v>
      </c>
      <c r="AB311">
        <v>1225</v>
      </c>
      <c r="AC311" s="1">
        <f>(Table2[[#This Row],[Close Price]]/Table2[[#This Row],[Day Low]])-1</f>
        <v>2.3419913419913341E-2</v>
      </c>
      <c r="AD311" s="1">
        <f>(Table2[[#This Row],[Day High]]/Table2[[#This Row],[Close Price]])-1</f>
        <v>7.5292923311196525E-3</v>
      </c>
      <c r="AE311" s="1">
        <f>(Table2[[#This Row],[Close Price]]/Table2[[#This Row],[Current Week Low]])-1</f>
        <v>2.3419913419913341E-2</v>
      </c>
      <c r="AF311" s="1">
        <f>(Table2[[#This Row],[Current Week High]]/Table2[[#This Row],[Close Price]])-1</f>
        <v>3.6335180406920298E-2</v>
      </c>
      <c r="AG311" s="1">
        <f>(Table2[[#This Row],[Close Price]]/Table2[[#This Row],[Current Month Low]])-1</f>
        <v>2.3419913419913341E-2</v>
      </c>
      <c r="AH311" s="1">
        <f>(Table2[[#This Row],[Current Month High]]/Table2[[#This Row],[Close Price]])-1</f>
        <v>3.6335180406920298E-2</v>
      </c>
      <c r="AI311">
        <v>15.8665031090055</v>
      </c>
      <c r="AJ311">
        <v>52.198545033155199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7.0000000000000007E-2</v>
      </c>
      <c r="AM311" t="s">
        <v>3215</v>
      </c>
      <c r="AN311">
        <v>-0.45</v>
      </c>
      <c r="AO311" t="s">
        <v>3214</v>
      </c>
      <c r="AP311">
        <v>6.0602519785047E-2</v>
      </c>
      <c r="AQ311">
        <f>(Table2[[#This Row],[Sharpe Ratio]]-AVERAGE(Table2[Sharpe Ratio]))/_xlfn.STDEV.P(Table2[Sharpe Ratio])</f>
        <v>-6.94751005217997E-3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-2.0611755348033935</v>
      </c>
      <c r="AS311">
        <f>_xlfn.RANK.AVG(Table2[[#This Row],[1Y Return vs Nifty Z-Score]],Table2[1Y Return vs Nifty Z-Score])</f>
        <v>356</v>
      </c>
      <c r="AT311">
        <f>_xlfn.RANK.AVG(Table2[[#This Row],[6M Return vs Nifty Z-Score]],Table2[6M Return vs Nifty Z-Score])</f>
        <v>263</v>
      </c>
      <c r="AU311">
        <f>_xlfn.RANK.AVG(Table2[[#This Row],[Sharpe Ratio Z-Score]],Table2[Sharpe Ratio Z-Score])</f>
        <v>350</v>
      </c>
      <c r="AV311">
        <f>(Table2[[#This Row],[Rank 1Y]]+Table2[[#This Row],[Rank 6M]]+Table2[[#This Row],[Rank Sharpe]])/3</f>
        <v>323</v>
      </c>
    </row>
    <row r="312" spans="1:48" x14ac:dyDescent="0.3">
      <c r="A312" t="s">
        <v>1408</v>
      </c>
      <c r="B312" t="s">
        <v>1409</v>
      </c>
      <c r="C312" t="s">
        <v>3167</v>
      </c>
      <c r="D312" t="s">
        <v>1383</v>
      </c>
      <c r="E312">
        <v>7993.1834915399904</v>
      </c>
      <c r="F312">
        <v>488.1</v>
      </c>
      <c r="G312">
        <v>63.361315714367599</v>
      </c>
      <c r="H312">
        <f>(Table2[[#This Row],[1Y Return vs Nifty]]-AVERAGE(Table2[1Y Return vs Nifty]))/_xlfn.STDEV.P(Table2[1Y Return vs Nifty])</f>
        <v>0.66830169375422299</v>
      </c>
      <c r="I312">
        <v>1.4035281547388001</v>
      </c>
      <c r="J312">
        <f>(Table2[[#This Row],[1M Return vs Nifty]]-AVERAGE(Table2[1M Return vs Nifty]))/_xlfn.STDEV.P(Table2[1M Return vs Nifty])</f>
        <v>-2.1976829290873103E-2</v>
      </c>
      <c r="K312">
        <v>11.7596205919222</v>
      </c>
      <c r="L312">
        <f>(Table2[[#This Row],[6M Return vs Nifty]]-AVERAGE(Table2[6M Return vs Nifty]))/_xlfn.STDEV.P(Table2[6M Return vs Nifty])</f>
        <v>8.6807862155190374E-2</v>
      </c>
      <c r="M312">
        <v>4.5483960455677499</v>
      </c>
      <c r="N312">
        <f>(Table2[[#This Row],[1W Return vs Nifty]]-AVERAGE(Table2[1W Return vs Nifty]))/_xlfn.STDEV.P(Table2[1W Return vs Nifty])</f>
        <v>0.16771958856466559</v>
      </c>
      <c r="O312">
        <v>493.2</v>
      </c>
      <c r="P312">
        <v>505.53331868204998</v>
      </c>
      <c r="Q312">
        <v>466.692454824641</v>
      </c>
      <c r="R312">
        <v>52.281681443079798</v>
      </c>
      <c r="S312" s="1">
        <f>(Table2[[#This Row],[Close Price]]-Table2[[#This Row],[20D EMA]])/Table2[[#This Row],[20D EMA]]</f>
        <v>-1.0340632603406258E-2</v>
      </c>
      <c r="T312" s="1">
        <f>(Table2[[#This Row],[Close Price]]-Table2[[#This Row],[50D EMA]])/Table2[[#This Row],[50D EMA]]</f>
        <v>-3.4485004326716723E-2</v>
      </c>
      <c r="U312" s="1">
        <f>(Table2[[#This Row],[Close Price]]-Table2[[#This Row],[200D EMA]])/Table2[[#This Row],[200D EMA]]</f>
        <v>4.587077625543115E-2</v>
      </c>
      <c r="V312">
        <v>0.56844652922777605</v>
      </c>
      <c r="W312">
        <v>485.35</v>
      </c>
      <c r="X312">
        <v>504.65</v>
      </c>
      <c r="Y312">
        <v>485.35</v>
      </c>
      <c r="Z312">
        <v>505.9</v>
      </c>
      <c r="AA312">
        <v>485.35</v>
      </c>
      <c r="AB312">
        <v>504.65</v>
      </c>
      <c r="AC312" s="1">
        <f>(Table2[[#This Row],[Close Price]]/Table2[[#This Row],[Day Low]])-1</f>
        <v>5.6660142165447791E-3</v>
      </c>
      <c r="AD312" s="1">
        <f>(Table2[[#This Row],[Day High]]/Table2[[#This Row],[Close Price]])-1</f>
        <v>3.3906986273304573E-2</v>
      </c>
      <c r="AE312" s="1">
        <f>(Table2[[#This Row],[Close Price]]/Table2[[#This Row],[Current Week Low]])-1</f>
        <v>5.6660142165447791E-3</v>
      </c>
      <c r="AF312" s="1">
        <f>(Table2[[#This Row],[Current Week High]]/Table2[[#This Row],[Close Price]])-1</f>
        <v>3.6467936898176401E-2</v>
      </c>
      <c r="AG312" s="1">
        <f>(Table2[[#This Row],[Close Price]]/Table2[[#This Row],[Current Month Low]])-1</f>
        <v>5.6660142165447791E-3</v>
      </c>
      <c r="AH312" s="1">
        <f>(Table2[[#This Row],[Current Month High]]/Table2[[#This Row],[Close Price]])-1</f>
        <v>3.3906986273304573E-2</v>
      </c>
      <c r="AI312">
        <v>30.055316533497201</v>
      </c>
      <c r="AJ312">
        <v>104.28292410714199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-0.16</v>
      </c>
      <c r="AM312" t="s">
        <v>3214</v>
      </c>
      <c r="AN312">
        <v>-0.22</v>
      </c>
      <c r="AO312" t="s">
        <v>3214</v>
      </c>
      <c r="AQ312">
        <f>(Table2[[#This Row],[Sharpe Ratio]]-AVERAGE(Table2[Sharpe Ratio]))/_xlfn.STDEV.P(Table2[Sharpe Ratio])</f>
        <v>-0.7145863121857492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142</v>
      </c>
      <c r="AT312">
        <f>_xlfn.RANK.AVG(Table2[[#This Row],[6M Return vs Nifty Z-Score]],Table2[6M Return vs Nifty Z-Score])</f>
        <v>292</v>
      </c>
      <c r="AU312">
        <f>_xlfn.RANK.AVG(Table2[[#This Row],[Sharpe Ratio Z-Score]],Table2[Sharpe Ratio Z-Score])</f>
        <v>536.5</v>
      </c>
      <c r="AV312">
        <f>(Table2[[#This Row],[Rank 1Y]]+Table2[[#This Row],[Rank 6M]]+Table2[[#This Row],[Rank Sharpe]])/3</f>
        <v>323.5</v>
      </c>
    </row>
    <row r="313" spans="1:48" x14ac:dyDescent="0.3">
      <c r="A313" t="s">
        <v>257</v>
      </c>
      <c r="B313" t="s">
        <v>258</v>
      </c>
      <c r="C313" t="s">
        <v>3173</v>
      </c>
      <c r="D313" t="s">
        <v>54</v>
      </c>
      <c r="E313">
        <v>108708.48910965001</v>
      </c>
      <c r="F313">
        <v>1080.3499999999999</v>
      </c>
      <c r="G313">
        <v>47.505163653174002</v>
      </c>
      <c r="H313">
        <f>(Table2[[#This Row],[1Y Return vs Nifty]]-AVERAGE(Table2[1Y Return vs Nifty]))/_xlfn.STDEV.P(Table2[1Y Return vs Nifty])</f>
        <v>0.39715937440733073</v>
      </c>
      <c r="I313">
        <v>-3.0680866738691401</v>
      </c>
      <c r="J313">
        <f>(Table2[[#This Row],[1M Return vs Nifty]]-AVERAGE(Table2[1M Return vs Nifty]))/_xlfn.STDEV.P(Table2[1M Return vs Nifty])</f>
        <v>-0.4286280670208058</v>
      </c>
      <c r="K313">
        <v>-3.16918195522583</v>
      </c>
      <c r="L313">
        <f>(Table2[[#This Row],[6M Return vs Nifty]]-AVERAGE(Table2[6M Return vs Nifty]))/_xlfn.STDEV.P(Table2[6M Return vs Nifty])</f>
        <v>-0.40496388237499609</v>
      </c>
      <c r="M313">
        <v>5.2355454389162697</v>
      </c>
      <c r="N313">
        <f>(Table2[[#This Row],[1W Return vs Nifty]]-AVERAGE(Table2[1W Return vs Nifty]))/_xlfn.STDEV.P(Table2[1W Return vs Nifty])</f>
        <v>0.32606476980897553</v>
      </c>
      <c r="O313">
        <v>1088.52</v>
      </c>
      <c r="P313">
        <v>1115.7182742290499</v>
      </c>
      <c r="Q313">
        <v>991.97598780336898</v>
      </c>
      <c r="R313">
        <v>49.675711076368302</v>
      </c>
      <c r="S313" s="1">
        <f>(Table2[[#This Row],[Close Price]]-Table2[[#This Row],[20D EMA]])/Table2[[#This Row],[20D EMA]]</f>
        <v>-7.5056039392937873E-3</v>
      </c>
      <c r="T313" s="1">
        <f>(Table2[[#This Row],[Close Price]]-Table2[[#This Row],[50D EMA]])/Table2[[#This Row],[50D EMA]]</f>
        <v>-3.1700004424046163E-2</v>
      </c>
      <c r="U313" s="1">
        <f>(Table2[[#This Row],[Close Price]]-Table2[[#This Row],[200D EMA]])/Table2[[#This Row],[200D EMA]]</f>
        <v>8.9088862314425865E-2</v>
      </c>
      <c r="V313">
        <v>0.74286867504163401</v>
      </c>
      <c r="W313">
        <v>1055.25</v>
      </c>
      <c r="X313">
        <v>1087.25</v>
      </c>
      <c r="Y313">
        <v>1055.25</v>
      </c>
      <c r="Z313">
        <v>1088.8499999999999</v>
      </c>
      <c r="AA313">
        <v>1055.25</v>
      </c>
      <c r="AB313">
        <v>1087.25</v>
      </c>
      <c r="AC313" s="1">
        <f>(Table2[[#This Row],[Close Price]]/Table2[[#This Row],[Day Low]])-1</f>
        <v>2.3785832741056501E-2</v>
      </c>
      <c r="AD313" s="1">
        <f>(Table2[[#This Row],[Day High]]/Table2[[#This Row],[Close Price]])-1</f>
        <v>6.3868190864073693E-3</v>
      </c>
      <c r="AE313" s="1">
        <f>(Table2[[#This Row],[Close Price]]/Table2[[#This Row],[Current Week Low]])-1</f>
        <v>2.3785832741056501E-2</v>
      </c>
      <c r="AF313" s="1">
        <f>(Table2[[#This Row],[Current Week High]]/Table2[[#This Row],[Close Price]])-1</f>
        <v>7.8678206136899576E-3</v>
      </c>
      <c r="AG313" s="1">
        <f>(Table2[[#This Row],[Close Price]]/Table2[[#This Row],[Current Month Low]])-1</f>
        <v>2.3785832741056501E-2</v>
      </c>
      <c r="AH313" s="1">
        <f>(Table2[[#This Row],[Current Month High]]/Table2[[#This Row],[Close Price]])-1</f>
        <v>6.3868190864073693E-3</v>
      </c>
      <c r="AI313">
        <v>22.580645161290299</v>
      </c>
      <c r="AJ313">
        <v>90.286217525319202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-0.19</v>
      </c>
      <c r="AM313" t="s">
        <v>3214</v>
      </c>
      <c r="AN313">
        <v>-4.1900000000000004</v>
      </c>
      <c r="AO313" t="s">
        <v>3214</v>
      </c>
      <c r="AP313">
        <v>7.3401979966276995E-2</v>
      </c>
      <c r="AQ313">
        <f>(Table2[[#This Row],[Sharpe Ratio]]-AVERAGE(Table2[Sharpe Ratio]))/_xlfn.STDEV.P(Table2[Sharpe Ratio])</f>
        <v>0.14250823374738267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198</v>
      </c>
      <c r="AT313">
        <f>_xlfn.RANK.AVG(Table2[[#This Row],[6M Return vs Nifty Z-Score]],Table2[6M Return vs Nifty Z-Score])</f>
        <v>466</v>
      </c>
      <c r="AU313">
        <f>_xlfn.RANK.AVG(Table2[[#This Row],[Sharpe Ratio Z-Score]],Table2[Sharpe Ratio Z-Score])</f>
        <v>307</v>
      </c>
      <c r="AV313">
        <f>(Table2[[#This Row],[Rank 1Y]]+Table2[[#This Row],[Rank 6M]]+Table2[[#This Row],[Rank Sharpe]])/3</f>
        <v>323.66666666666669</v>
      </c>
    </row>
    <row r="314" spans="1:48" x14ac:dyDescent="0.3">
      <c r="A314" t="s">
        <v>1522</v>
      </c>
      <c r="B314" t="s">
        <v>1523</v>
      </c>
      <c r="C314" t="s">
        <v>613</v>
      </c>
      <c r="D314" t="s">
        <v>463</v>
      </c>
      <c r="E314">
        <v>6809.8361267199998</v>
      </c>
      <c r="F314">
        <v>920.9</v>
      </c>
      <c r="G314">
        <v>-10.2946713797573</v>
      </c>
      <c r="H314">
        <f>(Table2[[#This Row],[1Y Return vs Nifty]]-AVERAGE(Table2[1Y Return vs Nifty]))/_xlfn.STDEV.P(Table2[1Y Return vs Nifty])</f>
        <v>-0.59122552933311767</v>
      </c>
      <c r="I314">
        <v>2.3693311886874402</v>
      </c>
      <c r="J314">
        <f>(Table2[[#This Row],[1M Return vs Nifty]]-AVERAGE(Table2[1M Return vs Nifty]))/_xlfn.STDEV.P(Table2[1M Return vs Nifty])</f>
        <v>6.5853856985119114E-2</v>
      </c>
      <c r="K314">
        <v>5.7648223769446902</v>
      </c>
      <c r="L314">
        <f>(Table2[[#This Row],[6M Return vs Nifty]]-AVERAGE(Table2[6M Return vs Nifty]))/_xlfn.STDEV.P(Table2[6M Return vs Nifty])</f>
        <v>-0.11066761298592413</v>
      </c>
      <c r="M314">
        <v>2.8578278191700099</v>
      </c>
      <c r="N314">
        <f>(Table2[[#This Row],[1W Return vs Nifty]]-AVERAGE(Table2[1W Return vs Nifty]))/_xlfn.STDEV.P(Table2[1W Return vs Nifty])</f>
        <v>-0.22185120172641828</v>
      </c>
      <c r="O314">
        <v>951.9</v>
      </c>
      <c r="P314">
        <v>938.97545535792699</v>
      </c>
      <c r="Q314">
        <v>863.73087006909202</v>
      </c>
      <c r="R314">
        <v>47.321311794772001</v>
      </c>
      <c r="S314" s="1">
        <f>(Table2[[#This Row],[Close Price]]-Table2[[#This Row],[20D EMA]])/Table2[[#This Row],[20D EMA]]</f>
        <v>-3.2566446055257908E-2</v>
      </c>
      <c r="T314" s="1">
        <f>(Table2[[#This Row],[Close Price]]-Table2[[#This Row],[50D EMA]])/Table2[[#This Row],[50D EMA]]</f>
        <v>-1.9250189400357488E-2</v>
      </c>
      <c r="U314" s="1">
        <f>(Table2[[#This Row],[Close Price]]-Table2[[#This Row],[200D EMA]])/Table2[[#This Row],[200D EMA]]</f>
        <v>6.6188591738459979E-2</v>
      </c>
      <c r="V314">
        <v>0.54528934001602503</v>
      </c>
      <c r="W314">
        <v>909.4</v>
      </c>
      <c r="X314">
        <v>948.9</v>
      </c>
      <c r="Y314">
        <v>909.4</v>
      </c>
      <c r="Z314">
        <v>998</v>
      </c>
      <c r="AA314">
        <v>909.4</v>
      </c>
      <c r="AB314">
        <v>979</v>
      </c>
      <c r="AC314" s="1">
        <f>(Table2[[#This Row],[Close Price]]/Table2[[#This Row],[Day Low]])-1</f>
        <v>1.264570046184299E-2</v>
      </c>
      <c r="AD314" s="1">
        <f>(Table2[[#This Row],[Day High]]/Table2[[#This Row],[Close Price]])-1</f>
        <v>3.0405038549245367E-2</v>
      </c>
      <c r="AE314" s="1">
        <f>(Table2[[#This Row],[Close Price]]/Table2[[#This Row],[Current Week Low]])-1</f>
        <v>1.264570046184299E-2</v>
      </c>
      <c r="AF314" s="1">
        <f>(Table2[[#This Row],[Current Week High]]/Table2[[#This Row],[Close Price]])-1</f>
        <v>8.3722445433814796E-2</v>
      </c>
      <c r="AG314" s="1">
        <f>(Table2[[#This Row],[Close Price]]/Table2[[#This Row],[Current Month Low]])-1</f>
        <v>1.264570046184299E-2</v>
      </c>
      <c r="AH314" s="1">
        <f>(Table2[[#This Row],[Current Month High]]/Table2[[#This Row],[Close Price]])-1</f>
        <v>6.3090454989684019E-2</v>
      </c>
      <c r="AI314">
        <v>22.488869584102499</v>
      </c>
      <c r="AJ314">
        <v>34.105140527158802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-0.09</v>
      </c>
      <c r="AM314" t="s">
        <v>3214</v>
      </c>
      <c r="AN314">
        <v>-1.03</v>
      </c>
      <c r="AO314" t="s">
        <v>3214</v>
      </c>
      <c r="AP314">
        <v>0.14551704248113601</v>
      </c>
      <c r="AQ314">
        <f>(Table2[[#This Row],[Sharpe Ratio]]-AVERAGE(Table2[Sharpe Ratio]))/_xlfn.STDEV.P(Table2[Sharpe Ratio])</f>
        <v>0.98457580180902826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0.1266853147486873</v>
      </c>
      <c r="AS314">
        <f>_xlfn.RANK.AVG(Table2[[#This Row],[1Y Return vs Nifty Z-Score]],Table2[1Y Return vs Nifty Z-Score])</f>
        <v>503</v>
      </c>
      <c r="AT314">
        <f>_xlfn.RANK.AVG(Table2[[#This Row],[6M Return vs Nifty Z-Score]],Table2[6M Return vs Nifty Z-Score])</f>
        <v>359</v>
      </c>
      <c r="AU314">
        <f>_xlfn.RANK.AVG(Table2[[#This Row],[Sharpe Ratio Z-Score]],Table2[Sharpe Ratio Z-Score])</f>
        <v>115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780</v>
      </c>
      <c r="B315" t="s">
        <v>781</v>
      </c>
      <c r="C315" t="s">
        <v>3175</v>
      </c>
      <c r="D315" t="s">
        <v>187</v>
      </c>
      <c r="E315">
        <v>21682.9765948399</v>
      </c>
      <c r="F315">
        <v>1797.2</v>
      </c>
      <c r="G315">
        <v>6.6536168973514496</v>
      </c>
      <c r="H315">
        <f>(Table2[[#This Row],[1Y Return vs Nifty]]-AVERAGE(Table2[1Y Return vs Nifty]))/_xlfn.STDEV.P(Table2[1Y Return vs Nifty])</f>
        <v>-0.30140753473518478</v>
      </c>
      <c r="I315">
        <v>-3.3184267685943198</v>
      </c>
      <c r="J315">
        <f>(Table2[[#This Row],[1M Return vs Nifty]]-AVERAGE(Table2[1M Return vs Nifty]))/_xlfn.STDEV.P(Table2[1M Return vs Nifty])</f>
        <v>-0.45139413996656413</v>
      </c>
      <c r="K315">
        <v>-12.1276904146294</v>
      </c>
      <c r="L315">
        <f>(Table2[[#This Row],[6M Return vs Nifty]]-AVERAGE(Table2[6M Return vs Nifty]))/_xlfn.STDEV.P(Table2[6M Return vs Nifty])</f>
        <v>-0.70006734560024664</v>
      </c>
      <c r="M315">
        <v>2.4937138231878202</v>
      </c>
      <c r="N315">
        <f>(Table2[[#This Row],[1W Return vs Nifty]]-AVERAGE(Table2[1W Return vs Nifty]))/_xlfn.STDEV.P(Table2[1W Return vs Nifty])</f>
        <v>-0.30575682289917394</v>
      </c>
      <c r="O315">
        <v>1879.85</v>
      </c>
      <c r="P315">
        <v>1922.2136350271801</v>
      </c>
      <c r="Q315">
        <v>1827.9193305501401</v>
      </c>
      <c r="R315">
        <v>36.986630956666801</v>
      </c>
      <c r="S315" s="1">
        <f>(Table2[[#This Row],[Close Price]]-Table2[[#This Row],[20D EMA]])/Table2[[#This Row],[20D EMA]]</f>
        <v>-4.3966273904832764E-2</v>
      </c>
      <c r="T315" s="1">
        <f>(Table2[[#This Row],[Close Price]]-Table2[[#This Row],[50D EMA]])/Table2[[#This Row],[50D EMA]]</f>
        <v>-6.5036285639193461E-2</v>
      </c>
      <c r="U315" s="1">
        <f>(Table2[[#This Row],[Close Price]]-Table2[[#This Row],[200D EMA]])/Table2[[#This Row],[200D EMA]]</f>
        <v>-1.6805627051875757E-2</v>
      </c>
      <c r="V315">
        <v>0.71320679881695803</v>
      </c>
      <c r="W315">
        <v>1790</v>
      </c>
      <c r="X315">
        <v>1832</v>
      </c>
      <c r="Y315">
        <v>1790</v>
      </c>
      <c r="Z315">
        <v>1859</v>
      </c>
      <c r="AA315">
        <v>1790</v>
      </c>
      <c r="AB315">
        <v>1859</v>
      </c>
      <c r="AC315" s="1">
        <f>(Table2[[#This Row],[Close Price]]/Table2[[#This Row],[Day Low]])-1</f>
        <v>4.0223463687150129E-3</v>
      </c>
      <c r="AD315" s="1">
        <f>(Table2[[#This Row],[Day High]]/Table2[[#This Row],[Close Price]])-1</f>
        <v>1.9363454262185664E-2</v>
      </c>
      <c r="AE315" s="1">
        <f>(Table2[[#This Row],[Close Price]]/Table2[[#This Row],[Current Week Low]])-1</f>
        <v>4.0223463687150129E-3</v>
      </c>
      <c r="AF315" s="1">
        <f>(Table2[[#This Row],[Current Week High]]/Table2[[#This Row],[Close Price]])-1</f>
        <v>3.4386823948364009E-2</v>
      </c>
      <c r="AG315" s="1">
        <f>(Table2[[#This Row],[Close Price]]/Table2[[#This Row],[Current Month Low]])-1</f>
        <v>4.0223463687150129E-3</v>
      </c>
      <c r="AH315" s="1">
        <f>(Table2[[#This Row],[Current Month High]]/Table2[[#This Row],[Close Price]])-1</f>
        <v>3.4386823948364009E-2</v>
      </c>
      <c r="AI315">
        <v>35.118517694190899</v>
      </c>
      <c r="AJ315">
        <v>61.422733192616803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-0.18</v>
      </c>
      <c r="AM315" t="s">
        <v>3214</v>
      </c>
      <c r="AN315">
        <v>-11.28</v>
      </c>
      <c r="AO315" t="s">
        <v>3214</v>
      </c>
      <c r="AP315">
        <v>0.203243215578782</v>
      </c>
      <c r="AQ315">
        <f>(Table2[[#This Row],[Sharpe Ratio]]-AVERAGE(Table2[Sharpe Ratio]))/_xlfn.STDEV.P(Table2[Sharpe Ratio])</f>
        <v>1.6586283020592305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397</v>
      </c>
      <c r="AT315">
        <f>_xlfn.RANK.AVG(Table2[[#This Row],[6M Return vs Nifty Z-Score]],Table2[6M Return vs Nifty Z-Score])</f>
        <v>548</v>
      </c>
      <c r="AU315">
        <f>_xlfn.RANK.AVG(Table2[[#This Row],[Sharpe Ratio Z-Score]],Table2[Sharpe Ratio Z-Score])</f>
        <v>33</v>
      </c>
      <c r="AV315">
        <f>(Table2[[#This Row],[Rank 1Y]]+Table2[[#This Row],[Rank 6M]]+Table2[[#This Row],[Rank Sharpe]])/3</f>
        <v>326</v>
      </c>
    </row>
    <row r="316" spans="1:48" x14ac:dyDescent="0.3">
      <c r="A316" t="s">
        <v>1796</v>
      </c>
      <c r="B316" t="s">
        <v>1797</v>
      </c>
      <c r="C316" t="s">
        <v>3179</v>
      </c>
      <c r="D316" t="s">
        <v>1442</v>
      </c>
      <c r="E316">
        <v>4595.0721999429998</v>
      </c>
      <c r="F316">
        <v>82.44</v>
      </c>
      <c r="G316">
        <v>27.731509404632298</v>
      </c>
      <c r="H316">
        <f>(Table2[[#This Row],[1Y Return vs Nifty]]-AVERAGE(Table2[1Y Return vs Nifty]))/_xlfn.STDEV.P(Table2[1Y Return vs Nifty])</f>
        <v>5.9027244100960982E-2</v>
      </c>
      <c r="I316">
        <v>-10.926936762271501</v>
      </c>
      <c r="J316">
        <f>(Table2[[#This Row],[1M Return vs Nifty]]-AVERAGE(Table2[1M Return vs Nifty]))/_xlfn.STDEV.P(Table2[1M Return vs Nifty])</f>
        <v>-1.1433164375703104</v>
      </c>
      <c r="K316">
        <v>-16.297371470856501</v>
      </c>
      <c r="L316">
        <f>(Table2[[#This Row],[6M Return vs Nifty]]-AVERAGE(Table2[6M Return vs Nifty]))/_xlfn.STDEV.P(Table2[6M Return vs Nifty])</f>
        <v>-0.83742138459160576</v>
      </c>
      <c r="M316">
        <v>3.9567642564688001</v>
      </c>
      <c r="N316">
        <f>(Table2[[#This Row],[1W Return vs Nifty]]-AVERAGE(Table2[1W Return vs Nifty]))/_xlfn.STDEV.P(Table2[1W Return vs Nifty])</f>
        <v>3.1385272065817524E-2</v>
      </c>
      <c r="O316">
        <v>86.02</v>
      </c>
      <c r="P316">
        <v>86.417540269051798</v>
      </c>
      <c r="Q316">
        <v>77.645225416613698</v>
      </c>
      <c r="R316">
        <v>46.705362169557603</v>
      </c>
      <c r="S316" s="1">
        <f>(Table2[[#This Row],[Close Price]]-Table2[[#This Row],[20D EMA]])/Table2[[#This Row],[20D EMA]]</f>
        <v>-4.1618228318995566E-2</v>
      </c>
      <c r="T316" s="1">
        <f>(Table2[[#This Row],[Close Price]]-Table2[[#This Row],[50D EMA]])/Table2[[#This Row],[50D EMA]]</f>
        <v>-4.6027001655776743E-2</v>
      </c>
      <c r="U316" s="1">
        <f>(Table2[[#This Row],[Close Price]]-Table2[[#This Row],[200D EMA]])/Table2[[#This Row],[200D EMA]]</f>
        <v>6.1752342885984648E-2</v>
      </c>
      <c r="V316">
        <v>0.66953583193876998</v>
      </c>
      <c r="W316">
        <v>82.16</v>
      </c>
      <c r="X316">
        <v>84.31</v>
      </c>
      <c r="Y316">
        <v>81.7</v>
      </c>
      <c r="Z316">
        <v>85.57</v>
      </c>
      <c r="AA316">
        <v>81.8</v>
      </c>
      <c r="AB316">
        <v>85.57</v>
      </c>
      <c r="AC316" s="1">
        <f>(Table2[[#This Row],[Close Price]]/Table2[[#This Row],[Day Low]])-1</f>
        <v>3.4079844206427179E-3</v>
      </c>
      <c r="AD316" s="1">
        <f>(Table2[[#This Row],[Day High]]/Table2[[#This Row],[Close Price]])-1</f>
        <v>2.2683163512857929E-2</v>
      </c>
      <c r="AE316" s="1">
        <f>(Table2[[#This Row],[Close Price]]/Table2[[#This Row],[Current Week Low]])-1</f>
        <v>9.0575275397795085E-3</v>
      </c>
      <c r="AF316" s="1">
        <f>(Table2[[#This Row],[Current Week High]]/Table2[[#This Row],[Close Price]])-1</f>
        <v>3.7967006307617623E-2</v>
      </c>
      <c r="AG316" s="1">
        <f>(Table2[[#This Row],[Close Price]]/Table2[[#This Row],[Current Month Low]])-1</f>
        <v>7.8239608801955463E-3</v>
      </c>
      <c r="AH316" s="1">
        <f>(Table2[[#This Row],[Current Month High]]/Table2[[#This Row],[Close Price]])-1</f>
        <v>3.7967006307617623E-2</v>
      </c>
      <c r="AI316">
        <v>25.2426006792819</v>
      </c>
      <c r="AJ316">
        <v>92.167832167832103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0.04</v>
      </c>
      <c r="AM316" t="s">
        <v>3215</v>
      </c>
      <c r="AN316">
        <v>-8.49</v>
      </c>
      <c r="AO316" t="s">
        <v>3214</v>
      </c>
      <c r="AP316">
        <v>0.15447322073403399</v>
      </c>
      <c r="AQ316">
        <f>(Table2[[#This Row],[Sharpe Ratio]]-AVERAGE(Table2[Sharpe Ratio]))/_xlfn.STDEV.P(Table2[Sharpe Ratio])</f>
        <v>1.0891546093083697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285</v>
      </c>
      <c r="AT316">
        <f>_xlfn.RANK.AVG(Table2[[#This Row],[6M Return vs Nifty Z-Score]],Table2[6M Return vs Nifty Z-Score])</f>
        <v>595</v>
      </c>
      <c r="AU316">
        <f>_xlfn.RANK.AVG(Table2[[#This Row],[Sharpe Ratio Z-Score]],Table2[Sharpe Ratio Z-Score])</f>
        <v>99</v>
      </c>
      <c r="AV316">
        <f>(Table2[[#This Row],[Rank 1Y]]+Table2[[#This Row],[Rank 6M]]+Table2[[#This Row],[Rank Sharpe]])/3</f>
        <v>326.33333333333331</v>
      </c>
    </row>
    <row r="317" spans="1:48" x14ac:dyDescent="0.3">
      <c r="A317" t="s">
        <v>586</v>
      </c>
      <c r="B317" t="s">
        <v>587</v>
      </c>
      <c r="C317" t="s">
        <v>3175</v>
      </c>
      <c r="D317" t="s">
        <v>409</v>
      </c>
      <c r="E317">
        <v>34978.18460095</v>
      </c>
      <c r="F317">
        <v>525.79999999999995</v>
      </c>
      <c r="G317">
        <v>12.085029936265199</v>
      </c>
      <c r="H317">
        <f>(Table2[[#This Row],[1Y Return vs Nifty]]-AVERAGE(Table2[1Y Return vs Nifty]))/_xlfn.STDEV.P(Table2[1Y Return vs Nifty])</f>
        <v>-0.20852964588683781</v>
      </c>
      <c r="I317">
        <v>10.0368524038391</v>
      </c>
      <c r="J317">
        <f>(Table2[[#This Row],[1M Return vs Nifty]]-AVERAGE(Table2[1M Return vs Nifty]))/_xlfn.STDEV.P(Table2[1M Return vs Nifty])</f>
        <v>0.76314266918646156</v>
      </c>
      <c r="K317">
        <v>-0.35495909772304801</v>
      </c>
      <c r="L317">
        <f>(Table2[[#This Row],[6M Return vs Nifty]]-AVERAGE(Table2[6M Return vs Nifty]))/_xlfn.STDEV.P(Table2[6M Return vs Nifty])</f>
        <v>-0.31226017892925267</v>
      </c>
      <c r="M317">
        <v>4.7303505242722599</v>
      </c>
      <c r="N317">
        <f>(Table2[[#This Row],[1W Return vs Nifty]]-AVERAGE(Table2[1W Return vs Nifty]))/_xlfn.STDEV.P(Table2[1W Return vs Nifty])</f>
        <v>0.20964877483415911</v>
      </c>
      <c r="O317">
        <v>529.21</v>
      </c>
      <c r="P317">
        <v>520.03190517112102</v>
      </c>
      <c r="Q317">
        <v>489.982214381022</v>
      </c>
      <c r="R317">
        <v>66.031294745776606</v>
      </c>
      <c r="S317" s="1">
        <f>(Table2[[#This Row],[Close Price]]-Table2[[#This Row],[20D EMA]])/Table2[[#This Row],[20D EMA]]</f>
        <v>-6.4435668260238495E-3</v>
      </c>
      <c r="T317" s="1">
        <f>(Table2[[#This Row],[Close Price]]-Table2[[#This Row],[50D EMA]])/Table2[[#This Row],[50D EMA]]</f>
        <v>1.1091809505381958E-2</v>
      </c>
      <c r="U317" s="1">
        <f>(Table2[[#This Row],[Close Price]]-Table2[[#This Row],[200D EMA]])/Table2[[#This Row],[200D EMA]]</f>
        <v>7.3100175001709705E-2</v>
      </c>
      <c r="V317">
        <v>0.96377808630139805</v>
      </c>
      <c r="W317">
        <v>523.65</v>
      </c>
      <c r="X317">
        <v>550</v>
      </c>
      <c r="Y317">
        <v>523.65</v>
      </c>
      <c r="Z317">
        <v>552.15</v>
      </c>
      <c r="AA317">
        <v>523.65</v>
      </c>
      <c r="AB317">
        <v>552.15</v>
      </c>
      <c r="AC317" s="1">
        <f>(Table2[[#This Row],[Close Price]]/Table2[[#This Row],[Day Low]])-1</f>
        <v>4.1057958560106744E-3</v>
      </c>
      <c r="AD317" s="1">
        <f>(Table2[[#This Row],[Day High]]/Table2[[#This Row],[Close Price]])-1</f>
        <v>4.6025104602510636E-2</v>
      </c>
      <c r="AE317" s="1">
        <f>(Table2[[#This Row],[Close Price]]/Table2[[#This Row],[Current Week Low]])-1</f>
        <v>4.1057958560106744E-3</v>
      </c>
      <c r="AF317" s="1">
        <f>(Table2[[#This Row],[Current Week High]]/Table2[[#This Row],[Close Price]])-1</f>
        <v>5.0114111829593133E-2</v>
      </c>
      <c r="AG317" s="1">
        <f>(Table2[[#This Row],[Close Price]]/Table2[[#This Row],[Current Month Low]])-1</f>
        <v>4.1057958560106744E-3</v>
      </c>
      <c r="AH317" s="1">
        <f>(Table2[[#This Row],[Current Month High]]/Table2[[#This Row],[Close Price]])-1</f>
        <v>5.0114111829593133E-2</v>
      </c>
      <c r="AI317">
        <v>11.240015214910599</v>
      </c>
      <c r="AJ317">
        <v>43.661202185792298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-0.06</v>
      </c>
      <c r="AM317" t="s">
        <v>3214</v>
      </c>
      <c r="AN317">
        <v>-0.1</v>
      </c>
      <c r="AO317" t="s">
        <v>3214</v>
      </c>
      <c r="AP317">
        <v>0.113671307759089</v>
      </c>
      <c r="AQ317">
        <f>(Table2[[#This Row],[Sharpe Ratio]]-AVERAGE(Table2[Sharpe Ratio]))/_xlfn.STDEV.P(Table2[Sharpe Ratio])</f>
        <v>0.61272199685662954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1.0647236160611597</v>
      </c>
      <c r="AS317">
        <f>_xlfn.RANK.AVG(Table2[[#This Row],[1Y Return vs Nifty Z-Score]],Table2[1Y Return vs Nifty Z-Score])</f>
        <v>359</v>
      </c>
      <c r="AT317">
        <f>_xlfn.RANK.AVG(Table2[[#This Row],[6M Return vs Nifty Z-Score]],Table2[6M Return vs Nifty Z-Score])</f>
        <v>430</v>
      </c>
      <c r="AU317">
        <f>_xlfn.RANK.AVG(Table2[[#This Row],[Sharpe Ratio Z-Score]],Table2[Sharpe Ratio Z-Score])</f>
        <v>192</v>
      </c>
      <c r="AV317">
        <f>(Table2[[#This Row],[Rank 1Y]]+Table2[[#This Row],[Rank 6M]]+Table2[[#This Row],[Rank Sharpe]])/3</f>
        <v>327</v>
      </c>
    </row>
    <row r="318" spans="1:48" x14ac:dyDescent="0.3">
      <c r="A318" t="s">
        <v>153</v>
      </c>
      <c r="B318" t="s">
        <v>154</v>
      </c>
      <c r="C318" t="s">
        <v>3177</v>
      </c>
      <c r="D318" t="s">
        <v>77</v>
      </c>
      <c r="E318">
        <v>188341.75572538099</v>
      </c>
      <c r="F318">
        <v>2766.15</v>
      </c>
      <c r="G318">
        <v>15.236951159714801</v>
      </c>
      <c r="H318">
        <f>(Table2[[#This Row],[1Y Return vs Nifty]]-AVERAGE(Table2[1Y Return vs Nifty]))/_xlfn.STDEV.P(Table2[1Y Return vs Nifty])</f>
        <v>-0.15463137172633595</v>
      </c>
      <c r="I318">
        <v>4.5933740613784897</v>
      </c>
      <c r="J318">
        <f>(Table2[[#This Row],[1M Return vs Nifty]]-AVERAGE(Table2[1M Return vs Nifty]))/_xlfn.STDEV.P(Table2[1M Return vs Nifty])</f>
        <v>0.26810960163426245</v>
      </c>
      <c r="K318">
        <v>7.4335229501490101</v>
      </c>
      <c r="L318">
        <f>(Table2[[#This Row],[6M Return vs Nifty]]-AVERAGE(Table2[6M Return vs Nifty]))/_xlfn.STDEV.P(Table2[6M Return vs Nifty])</f>
        <v>-5.5698717162462379E-2</v>
      </c>
      <c r="M318">
        <v>8.5180329911887096</v>
      </c>
      <c r="N318">
        <f>(Table2[[#This Row],[1W Return vs Nifty]]-AVERAGE(Table2[1W Return vs Nifty]))/_xlfn.STDEV.P(Table2[1W Return vs Nifty])</f>
        <v>1.0824739166815642</v>
      </c>
      <c r="O318">
        <v>2730.84</v>
      </c>
      <c r="P318">
        <v>2696.9592791659402</v>
      </c>
      <c r="Q318">
        <v>2440.8173971800902</v>
      </c>
      <c r="R318">
        <v>66.156024472136096</v>
      </c>
      <c r="S318" s="1">
        <f>(Table2[[#This Row],[Close Price]]-Table2[[#This Row],[20D EMA]])/Table2[[#This Row],[20D EMA]]</f>
        <v>1.2930087445621108E-2</v>
      </c>
      <c r="T318" s="1">
        <f>(Table2[[#This Row],[Close Price]]-Table2[[#This Row],[50D EMA]])/Table2[[#This Row],[50D EMA]]</f>
        <v>2.5655085476654946E-2</v>
      </c>
      <c r="U318" s="1">
        <f>(Table2[[#This Row],[Close Price]]-Table2[[#This Row],[200D EMA]])/Table2[[#This Row],[200D EMA]]</f>
        <v>0.13328838248849384</v>
      </c>
      <c r="V318">
        <v>1.2299013098490501</v>
      </c>
      <c r="W318">
        <v>2752.1</v>
      </c>
      <c r="X318">
        <v>2833</v>
      </c>
      <c r="Y318">
        <v>2752.1</v>
      </c>
      <c r="Z318">
        <v>2833</v>
      </c>
      <c r="AA318">
        <v>2752.1</v>
      </c>
      <c r="AB318">
        <v>2833</v>
      </c>
      <c r="AC318" s="1">
        <f>(Table2[[#This Row],[Close Price]]/Table2[[#This Row],[Day Low]])-1</f>
        <v>5.1051923985321324E-3</v>
      </c>
      <c r="AD318" s="1">
        <f>(Table2[[#This Row],[Day High]]/Table2[[#This Row],[Close Price]])-1</f>
        <v>2.4167163747446763E-2</v>
      </c>
      <c r="AE318" s="1">
        <f>(Table2[[#This Row],[Close Price]]/Table2[[#This Row],[Current Week Low]])-1</f>
        <v>5.1051923985321324E-3</v>
      </c>
      <c r="AF318" s="1">
        <f>(Table2[[#This Row],[Current Week High]]/Table2[[#This Row],[Close Price]])-1</f>
        <v>2.4167163747446763E-2</v>
      </c>
      <c r="AG318" s="1">
        <f>(Table2[[#This Row],[Close Price]]/Table2[[#This Row],[Current Month Low]])-1</f>
        <v>5.1051923985321324E-3</v>
      </c>
      <c r="AH318" s="1">
        <f>(Table2[[#This Row],[Current Month High]]/Table2[[#This Row],[Close Price]])-1</f>
        <v>2.4167163747446763E-2</v>
      </c>
      <c r="AI318">
        <v>4.0344883683097503</v>
      </c>
      <c r="AJ318">
        <v>51.918645349816401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-0.01</v>
      </c>
      <c r="AM318" t="s">
        <v>3214</v>
      </c>
      <c r="AN318">
        <v>0.03</v>
      </c>
      <c r="AO318" t="s">
        <v>3215</v>
      </c>
      <c r="AP318">
        <v>7.4205533126790998E-2</v>
      </c>
      <c r="AQ318">
        <f>(Table2[[#This Row],[Sharpe Ratio]]-AVERAGE(Table2[Sharpe Ratio]))/_xlfn.STDEV.P(Table2[Sharpe Ratio])</f>
        <v>0.15189110096105049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1.2921445303880787</v>
      </c>
      <c r="AS318">
        <f>_xlfn.RANK.AVG(Table2[[#This Row],[1Y Return vs Nifty Z-Score]],Table2[1Y Return vs Nifty Z-Score])</f>
        <v>340</v>
      </c>
      <c r="AT318">
        <f>_xlfn.RANK.AVG(Table2[[#This Row],[6M Return vs Nifty Z-Score]],Table2[6M Return vs Nifty Z-Score])</f>
        <v>339</v>
      </c>
      <c r="AU318">
        <f>_xlfn.RANK.AVG(Table2[[#This Row],[Sharpe Ratio Z-Score]],Table2[Sharpe Ratio Z-Score])</f>
        <v>303</v>
      </c>
      <c r="AV318">
        <f>(Table2[[#This Row],[Rank 1Y]]+Table2[[#This Row],[Rank 6M]]+Table2[[#This Row],[Rank Sharpe]])/3</f>
        <v>327.33333333333331</v>
      </c>
    </row>
    <row r="319" spans="1:48" x14ac:dyDescent="0.3">
      <c r="A319" t="s">
        <v>1761</v>
      </c>
      <c r="B319" t="s">
        <v>1762</v>
      </c>
      <c r="C319" t="s">
        <v>3185</v>
      </c>
      <c r="D319" t="s">
        <v>114</v>
      </c>
      <c r="E319">
        <v>4729.9663803599997</v>
      </c>
      <c r="F319">
        <v>266.8</v>
      </c>
      <c r="G319">
        <v>45.998601576586502</v>
      </c>
      <c r="H319">
        <f>(Table2[[#This Row],[1Y Return vs Nifty]]-AVERAGE(Table2[1Y Return vs Nifty]))/_xlfn.STDEV.P(Table2[1Y Return vs Nifty])</f>
        <v>0.37139696155271695</v>
      </c>
      <c r="I319">
        <v>-1.4656654983900199</v>
      </c>
      <c r="J319">
        <f>(Table2[[#This Row],[1M Return vs Nifty]]-AVERAGE(Table2[1M Return vs Nifty]))/_xlfn.STDEV.P(Table2[1M Return vs Nifty])</f>
        <v>-0.28290295890005651</v>
      </c>
      <c r="K319">
        <v>-5.5942589490528398</v>
      </c>
      <c r="L319">
        <f>(Table2[[#This Row],[6M Return vs Nifty]]-AVERAGE(Table2[6M Return vs Nifty]))/_xlfn.STDEV.P(Table2[6M Return vs Nifty])</f>
        <v>-0.48484867823239441</v>
      </c>
      <c r="M319">
        <v>8.4573021800836496</v>
      </c>
      <c r="N319">
        <f>(Table2[[#This Row],[1W Return vs Nifty]]-AVERAGE(Table2[1W Return vs Nifty]))/_xlfn.STDEV.P(Table2[1W Return vs Nifty])</f>
        <v>1.0684792433475994</v>
      </c>
      <c r="O319">
        <v>273.11</v>
      </c>
      <c r="P319">
        <v>274.72744832373002</v>
      </c>
      <c r="Q319">
        <v>252.23629139811001</v>
      </c>
      <c r="R319">
        <v>58.373353952367097</v>
      </c>
      <c r="S319" s="1">
        <f>(Table2[[#This Row],[Close Price]]-Table2[[#This Row],[20D EMA]])/Table2[[#This Row],[20D EMA]]</f>
        <v>-2.3104243711325113E-2</v>
      </c>
      <c r="T319" s="1">
        <f>(Table2[[#This Row],[Close Price]]-Table2[[#This Row],[50D EMA]])/Table2[[#This Row],[50D EMA]]</f>
        <v>-2.8855683595141006E-2</v>
      </c>
      <c r="U319" s="1">
        <f>(Table2[[#This Row],[Close Price]]-Table2[[#This Row],[200D EMA]])/Table2[[#This Row],[200D EMA]]</f>
        <v>5.7738355258735476E-2</v>
      </c>
      <c r="V319">
        <v>0.65060863398237301</v>
      </c>
      <c r="W319">
        <v>266.3</v>
      </c>
      <c r="X319">
        <v>275</v>
      </c>
      <c r="Y319">
        <v>266.3</v>
      </c>
      <c r="Z319">
        <v>278.89999999999998</v>
      </c>
      <c r="AA319">
        <v>266.3</v>
      </c>
      <c r="AB319">
        <v>278.45</v>
      </c>
      <c r="AC319" s="1">
        <f>(Table2[[#This Row],[Close Price]]/Table2[[#This Row],[Day Low]])-1</f>
        <v>1.8775816748028973E-3</v>
      </c>
      <c r="AD319" s="1">
        <f>(Table2[[#This Row],[Day High]]/Table2[[#This Row],[Close Price]])-1</f>
        <v>3.073463268365817E-2</v>
      </c>
      <c r="AE319" s="1">
        <f>(Table2[[#This Row],[Close Price]]/Table2[[#This Row],[Current Week Low]])-1</f>
        <v>1.8775816748028973E-3</v>
      </c>
      <c r="AF319" s="1">
        <f>(Table2[[#This Row],[Current Week High]]/Table2[[#This Row],[Close Price]])-1</f>
        <v>4.5352323838080855E-2</v>
      </c>
      <c r="AG319" s="1">
        <f>(Table2[[#This Row],[Close Price]]/Table2[[#This Row],[Current Month Low]])-1</f>
        <v>1.8775816748028973E-3</v>
      </c>
      <c r="AH319" s="1">
        <f>(Table2[[#This Row],[Current Month High]]/Table2[[#This Row],[Close Price]])-1</f>
        <v>4.3665667166416622E-2</v>
      </c>
      <c r="AI319">
        <v>20.1086956521739</v>
      </c>
      <c r="AJ319">
        <v>106.182380216383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</v>
      </c>
      <c r="AM319">
        <v>0</v>
      </c>
      <c r="AN319">
        <v>-6.02</v>
      </c>
      <c r="AO319" t="s">
        <v>3214</v>
      </c>
      <c r="AP319">
        <v>8.0745963267149001E-2</v>
      </c>
      <c r="AQ319">
        <f>(Table2[[#This Row],[Sharpe Ratio]]-AVERAGE(Table2[Sharpe Ratio]))/_xlfn.STDEV.P(Table2[Sharpe Ratio])</f>
        <v>0.22826188828767255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206</v>
      </c>
      <c r="AT319">
        <f>_xlfn.RANK.AVG(Table2[[#This Row],[6M Return vs Nifty Z-Score]],Table2[6M Return vs Nifty Z-Score])</f>
        <v>491</v>
      </c>
      <c r="AU319">
        <f>_xlfn.RANK.AVG(Table2[[#This Row],[Sharpe Ratio Z-Score]],Table2[Sharpe Ratio Z-Score])</f>
        <v>285</v>
      </c>
      <c r="AV319">
        <f>(Table2[[#This Row],[Rank 1Y]]+Table2[[#This Row],[Rank 6M]]+Table2[[#This Row],[Rank Sharpe]])/3</f>
        <v>327.33333333333331</v>
      </c>
    </row>
    <row r="320" spans="1:48" x14ac:dyDescent="0.3">
      <c r="A320" t="s">
        <v>369</v>
      </c>
      <c r="B320" t="s">
        <v>370</v>
      </c>
      <c r="C320" t="s">
        <v>3181</v>
      </c>
      <c r="D320" t="s">
        <v>198</v>
      </c>
      <c r="E320">
        <v>70046.199922300104</v>
      </c>
      <c r="F320">
        <v>230.7</v>
      </c>
      <c r="G320">
        <v>0.60158662470958602</v>
      </c>
      <c r="H320">
        <f>(Table2[[#This Row],[1Y Return vs Nifty]]-AVERAGE(Table2[1Y Return vs Nifty]))/_xlfn.STDEV.P(Table2[1Y Return vs Nifty])</f>
        <v>-0.40489806122286992</v>
      </c>
      <c r="I320">
        <v>-5.1984207194210699</v>
      </c>
      <c r="J320">
        <f>(Table2[[#This Row],[1M Return vs Nifty]]-AVERAGE(Table2[1M Return vs Nifty]))/_xlfn.STDEV.P(Table2[1M Return vs Nifty])</f>
        <v>-0.62236187675316057</v>
      </c>
      <c r="K320">
        <v>19.846422170644299</v>
      </c>
      <c r="L320">
        <f>(Table2[[#This Row],[6M Return vs Nifty]]-AVERAGE(Table2[6M Return vs Nifty]))/_xlfn.STDEV.P(Table2[6M Return vs Nifty])</f>
        <v>0.35319630874880975</v>
      </c>
      <c r="M320">
        <v>3.6132362585942999</v>
      </c>
      <c r="N320">
        <f>(Table2[[#This Row],[1W Return vs Nifty]]-AVERAGE(Table2[1W Return vs Nifty]))/_xlfn.STDEV.P(Table2[1W Return vs Nifty])</f>
        <v>-4.7776557388557322E-2</v>
      </c>
      <c r="O320">
        <v>240.67</v>
      </c>
      <c r="P320">
        <v>241.816289475606</v>
      </c>
      <c r="Q320">
        <v>215.039729462173</v>
      </c>
      <c r="R320">
        <v>43.541789104274102</v>
      </c>
      <c r="S320" s="1">
        <f>(Table2[[#This Row],[Close Price]]-Table2[[#This Row],[20D EMA]])/Table2[[#This Row],[20D EMA]]</f>
        <v>-4.1426019030207338E-2</v>
      </c>
      <c r="T320" s="1">
        <f>(Table2[[#This Row],[Close Price]]-Table2[[#This Row],[50D EMA]])/Table2[[#This Row],[50D EMA]]</f>
        <v>-4.5969977869201407E-2</v>
      </c>
      <c r="U320" s="1">
        <f>(Table2[[#This Row],[Close Price]]-Table2[[#This Row],[200D EMA]])/Table2[[#This Row],[200D EMA]]</f>
        <v>7.2825010415490415E-2</v>
      </c>
      <c r="V320">
        <v>0.915815603177488</v>
      </c>
      <c r="W320">
        <v>229.34</v>
      </c>
      <c r="X320">
        <v>236.75</v>
      </c>
      <c r="Y320">
        <v>229.34</v>
      </c>
      <c r="Z320">
        <v>242.19</v>
      </c>
      <c r="AA320">
        <v>229.34</v>
      </c>
      <c r="AB320">
        <v>242.19</v>
      </c>
      <c r="AC320" s="1">
        <f>(Table2[[#This Row],[Close Price]]/Table2[[#This Row],[Day Low]])-1</f>
        <v>5.9300601726692825E-3</v>
      </c>
      <c r="AD320" s="1">
        <f>(Table2[[#This Row],[Day High]]/Table2[[#This Row],[Close Price]])-1</f>
        <v>2.6224534026874746E-2</v>
      </c>
      <c r="AE320" s="1">
        <f>(Table2[[#This Row],[Close Price]]/Table2[[#This Row],[Current Week Low]])-1</f>
        <v>5.9300601726692825E-3</v>
      </c>
      <c r="AF320" s="1">
        <f>(Table2[[#This Row],[Current Week High]]/Table2[[#This Row],[Close Price]])-1</f>
        <v>4.9804941482444853E-2</v>
      </c>
      <c r="AG320" s="1">
        <f>(Table2[[#This Row],[Close Price]]/Table2[[#This Row],[Current Month Low]])-1</f>
        <v>5.9300601726692825E-3</v>
      </c>
      <c r="AH320" s="1">
        <f>(Table2[[#This Row],[Current Month High]]/Table2[[#This Row],[Close Price]])-1</f>
        <v>4.9804941482444853E-2</v>
      </c>
      <c r="AI320">
        <v>14.716081491113901</v>
      </c>
      <c r="AJ320">
        <v>46.429704855601301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-0.02</v>
      </c>
      <c r="AM320" t="s">
        <v>3214</v>
      </c>
      <c r="AN320">
        <v>-5.37</v>
      </c>
      <c r="AO320" t="s">
        <v>3214</v>
      </c>
      <c r="AP320">
        <v>6.0601258740032998E-2</v>
      </c>
      <c r="AQ320">
        <f>(Table2[[#This Row],[Sharpe Ratio]]-AVERAGE(Table2[Sharpe Ratio]))/_xlfn.STDEV.P(Table2[Sharpe Ratio])</f>
        <v>-6.9622349247811417E-3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429</v>
      </c>
      <c r="AT320">
        <f>_xlfn.RANK.AVG(Table2[[#This Row],[6M Return vs Nifty Z-Score]],Table2[6M Return vs Nifty Z-Score])</f>
        <v>204</v>
      </c>
      <c r="AU320">
        <f>_xlfn.RANK.AVG(Table2[[#This Row],[Sharpe Ratio Z-Score]],Table2[Sharpe Ratio Z-Score])</f>
        <v>351</v>
      </c>
      <c r="AV320">
        <f>(Table2[[#This Row],[Rank 1Y]]+Table2[[#This Row],[Rank 6M]]+Table2[[#This Row],[Rank Sharpe]])/3</f>
        <v>328</v>
      </c>
    </row>
    <row r="321" spans="1:48" x14ac:dyDescent="0.3">
      <c r="A321" t="s">
        <v>807</v>
      </c>
      <c r="B321" t="s">
        <v>808</v>
      </c>
      <c r="C321" t="s">
        <v>3173</v>
      </c>
      <c r="D321" t="s">
        <v>54</v>
      </c>
      <c r="E321">
        <v>20747.773363960099</v>
      </c>
      <c r="F321">
        <v>1923.6</v>
      </c>
      <c r="G321">
        <v>49.501097570799899</v>
      </c>
      <c r="H321">
        <f>(Table2[[#This Row],[1Y Return vs Nifty]]-AVERAGE(Table2[1Y Return vs Nifty]))/_xlfn.STDEV.P(Table2[1Y Return vs Nifty])</f>
        <v>0.43129011114595639</v>
      </c>
      <c r="I321">
        <v>13.896022363182601</v>
      </c>
      <c r="J321">
        <f>(Table2[[#This Row],[1M Return vs Nifty]]-AVERAGE(Table2[1M Return vs Nifty]))/_xlfn.STDEV.P(Table2[1M Return vs Nifty])</f>
        <v>1.1140978164270299</v>
      </c>
      <c r="K321">
        <v>14.9298124612789</v>
      </c>
      <c r="L321">
        <f>(Table2[[#This Row],[6M Return vs Nifty]]-AVERAGE(Table2[6M Return vs Nifty]))/_xlfn.STDEV.P(Table2[6M Return vs Nifty])</f>
        <v>0.19123758993578771</v>
      </c>
      <c r="M321">
        <v>-7.86041660367927</v>
      </c>
      <c r="N321">
        <f>(Table2[[#This Row],[1W Return vs Nifty]]-AVERAGE(Table2[1W Return vs Nifty]))/_xlfn.STDEV.P(Table2[1W Return vs Nifty])</f>
        <v>-2.6917396600228201</v>
      </c>
      <c r="O321">
        <v>2040.61</v>
      </c>
      <c r="P321">
        <v>1882.7908472869899</v>
      </c>
      <c r="Q321">
        <v>1580.09697636397</v>
      </c>
      <c r="R321">
        <v>39.036490518134002</v>
      </c>
      <c r="S321" s="1">
        <f>(Table2[[#This Row],[Close Price]]-Table2[[#This Row],[20D EMA]])/Table2[[#This Row],[20D EMA]]</f>
        <v>-5.7340697144481305E-2</v>
      </c>
      <c r="T321" s="1">
        <f>(Table2[[#This Row],[Close Price]]-Table2[[#This Row],[50D EMA]])/Table2[[#This Row],[50D EMA]]</f>
        <v>2.1674820000221487E-2</v>
      </c>
      <c r="U321" s="1">
        <f>(Table2[[#This Row],[Close Price]]-Table2[[#This Row],[200D EMA]])/Table2[[#This Row],[200D EMA]]</f>
        <v>0.21739363391890013</v>
      </c>
      <c r="V321">
        <v>2.6268302722921901</v>
      </c>
      <c r="W321">
        <v>1910.05</v>
      </c>
      <c r="X321">
        <v>1995.45</v>
      </c>
      <c r="Y321">
        <v>1910.05</v>
      </c>
      <c r="Z321">
        <v>2066.4499999999998</v>
      </c>
      <c r="AA321">
        <v>1910.05</v>
      </c>
      <c r="AB321">
        <v>2038.35</v>
      </c>
      <c r="AC321" s="1">
        <f>(Table2[[#This Row],[Close Price]]/Table2[[#This Row],[Day Low]])-1</f>
        <v>7.0940551294469412E-3</v>
      </c>
      <c r="AD321" s="1">
        <f>(Table2[[#This Row],[Day High]]/Table2[[#This Row],[Close Price]])-1</f>
        <v>3.735184029943861E-2</v>
      </c>
      <c r="AE321" s="1">
        <f>(Table2[[#This Row],[Close Price]]/Table2[[#This Row],[Current Week Low]])-1</f>
        <v>7.0940551294469412E-3</v>
      </c>
      <c r="AF321" s="1">
        <f>(Table2[[#This Row],[Current Week High]]/Table2[[#This Row],[Close Price]])-1</f>
        <v>7.4261800790184962E-2</v>
      </c>
      <c r="AG321" s="1">
        <f>(Table2[[#This Row],[Close Price]]/Table2[[#This Row],[Current Month Low]])-1</f>
        <v>7.0940551294469412E-3</v>
      </c>
      <c r="AH321" s="1">
        <f>(Table2[[#This Row],[Current Month High]]/Table2[[#This Row],[Close Price]])-1</f>
        <v>5.9653774173424878E-2</v>
      </c>
      <c r="AI321">
        <v>38.490330630068598</v>
      </c>
      <c r="AJ321">
        <v>83.025689819219707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0.01</v>
      </c>
      <c r="AM321" t="s">
        <v>3215</v>
      </c>
      <c r="AN321">
        <v>-7.78</v>
      </c>
      <c r="AO321" t="s">
        <v>3214</v>
      </c>
      <c r="AQ321">
        <f>(Table2[[#This Row],[Sharpe Ratio]]-AVERAGE(Table2[Sharpe Ratio]))/_xlfn.STDEV.P(Table2[Sharpe Ratio])</f>
        <v>-0.7145863121857492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-1.6697004546997953</v>
      </c>
      <c r="AS321">
        <f>_xlfn.RANK.AVG(Table2[[#This Row],[1Y Return vs Nifty Z-Score]],Table2[1Y Return vs Nifty Z-Score])</f>
        <v>191</v>
      </c>
      <c r="AT321">
        <f>_xlfn.RANK.AVG(Table2[[#This Row],[6M Return vs Nifty Z-Score]],Table2[6M Return vs Nifty Z-Score])</f>
        <v>257</v>
      </c>
      <c r="AU321">
        <f>_xlfn.RANK.AVG(Table2[[#This Row],[Sharpe Ratio Z-Score]],Table2[Sharpe Ratio Z-Score])</f>
        <v>536.5</v>
      </c>
      <c r="AV321">
        <f>(Table2[[#This Row],[Rank 1Y]]+Table2[[#This Row],[Rank 6M]]+Table2[[#This Row],[Rank Sharpe]])/3</f>
        <v>328.16666666666669</v>
      </c>
    </row>
    <row r="322" spans="1:48" x14ac:dyDescent="0.3">
      <c r="A322" t="s">
        <v>867</v>
      </c>
      <c r="B322" t="s">
        <v>868</v>
      </c>
      <c r="C322" t="s">
        <v>3175</v>
      </c>
      <c r="D322" t="s">
        <v>187</v>
      </c>
      <c r="E322">
        <v>18805.437062159999</v>
      </c>
      <c r="F322">
        <v>752.2</v>
      </c>
      <c r="G322">
        <v>-9.5104548099889001</v>
      </c>
      <c r="H322">
        <f>(Table2[[#This Row],[1Y Return vs Nifty]]-AVERAGE(Table2[1Y Return vs Nifty]))/_xlfn.STDEV.P(Table2[1Y Return vs Nifty])</f>
        <v>-0.57781532118320544</v>
      </c>
      <c r="I322">
        <v>21.8103049664198</v>
      </c>
      <c r="J322">
        <f>(Table2[[#This Row],[1M Return vs Nifty]]-AVERAGE(Table2[1M Return vs Nifty]))/_xlfn.STDEV.P(Table2[1M Return vs Nifty])</f>
        <v>1.833827251923331</v>
      </c>
      <c r="K322">
        <v>21.952003982727401</v>
      </c>
      <c r="L322">
        <f>(Table2[[#This Row],[6M Return vs Nifty]]-AVERAGE(Table2[6M Return vs Nifty]))/_xlfn.STDEV.P(Table2[6M Return vs Nifty])</f>
        <v>0.42255656974154099</v>
      </c>
      <c r="M322">
        <v>0.91325586003657799</v>
      </c>
      <c r="N322">
        <f>(Table2[[#This Row],[1W Return vs Nifty]]-AVERAGE(Table2[1W Return vs Nifty]))/_xlfn.STDEV.P(Table2[1W Return vs Nifty])</f>
        <v>-0.66995404849035833</v>
      </c>
      <c r="O322">
        <v>737.63</v>
      </c>
      <c r="P322">
        <v>697.67881802629699</v>
      </c>
      <c r="Q322">
        <v>627.78498646211301</v>
      </c>
      <c r="R322">
        <v>58.284846879161201</v>
      </c>
      <c r="S322" s="1">
        <f>(Table2[[#This Row],[Close Price]]-Table2[[#This Row],[20D EMA]])/Table2[[#This Row],[20D EMA]]</f>
        <v>1.9752450415520043E-2</v>
      </c>
      <c r="T322" s="1">
        <f>(Table2[[#This Row],[Close Price]]-Table2[[#This Row],[50D EMA]])/Table2[[#This Row],[50D EMA]]</f>
        <v>7.8146534716276903E-2</v>
      </c>
      <c r="U322" s="1">
        <f>(Table2[[#This Row],[Close Price]]-Table2[[#This Row],[200D EMA]])/Table2[[#This Row],[200D EMA]]</f>
        <v>0.19818093172158954</v>
      </c>
      <c r="V322">
        <v>3.7168589299787702</v>
      </c>
      <c r="W322">
        <v>742.5</v>
      </c>
      <c r="X322">
        <v>767.8</v>
      </c>
      <c r="Y322">
        <v>742.5</v>
      </c>
      <c r="Z322">
        <v>808.8</v>
      </c>
      <c r="AA322">
        <v>742.5</v>
      </c>
      <c r="AB322">
        <v>808.8</v>
      </c>
      <c r="AC322" s="1">
        <f>(Table2[[#This Row],[Close Price]]/Table2[[#This Row],[Day Low]])-1</f>
        <v>1.3063973063973222E-2</v>
      </c>
      <c r="AD322" s="1">
        <f>(Table2[[#This Row],[Day High]]/Table2[[#This Row],[Close Price]])-1</f>
        <v>2.0739165115660541E-2</v>
      </c>
      <c r="AE322" s="1">
        <f>(Table2[[#This Row],[Close Price]]/Table2[[#This Row],[Current Week Low]])-1</f>
        <v>1.3063973063973222E-2</v>
      </c>
      <c r="AF322" s="1">
        <f>(Table2[[#This Row],[Current Week High]]/Table2[[#This Row],[Close Price]])-1</f>
        <v>7.5245945227333078E-2</v>
      </c>
      <c r="AG322" s="1">
        <f>(Table2[[#This Row],[Close Price]]/Table2[[#This Row],[Current Month Low]])-1</f>
        <v>1.3063973063973222E-2</v>
      </c>
      <c r="AH322" s="1">
        <f>(Table2[[#This Row],[Current Month High]]/Table2[[#This Row],[Close Price]])-1</f>
        <v>7.5245945227333078E-2</v>
      </c>
      <c r="AI322">
        <v>10.868120180802901</v>
      </c>
      <c r="AJ322">
        <v>49.975077260492398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0.17</v>
      </c>
      <c r="AM322" t="s">
        <v>3215</v>
      </c>
      <c r="AN322">
        <v>10.08</v>
      </c>
      <c r="AO322" t="s">
        <v>3215</v>
      </c>
      <c r="AP322">
        <v>7.9301778385915997E-2</v>
      </c>
      <c r="AQ322">
        <f>(Table2[[#This Row],[Sharpe Ratio]]-AVERAGE(Table2[Sharpe Ratio]))/_xlfn.STDEV.P(Table2[Sharpe Ratio])</f>
        <v>0.21139854229084004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1.2200129942821483</v>
      </c>
      <c r="AS322">
        <f>_xlfn.RANK.AVG(Table2[[#This Row],[1Y Return vs Nifty Z-Score]],Table2[1Y Return vs Nifty Z-Score])</f>
        <v>500</v>
      </c>
      <c r="AT322">
        <f>_xlfn.RANK.AVG(Table2[[#This Row],[6M Return vs Nifty Z-Score]],Table2[6M Return vs Nifty Z-Score])</f>
        <v>197</v>
      </c>
      <c r="AU322">
        <f>_xlfn.RANK.AVG(Table2[[#This Row],[Sharpe Ratio Z-Score]],Table2[Sharpe Ratio Z-Score])</f>
        <v>289</v>
      </c>
      <c r="AV322">
        <f>(Table2[[#This Row],[Rank 1Y]]+Table2[[#This Row],[Rank 6M]]+Table2[[#This Row],[Rank Sharpe]])/3</f>
        <v>328.66666666666669</v>
      </c>
    </row>
    <row r="323" spans="1:48" x14ac:dyDescent="0.3">
      <c r="A323" t="s">
        <v>942</v>
      </c>
      <c r="B323" t="s">
        <v>943</v>
      </c>
      <c r="C323" t="s">
        <v>3173</v>
      </c>
      <c r="D323" t="s">
        <v>54</v>
      </c>
      <c r="E323">
        <v>16375.923773099999</v>
      </c>
      <c r="F323">
        <v>6901.65</v>
      </c>
      <c r="G323">
        <v>23.0428346406107</v>
      </c>
      <c r="H323">
        <f>(Table2[[#This Row],[1Y Return vs Nifty]]-AVERAGE(Table2[1Y Return vs Nifty]))/_xlfn.STDEV.P(Table2[1Y Return vs Nifty])</f>
        <v>-2.1149720983237374E-2</v>
      </c>
      <c r="I323">
        <v>3.3262116430205499</v>
      </c>
      <c r="J323">
        <f>(Table2[[#This Row],[1M Return vs Nifty]]-AVERAGE(Table2[1M Return vs Nifty]))/_xlfn.STDEV.P(Table2[1M Return vs Nifty])</f>
        <v>0.15287311871238096</v>
      </c>
      <c r="K323">
        <v>15.1182947533551</v>
      </c>
      <c r="L323">
        <f>(Table2[[#This Row],[6M Return vs Nifty]]-AVERAGE(Table2[6M Return vs Nifty]))/_xlfn.STDEV.P(Table2[6M Return vs Nifty])</f>
        <v>0.19744641112520511</v>
      </c>
      <c r="M323">
        <v>3.60868851210068</v>
      </c>
      <c r="N323">
        <f>(Table2[[#This Row],[1W Return vs Nifty]]-AVERAGE(Table2[1W Return vs Nifty]))/_xlfn.STDEV.P(Table2[1W Return vs Nifty])</f>
        <v>-4.8824529997943261E-2</v>
      </c>
      <c r="O323">
        <v>7051.5</v>
      </c>
      <c r="P323">
        <v>6885.3758802132597</v>
      </c>
      <c r="Q323">
        <v>6018.4158585272298</v>
      </c>
      <c r="R323">
        <v>52.720181586437903</v>
      </c>
      <c r="S323" s="1">
        <f>(Table2[[#This Row],[Close Price]]-Table2[[#This Row],[20D EMA]])/Table2[[#This Row],[20D EMA]]</f>
        <v>-2.1250797702616515E-2</v>
      </c>
      <c r="T323" s="1">
        <f>(Table2[[#This Row],[Close Price]]-Table2[[#This Row],[50D EMA]])/Table2[[#This Row],[50D EMA]]</f>
        <v>2.3635775402628921E-3</v>
      </c>
      <c r="U323" s="1">
        <f>(Table2[[#This Row],[Close Price]]-Table2[[#This Row],[200D EMA]])/Table2[[#This Row],[200D EMA]]</f>
        <v>0.14675525291615635</v>
      </c>
      <c r="V323">
        <v>1.1908690691182999</v>
      </c>
      <c r="W323">
        <v>6880</v>
      </c>
      <c r="X323">
        <v>7248.75</v>
      </c>
      <c r="Y323">
        <v>6788.6</v>
      </c>
      <c r="Z323">
        <v>7248.75</v>
      </c>
      <c r="AA323">
        <v>6880</v>
      </c>
      <c r="AB323">
        <v>7248.75</v>
      </c>
      <c r="AC323" s="1">
        <f>(Table2[[#This Row],[Close Price]]/Table2[[#This Row],[Day Low]])-1</f>
        <v>3.1468023255813993E-3</v>
      </c>
      <c r="AD323" s="1">
        <f>(Table2[[#This Row],[Day High]]/Table2[[#This Row],[Close Price]])-1</f>
        <v>5.0292321401404161E-2</v>
      </c>
      <c r="AE323" s="1">
        <f>(Table2[[#This Row],[Close Price]]/Table2[[#This Row],[Current Week Low]])-1</f>
        <v>1.6652918127448846E-2</v>
      </c>
      <c r="AF323" s="1">
        <f>(Table2[[#This Row],[Current Week High]]/Table2[[#This Row],[Close Price]])-1</f>
        <v>5.0292321401404161E-2</v>
      </c>
      <c r="AG323" s="1">
        <f>(Table2[[#This Row],[Close Price]]/Table2[[#This Row],[Current Month Low]])-1</f>
        <v>3.1468023255813993E-3</v>
      </c>
      <c r="AH323" s="1">
        <f>(Table2[[#This Row],[Current Month High]]/Table2[[#This Row],[Close Price]])-1</f>
        <v>5.0292321401404161E-2</v>
      </c>
      <c r="AI323">
        <v>10.1185948287728</v>
      </c>
      <c r="AJ323">
        <v>54.114358589385397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-0.04</v>
      </c>
      <c r="AM323" t="s">
        <v>3214</v>
      </c>
      <c r="AN323">
        <v>-4.2300000000000004</v>
      </c>
      <c r="AO323" t="s">
        <v>3214</v>
      </c>
      <c r="AP323">
        <v>3.2276443818916999E-2</v>
      </c>
      <c r="AQ323">
        <f>(Table2[[#This Row],[Sharpe Ratio]]-AVERAGE(Table2[Sharpe Ratio]))/_xlfn.STDEV.P(Table2[Sharpe Ratio])</f>
        <v>-0.33770323666080376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-5.7357957804398313E-2</v>
      </c>
      <c r="AS323">
        <f>_xlfn.RANK.AVG(Table2[[#This Row],[1Y Return vs Nifty Z-Score]],Table2[1Y Return vs Nifty Z-Score])</f>
        <v>306</v>
      </c>
      <c r="AT323">
        <f>_xlfn.RANK.AVG(Table2[[#This Row],[6M Return vs Nifty Z-Score]],Table2[6M Return vs Nifty Z-Score])</f>
        <v>256</v>
      </c>
      <c r="AU323">
        <f>_xlfn.RANK.AVG(Table2[[#This Row],[Sharpe Ratio Z-Score]],Table2[Sharpe Ratio Z-Score])</f>
        <v>424</v>
      </c>
      <c r="AV323">
        <f>(Table2[[#This Row],[Rank 1Y]]+Table2[[#This Row],[Rank 6M]]+Table2[[#This Row],[Rank Sharpe]])/3</f>
        <v>328.66666666666669</v>
      </c>
    </row>
    <row r="324" spans="1:48" x14ac:dyDescent="0.3">
      <c r="A324" t="s">
        <v>118</v>
      </c>
      <c r="B324" t="s">
        <v>119</v>
      </c>
      <c r="C324" t="s">
        <v>3167</v>
      </c>
      <c r="D324" t="s">
        <v>18</v>
      </c>
      <c r="E324">
        <v>253292.64697480999</v>
      </c>
      <c r="F324">
        <v>171.33</v>
      </c>
      <c r="G324">
        <v>61.069604642727597</v>
      </c>
      <c r="H324">
        <f>(Table2[[#This Row],[1Y Return vs Nifty]]-AVERAGE(Table2[1Y Return vs Nifty]))/_xlfn.STDEV.P(Table2[1Y Return vs Nifty])</f>
        <v>0.62911312815272435</v>
      </c>
      <c r="I324">
        <v>0.31913761273484997</v>
      </c>
      <c r="J324">
        <f>(Table2[[#This Row],[1M Return vs Nifty]]-AVERAGE(Table2[1M Return vs Nifty]))/_xlfn.STDEV.P(Table2[1M Return vs Nifty])</f>
        <v>-0.1205919321095157</v>
      </c>
      <c r="K324">
        <v>-13.9139820289477</v>
      </c>
      <c r="L324">
        <f>(Table2[[#This Row],[6M Return vs Nifty]]-AVERAGE(Table2[6M Return vs Nifty]))/_xlfn.STDEV.P(Table2[6M Return vs Nifty])</f>
        <v>-0.75890982413384955</v>
      </c>
      <c r="M324">
        <v>8.8593179323196605</v>
      </c>
      <c r="N324">
        <f>(Table2[[#This Row],[1W Return vs Nifty]]-AVERAGE(Table2[1W Return vs Nifty]))/_xlfn.STDEV.P(Table2[1W Return vs Nifty])</f>
        <v>1.1611188611178678</v>
      </c>
      <c r="O324">
        <v>173.31</v>
      </c>
      <c r="P324">
        <v>172.425500443201</v>
      </c>
      <c r="Q324">
        <v>158.35045911462399</v>
      </c>
      <c r="R324">
        <v>68.599029748410103</v>
      </c>
      <c r="S324" s="1">
        <f>(Table2[[#This Row],[Close Price]]-Table2[[#This Row],[20D EMA]])/Table2[[#This Row],[20D EMA]]</f>
        <v>-1.1424614851999249E-2</v>
      </c>
      <c r="T324" s="1">
        <f>(Table2[[#This Row],[Close Price]]-Table2[[#This Row],[50D EMA]])/Table2[[#This Row],[50D EMA]]</f>
        <v>-6.3534711535424013E-3</v>
      </c>
      <c r="U324" s="1">
        <f>(Table2[[#This Row],[Close Price]]-Table2[[#This Row],[200D EMA]])/Table2[[#This Row],[200D EMA]]</f>
        <v>8.196718189481611E-2</v>
      </c>
      <c r="V324">
        <v>0.88346580823853504</v>
      </c>
      <c r="W324">
        <v>170.73</v>
      </c>
      <c r="X324">
        <v>176.2</v>
      </c>
      <c r="Y324">
        <v>170.73</v>
      </c>
      <c r="Z324">
        <v>182.46</v>
      </c>
      <c r="AA324">
        <v>170.73</v>
      </c>
      <c r="AB324">
        <v>181.34</v>
      </c>
      <c r="AC324" s="1">
        <f>(Table2[[#This Row],[Close Price]]/Table2[[#This Row],[Day Low]])-1</f>
        <v>3.5143208574943685E-3</v>
      </c>
      <c r="AD324" s="1">
        <f>(Table2[[#This Row],[Day High]]/Table2[[#This Row],[Close Price]])-1</f>
        <v>2.8424677522908892E-2</v>
      </c>
      <c r="AE324" s="1">
        <f>(Table2[[#This Row],[Close Price]]/Table2[[#This Row],[Current Week Low]])-1</f>
        <v>3.5143208574943685E-3</v>
      </c>
      <c r="AF324" s="1">
        <f>(Table2[[#This Row],[Current Week High]]/Table2[[#This Row],[Close Price]])-1</f>
        <v>6.4962353353178015E-2</v>
      </c>
      <c r="AG324" s="1">
        <f>(Table2[[#This Row],[Close Price]]/Table2[[#This Row],[Current Month Low]])-1</f>
        <v>3.5143208574943685E-3</v>
      </c>
      <c r="AH324" s="1">
        <f>(Table2[[#This Row],[Current Month High]]/Table2[[#This Row],[Close Price]])-1</f>
        <v>5.8425261191851874E-2</v>
      </c>
      <c r="AI324">
        <v>14.866047977587099</v>
      </c>
      <c r="AJ324">
        <v>100.38596491228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0.03</v>
      </c>
      <c r="AM324" t="s">
        <v>3215</v>
      </c>
      <c r="AN324">
        <v>-0.28999999999999998</v>
      </c>
      <c r="AO324" t="s">
        <v>3214</v>
      </c>
      <c r="AP324">
        <v>8.6450321403944999E-2</v>
      </c>
      <c r="AQ324">
        <f>(Table2[[#This Row],[Sharpe Ratio]]-AVERAGE(Table2[Sharpe Ratio]))/_xlfn.STDEV.P(Table2[Sharpe Ratio])</f>
        <v>0.29487009489658639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1.2056003279238134</v>
      </c>
      <c r="AS324">
        <f>_xlfn.RANK.AVG(Table2[[#This Row],[1Y Return vs Nifty Z-Score]],Table2[1Y Return vs Nifty Z-Score])</f>
        <v>149</v>
      </c>
      <c r="AT324">
        <f>_xlfn.RANK.AVG(Table2[[#This Row],[6M Return vs Nifty Z-Score]],Table2[6M Return vs Nifty Z-Score])</f>
        <v>570</v>
      </c>
      <c r="AU324">
        <f>_xlfn.RANK.AVG(Table2[[#This Row],[Sharpe Ratio Z-Score]],Table2[Sharpe Ratio Z-Score])</f>
        <v>269</v>
      </c>
      <c r="AV324">
        <f>(Table2[[#This Row],[Rank 1Y]]+Table2[[#This Row],[Rank 6M]]+Table2[[#This Row],[Rank Sharpe]])/3</f>
        <v>329.33333333333331</v>
      </c>
    </row>
    <row r="325" spans="1:48" x14ac:dyDescent="0.3">
      <c r="A325" t="s">
        <v>764</v>
      </c>
      <c r="B325" t="s">
        <v>765</v>
      </c>
      <c r="C325" t="s">
        <v>3168</v>
      </c>
      <c r="D325" t="s">
        <v>766</v>
      </c>
      <c r="E325">
        <v>22418.130237425001</v>
      </c>
      <c r="F325">
        <v>1565.65</v>
      </c>
      <c r="G325">
        <v>11.1199783348053</v>
      </c>
      <c r="H325">
        <f>(Table2[[#This Row],[1Y Return vs Nifty]]-AVERAGE(Table2[1Y Return vs Nifty]))/_xlfn.STDEV.P(Table2[1Y Return vs Nifty])</f>
        <v>-0.22503215724643008</v>
      </c>
      <c r="I325">
        <v>-0.55347913319287501</v>
      </c>
      <c r="J325">
        <f>(Table2[[#This Row],[1M Return vs Nifty]]-AVERAGE(Table2[1M Return vs Nifty]))/_xlfn.STDEV.P(Table2[1M Return vs Nifty])</f>
        <v>-0.19994820347822931</v>
      </c>
      <c r="K325">
        <v>28.869462059132399</v>
      </c>
      <c r="L325">
        <f>(Table2[[#This Row],[6M Return vs Nifty]]-AVERAGE(Table2[6M Return vs Nifty]))/_xlfn.STDEV.P(Table2[6M Return vs Nifty])</f>
        <v>0.65042551068335741</v>
      </c>
      <c r="M325">
        <v>5.2961451552902501</v>
      </c>
      <c r="N325">
        <f>(Table2[[#This Row],[1W Return vs Nifty]]-AVERAGE(Table2[1W Return vs Nifty]))/_xlfn.STDEV.P(Table2[1W Return vs Nifty])</f>
        <v>0.34002923396404289</v>
      </c>
      <c r="O325">
        <v>1578.02</v>
      </c>
      <c r="P325">
        <v>1536.7442060112601</v>
      </c>
      <c r="Q325">
        <v>1329.3916112975301</v>
      </c>
      <c r="R325">
        <v>59.0567076741562</v>
      </c>
      <c r="S325" s="1">
        <f>(Table2[[#This Row],[Close Price]]-Table2[[#This Row],[20D EMA]])/Table2[[#This Row],[20D EMA]]</f>
        <v>-7.8389374025677055E-3</v>
      </c>
      <c r="T325" s="1">
        <f>(Table2[[#This Row],[Close Price]]-Table2[[#This Row],[50D EMA]])/Table2[[#This Row],[50D EMA]]</f>
        <v>1.8809762793098317E-2</v>
      </c>
      <c r="U325" s="1">
        <f>(Table2[[#This Row],[Close Price]]-Table2[[#This Row],[200D EMA]])/Table2[[#This Row],[200D EMA]]</f>
        <v>0.17771918123650116</v>
      </c>
      <c r="V325">
        <v>0.408970828571047</v>
      </c>
      <c r="W325">
        <v>1550.05</v>
      </c>
      <c r="X325">
        <v>1594.95</v>
      </c>
      <c r="Y325">
        <v>1550.05</v>
      </c>
      <c r="Z325">
        <v>1632</v>
      </c>
      <c r="AA325">
        <v>1550.05</v>
      </c>
      <c r="AB325">
        <v>1632</v>
      </c>
      <c r="AC325" s="1">
        <f>(Table2[[#This Row],[Close Price]]/Table2[[#This Row],[Day Low]])-1</f>
        <v>1.006419147769444E-2</v>
      </c>
      <c r="AD325" s="1">
        <f>(Table2[[#This Row],[Day High]]/Table2[[#This Row],[Close Price]])-1</f>
        <v>1.8714272027592349E-2</v>
      </c>
      <c r="AE325" s="1">
        <f>(Table2[[#This Row],[Close Price]]/Table2[[#This Row],[Current Week Low]])-1</f>
        <v>1.006419147769444E-2</v>
      </c>
      <c r="AF325" s="1">
        <f>(Table2[[#This Row],[Current Week High]]/Table2[[#This Row],[Close Price]])-1</f>
        <v>4.237856481333635E-2</v>
      </c>
      <c r="AG325" s="1">
        <f>(Table2[[#This Row],[Close Price]]/Table2[[#This Row],[Current Month Low]])-1</f>
        <v>1.006419147769444E-2</v>
      </c>
      <c r="AH325" s="1">
        <f>(Table2[[#This Row],[Current Month High]]/Table2[[#This Row],[Close Price]])-1</f>
        <v>4.237856481333635E-2</v>
      </c>
      <c r="AI325">
        <v>9.5391690352249796</v>
      </c>
      <c r="AJ325">
        <v>58.442544148155598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0.02</v>
      </c>
      <c r="AM325" t="s">
        <v>3215</v>
      </c>
      <c r="AN325">
        <v>-0.76</v>
      </c>
      <c r="AO325" t="s">
        <v>3214</v>
      </c>
      <c r="AP325">
        <v>1.1942570758429E-2</v>
      </c>
      <c r="AQ325">
        <f>(Table2[[#This Row],[Sharpe Ratio]]-AVERAGE(Table2[Sharpe Ratio]))/_xlfn.STDEV.P(Table2[Sharpe Ratio])</f>
        <v>-0.57513622833007283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-9.661844407332032E-3</v>
      </c>
      <c r="AS325">
        <f>_xlfn.RANK.AVG(Table2[[#This Row],[1Y Return vs Nifty Z-Score]],Table2[1Y Return vs Nifty Z-Score])</f>
        <v>368</v>
      </c>
      <c r="AT325">
        <f>_xlfn.RANK.AVG(Table2[[#This Row],[6M Return vs Nifty Z-Score]],Table2[6M Return vs Nifty Z-Score])</f>
        <v>141</v>
      </c>
      <c r="AU325">
        <f>_xlfn.RANK.AVG(Table2[[#This Row],[Sharpe Ratio Z-Score]],Table2[Sharpe Ratio Z-Score])</f>
        <v>479</v>
      </c>
      <c r="AV325">
        <f>(Table2[[#This Row],[Rank 1Y]]+Table2[[#This Row],[Rank 6M]]+Table2[[#This Row],[Rank Sharpe]])/3</f>
        <v>329.33333333333331</v>
      </c>
    </row>
    <row r="326" spans="1:48" x14ac:dyDescent="0.3">
      <c r="A326" t="s">
        <v>1661</v>
      </c>
      <c r="B326" t="s">
        <v>1662</v>
      </c>
      <c r="C326" t="s">
        <v>3181</v>
      </c>
      <c r="D326" t="s">
        <v>187</v>
      </c>
      <c r="E326">
        <v>5507.7584013550004</v>
      </c>
      <c r="F326">
        <v>7857.95</v>
      </c>
      <c r="G326">
        <v>53.818580271429397</v>
      </c>
      <c r="H326">
        <f>(Table2[[#This Row],[1Y Return vs Nifty]]-AVERAGE(Table2[1Y Return vs Nifty]))/_xlfn.STDEV.P(Table2[1Y Return vs Nifty])</f>
        <v>0.5051196423380685</v>
      </c>
      <c r="I326">
        <v>2.15789555208061</v>
      </c>
      <c r="J326">
        <f>(Table2[[#This Row],[1M Return vs Nifty]]-AVERAGE(Table2[1M Return vs Nifty]))/_xlfn.STDEV.P(Table2[1M Return vs Nifty])</f>
        <v>4.662577795284021E-2</v>
      </c>
      <c r="K326">
        <v>-16.222822356363</v>
      </c>
      <c r="L326">
        <f>(Table2[[#This Row],[6M Return vs Nifty]]-AVERAGE(Table2[6M Return vs Nifty]))/_xlfn.STDEV.P(Table2[6M Return vs Nifty])</f>
        <v>-0.83496565192504624</v>
      </c>
      <c r="M326">
        <v>11.836096524724899</v>
      </c>
      <c r="N326">
        <f>(Table2[[#This Row],[1W Return vs Nifty]]-AVERAGE(Table2[1W Return vs Nifty]))/_xlfn.STDEV.P(Table2[1W Return vs Nifty])</f>
        <v>1.8470811137244387</v>
      </c>
      <c r="O326">
        <v>7748.33</v>
      </c>
      <c r="P326">
        <v>7589.54227385166</v>
      </c>
      <c r="Q326">
        <v>6889.3130777512897</v>
      </c>
      <c r="R326">
        <v>64.888024917315704</v>
      </c>
      <c r="S326" s="1">
        <f>(Table2[[#This Row],[Close Price]]-Table2[[#This Row],[20D EMA]])/Table2[[#This Row],[20D EMA]]</f>
        <v>1.4147564701038791E-2</v>
      </c>
      <c r="T326" s="1">
        <f>(Table2[[#This Row],[Close Price]]-Table2[[#This Row],[50D EMA]])/Table2[[#This Row],[50D EMA]]</f>
        <v>3.5365469545256795E-2</v>
      </c>
      <c r="U326" s="1">
        <f>(Table2[[#This Row],[Close Price]]-Table2[[#This Row],[200D EMA]])/Table2[[#This Row],[200D EMA]]</f>
        <v>0.14059992793430701</v>
      </c>
      <c r="V326">
        <v>1.4340506879602899</v>
      </c>
      <c r="W326">
        <v>7820</v>
      </c>
      <c r="X326">
        <v>8084.95</v>
      </c>
      <c r="Y326">
        <v>7820</v>
      </c>
      <c r="Z326">
        <v>8254.65</v>
      </c>
      <c r="AA326">
        <v>7820</v>
      </c>
      <c r="AB326">
        <v>8195</v>
      </c>
      <c r="AC326" s="1">
        <f>(Table2[[#This Row],[Close Price]]/Table2[[#This Row],[Day Low]])-1</f>
        <v>4.8529411764706154E-3</v>
      </c>
      <c r="AD326" s="1">
        <f>(Table2[[#This Row],[Day High]]/Table2[[#This Row],[Close Price]])-1</f>
        <v>2.88879415114629E-2</v>
      </c>
      <c r="AE326" s="1">
        <f>(Table2[[#This Row],[Close Price]]/Table2[[#This Row],[Current Week Low]])-1</f>
        <v>4.8529411764706154E-3</v>
      </c>
      <c r="AF326" s="1">
        <f>(Table2[[#This Row],[Current Week High]]/Table2[[#This Row],[Close Price]])-1</f>
        <v>5.0483904835230575E-2</v>
      </c>
      <c r="AG326" s="1">
        <f>(Table2[[#This Row],[Close Price]]/Table2[[#This Row],[Current Month Low]])-1</f>
        <v>4.8529411764706154E-3</v>
      </c>
      <c r="AH326" s="1">
        <f>(Table2[[#This Row],[Current Month High]]/Table2[[#This Row],[Close Price]])-1</f>
        <v>4.2892866460081835E-2</v>
      </c>
      <c r="AI326">
        <v>15.5886713455799</v>
      </c>
      <c r="AJ326">
        <v>108.154858876041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0.14000000000000001</v>
      </c>
      <c r="AM326" t="s">
        <v>3215</v>
      </c>
      <c r="AN326">
        <v>0.55000000000000004</v>
      </c>
      <c r="AO326" t="s">
        <v>3215</v>
      </c>
      <c r="AP326">
        <v>0.103479587360316</v>
      </c>
      <c r="AQ326">
        <f>(Table2[[#This Row],[Sharpe Ratio]]-AVERAGE(Table2[Sharpe Ratio]))/_xlfn.STDEV.P(Table2[Sharpe Ratio])</f>
        <v>0.49371610666842175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2.057576988758723</v>
      </c>
      <c r="AS326">
        <f>_xlfn.RANK.AVG(Table2[[#This Row],[1Y Return vs Nifty Z-Score]],Table2[1Y Return vs Nifty Z-Score])</f>
        <v>174</v>
      </c>
      <c r="AT326">
        <f>_xlfn.RANK.AVG(Table2[[#This Row],[6M Return vs Nifty Z-Score]],Table2[6M Return vs Nifty Z-Score])</f>
        <v>594</v>
      </c>
      <c r="AU326">
        <f>_xlfn.RANK.AVG(Table2[[#This Row],[Sharpe Ratio Z-Score]],Table2[Sharpe Ratio Z-Score])</f>
        <v>220</v>
      </c>
      <c r="AV326">
        <f>(Table2[[#This Row],[Rank 1Y]]+Table2[[#This Row],[Rank 6M]]+Table2[[#This Row],[Rank Sharpe]])/3</f>
        <v>329.33333333333331</v>
      </c>
    </row>
    <row r="327" spans="1:48" x14ac:dyDescent="0.3">
      <c r="A327" t="s">
        <v>1511</v>
      </c>
      <c r="B327" t="s">
        <v>1512</v>
      </c>
      <c r="C327" t="s">
        <v>3175</v>
      </c>
      <c r="D327" t="s">
        <v>261</v>
      </c>
      <c r="E327">
        <v>6869.7652853653599</v>
      </c>
      <c r="F327">
        <v>2442.9499999999998</v>
      </c>
      <c r="G327">
        <v>-17.940055915816099</v>
      </c>
      <c r="H327">
        <f>(Table2[[#This Row],[1Y Return vs Nifty]]-AVERAGE(Table2[1Y Return vs Nifty]))/_xlfn.STDEV.P(Table2[1Y Return vs Nifty])</f>
        <v>-0.72196262666956945</v>
      </c>
      <c r="I327">
        <v>2.21170062060951</v>
      </c>
      <c r="J327">
        <f>(Table2[[#This Row],[1M Return vs Nifty]]-AVERAGE(Table2[1M Return vs Nifty]))/_xlfn.STDEV.P(Table2[1M Return vs Nifty])</f>
        <v>5.1518841991683752E-2</v>
      </c>
      <c r="K327">
        <v>19.2062304505775</v>
      </c>
      <c r="L327">
        <f>(Table2[[#This Row],[6M Return vs Nifty]]-AVERAGE(Table2[6M Return vs Nifty]))/_xlfn.STDEV.P(Table2[6M Return vs Nifty])</f>
        <v>0.33210766496664823</v>
      </c>
      <c r="M327">
        <v>5.8842502320316896</v>
      </c>
      <c r="N327">
        <f>(Table2[[#This Row],[1W Return vs Nifty]]-AVERAGE(Table2[1W Return vs Nifty]))/_xlfn.STDEV.P(Table2[1W Return vs Nifty])</f>
        <v>0.47555086269389624</v>
      </c>
      <c r="O327">
        <v>2480.5300000000002</v>
      </c>
      <c r="P327">
        <v>2444.38643976001</v>
      </c>
      <c r="Q327">
        <v>2304.2617579796802</v>
      </c>
      <c r="R327">
        <v>52.9486011085854</v>
      </c>
      <c r="S327" s="1">
        <f>(Table2[[#This Row],[Close Price]]-Table2[[#This Row],[20D EMA]])/Table2[[#This Row],[20D EMA]]</f>
        <v>-1.5149988107380431E-2</v>
      </c>
      <c r="T327" s="1">
        <f>(Table2[[#This Row],[Close Price]]-Table2[[#This Row],[50D EMA]])/Table2[[#This Row],[50D EMA]]</f>
        <v>-5.8764839169670987E-4</v>
      </c>
      <c r="U327" s="1">
        <f>(Table2[[#This Row],[Close Price]]-Table2[[#This Row],[200D EMA]])/Table2[[#This Row],[200D EMA]]</f>
        <v>6.0187711547978855E-2</v>
      </c>
      <c r="V327">
        <v>0.73265092260364295</v>
      </c>
      <c r="W327">
        <v>2430</v>
      </c>
      <c r="X327">
        <v>2515.8000000000002</v>
      </c>
      <c r="Y327">
        <v>2430</v>
      </c>
      <c r="Z327">
        <v>2661.9</v>
      </c>
      <c r="AA327">
        <v>2430</v>
      </c>
      <c r="AB327">
        <v>2661</v>
      </c>
      <c r="AC327" s="1">
        <f>(Table2[[#This Row],[Close Price]]/Table2[[#This Row],[Day Low]])-1</f>
        <v>5.3292181069957145E-3</v>
      </c>
      <c r="AD327" s="1">
        <f>(Table2[[#This Row],[Day High]]/Table2[[#This Row],[Close Price]])-1</f>
        <v>2.9820503898974726E-2</v>
      </c>
      <c r="AE327" s="1">
        <f>(Table2[[#This Row],[Close Price]]/Table2[[#This Row],[Current Week Low]])-1</f>
        <v>5.3292181069957145E-3</v>
      </c>
      <c r="AF327" s="1">
        <f>(Table2[[#This Row],[Current Week High]]/Table2[[#This Row],[Close Price]])-1</f>
        <v>8.9625248163081705E-2</v>
      </c>
      <c r="AG327" s="1">
        <f>(Table2[[#This Row],[Close Price]]/Table2[[#This Row],[Current Month Low]])-1</f>
        <v>5.3292181069957145E-3</v>
      </c>
      <c r="AH327" s="1">
        <f>(Table2[[#This Row],[Current Month High]]/Table2[[#This Row],[Close Price]])-1</f>
        <v>8.9256841114226715E-2</v>
      </c>
      <c r="AI327">
        <v>14.3699216111668</v>
      </c>
      <c r="AJ327">
        <v>42.031976744185997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-0.02</v>
      </c>
      <c r="AM327" t="s">
        <v>3214</v>
      </c>
      <c r="AN327">
        <v>-0.49</v>
      </c>
      <c r="AO327" t="s">
        <v>3214</v>
      </c>
      <c r="AP327">
        <v>0.103170248200745</v>
      </c>
      <c r="AQ327">
        <f>(Table2[[#This Row],[Sharpe Ratio]]-AVERAGE(Table2[Sharpe Ratio]))/_xlfn.STDEV.P(Table2[Sharpe Ratio])</f>
        <v>0.49010403916515205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0.62731878214781078</v>
      </c>
      <c r="AS327">
        <f>_xlfn.RANK.AVG(Table2[[#This Row],[1Y Return vs Nifty Z-Score]],Table2[1Y Return vs Nifty Z-Score])</f>
        <v>563</v>
      </c>
      <c r="AT327">
        <f>_xlfn.RANK.AVG(Table2[[#This Row],[6M Return vs Nifty Z-Score]],Table2[6M Return vs Nifty Z-Score])</f>
        <v>209</v>
      </c>
      <c r="AU327">
        <f>_xlfn.RANK.AVG(Table2[[#This Row],[Sharpe Ratio Z-Score]],Table2[Sharpe Ratio Z-Score])</f>
        <v>221</v>
      </c>
      <c r="AV327">
        <f>(Table2[[#This Row],[Rank 1Y]]+Table2[[#This Row],[Rank 6M]]+Table2[[#This Row],[Rank Sharpe]])/3</f>
        <v>331</v>
      </c>
    </row>
    <row r="328" spans="1:48" x14ac:dyDescent="0.3">
      <c r="A328" t="s">
        <v>262</v>
      </c>
      <c r="B328" t="s">
        <v>263</v>
      </c>
      <c r="C328" t="s">
        <v>3169</v>
      </c>
      <c r="D328" t="s">
        <v>43</v>
      </c>
      <c r="E328">
        <v>106551.75791196999</v>
      </c>
      <c r="F328">
        <v>2135.1999999999998</v>
      </c>
      <c r="G328">
        <v>34.288457991383602</v>
      </c>
      <c r="H328">
        <f>(Table2[[#This Row],[1Y Return vs Nifty]]-AVERAGE(Table2[1Y Return vs Nifty]))/_xlfn.STDEV.P(Table2[1Y Return vs Nifty])</f>
        <v>0.17115194123988611</v>
      </c>
      <c r="I328">
        <v>-1.6988415562236101</v>
      </c>
      <c r="J328">
        <f>(Table2[[#This Row],[1M Return vs Nifty]]-AVERAGE(Table2[1M Return vs Nifty]))/_xlfn.STDEV.P(Table2[1M Return vs Nifty])</f>
        <v>-0.30410812440768914</v>
      </c>
      <c r="K328">
        <v>13.5921065462638</v>
      </c>
      <c r="L328">
        <f>(Table2[[#This Row],[6M Return vs Nifty]]-AVERAGE(Table2[6M Return vs Nifty]))/_xlfn.STDEV.P(Table2[6M Return vs Nifty])</f>
        <v>0.14717203481723612</v>
      </c>
      <c r="M328">
        <v>-1.6301780379574999</v>
      </c>
      <c r="N328">
        <f>(Table2[[#This Row],[1W Return vs Nifty]]-AVERAGE(Table2[1W Return vs Nifty]))/_xlfn.STDEV.P(Table2[1W Return vs Nifty])</f>
        <v>-1.2560573114186941</v>
      </c>
      <c r="O328">
        <v>2177.98</v>
      </c>
      <c r="P328">
        <v>2094.0947238704698</v>
      </c>
      <c r="Q328">
        <v>1801.1539748821299</v>
      </c>
      <c r="R328">
        <v>40.025851720756997</v>
      </c>
      <c r="S328" s="1">
        <f>(Table2[[#This Row],[Close Price]]-Table2[[#This Row],[20D EMA]])/Table2[[#This Row],[20D EMA]]</f>
        <v>-1.9642053646039083E-2</v>
      </c>
      <c r="T328" s="1">
        <f>(Table2[[#This Row],[Close Price]]-Table2[[#This Row],[50D EMA]])/Table2[[#This Row],[50D EMA]]</f>
        <v>1.9629138864146519E-2</v>
      </c>
      <c r="U328" s="1">
        <f>(Table2[[#This Row],[Close Price]]-Table2[[#This Row],[200D EMA]])/Table2[[#This Row],[200D EMA]]</f>
        <v>0.18546222575986618</v>
      </c>
      <c r="V328">
        <v>1.11835156311671</v>
      </c>
      <c r="W328">
        <v>2129.5500000000002</v>
      </c>
      <c r="X328">
        <v>2173.9499999999998</v>
      </c>
      <c r="Y328">
        <v>2129.5500000000002</v>
      </c>
      <c r="Z328">
        <v>2239.8000000000002</v>
      </c>
      <c r="AA328">
        <v>2129.5500000000002</v>
      </c>
      <c r="AB328">
        <v>2214.25</v>
      </c>
      <c r="AC328" s="1">
        <f>(Table2[[#This Row],[Close Price]]/Table2[[#This Row],[Day Low]])-1</f>
        <v>2.6531426827263171E-3</v>
      </c>
      <c r="AD328" s="1">
        <f>(Table2[[#This Row],[Day High]]/Table2[[#This Row],[Close Price]])-1</f>
        <v>1.8148182840014959E-2</v>
      </c>
      <c r="AE328" s="1">
        <f>(Table2[[#This Row],[Close Price]]/Table2[[#This Row],[Current Week Low]])-1</f>
        <v>2.6531426827263171E-3</v>
      </c>
      <c r="AF328" s="1">
        <f>(Table2[[#This Row],[Current Week High]]/Table2[[#This Row],[Close Price]])-1</f>
        <v>4.8988385162982651E-2</v>
      </c>
      <c r="AG328" s="1">
        <f>(Table2[[#This Row],[Close Price]]/Table2[[#This Row],[Current Month Low]])-1</f>
        <v>2.6531426827263171E-3</v>
      </c>
      <c r="AH328" s="1">
        <f>(Table2[[#This Row],[Current Month High]]/Table2[[#This Row],[Close Price]])-1</f>
        <v>3.7022292993630579E-2</v>
      </c>
      <c r="AI328">
        <v>7.8072311727238803</v>
      </c>
      <c r="AJ328">
        <v>66.034214618973493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0.13</v>
      </c>
      <c r="AM328" t="s">
        <v>3215</v>
      </c>
      <c r="AN328">
        <v>1.92</v>
      </c>
      <c r="AO328" t="s">
        <v>3215</v>
      </c>
      <c r="AP328">
        <v>1.0771469733540999E-2</v>
      </c>
      <c r="AQ328">
        <f>(Table2[[#This Row],[Sharpe Ratio]]-AVERAGE(Table2[Sharpe Ratio]))/_xlfn.STDEV.P(Table2[Sharpe Ratio])</f>
        <v>-0.58881084993604804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-1.8306523097053091</v>
      </c>
      <c r="AS328">
        <f>_xlfn.RANK.AVG(Table2[[#This Row],[1Y Return vs Nifty Z-Score]],Table2[1Y Return vs Nifty Z-Score])</f>
        <v>250</v>
      </c>
      <c r="AT328">
        <f>_xlfn.RANK.AVG(Table2[[#This Row],[6M Return vs Nifty Z-Score]],Table2[6M Return vs Nifty Z-Score])</f>
        <v>272</v>
      </c>
      <c r="AU328">
        <f>_xlfn.RANK.AVG(Table2[[#This Row],[Sharpe Ratio Z-Score]],Table2[Sharpe Ratio Z-Score])</f>
        <v>481</v>
      </c>
      <c r="AV328">
        <f>(Table2[[#This Row],[Rank 1Y]]+Table2[[#This Row],[Rank 6M]]+Table2[[#This Row],[Rank Sharpe]])/3</f>
        <v>334.33333333333331</v>
      </c>
    </row>
    <row r="329" spans="1:48" x14ac:dyDescent="0.3">
      <c r="A329" t="s">
        <v>747</v>
      </c>
      <c r="B329" t="s">
        <v>748</v>
      </c>
      <c r="C329" t="s">
        <v>3173</v>
      </c>
      <c r="D329" t="s">
        <v>54</v>
      </c>
      <c r="E329">
        <v>23429.341565179999</v>
      </c>
      <c r="F329">
        <v>1241.1500000000001</v>
      </c>
      <c r="G329">
        <v>27.6615215992035</v>
      </c>
      <c r="H329">
        <f>(Table2[[#This Row],[1Y Return vs Nifty]]-AVERAGE(Table2[1Y Return vs Nifty]))/_xlfn.STDEV.P(Table2[1Y Return vs Nifty])</f>
        <v>5.783044327458603E-2</v>
      </c>
      <c r="I329">
        <v>11.922391411824799</v>
      </c>
      <c r="J329">
        <f>(Table2[[#This Row],[1M Return vs Nifty]]-AVERAGE(Table2[1M Return vs Nifty]))/_xlfn.STDEV.P(Table2[1M Return vs Nifty])</f>
        <v>0.93461467667690834</v>
      </c>
      <c r="K329">
        <v>12.686300342839299</v>
      </c>
      <c r="L329">
        <f>(Table2[[#This Row],[6M Return vs Nifty]]-AVERAGE(Table2[6M Return vs Nifty]))/_xlfn.STDEV.P(Table2[6M Return vs Nifty])</f>
        <v>0.11733374769022006</v>
      </c>
      <c r="M329">
        <v>5.2178599706043798</v>
      </c>
      <c r="N329">
        <f>(Table2[[#This Row],[1W Return vs Nifty]]-AVERAGE(Table2[1W Return vs Nifty]))/_xlfn.STDEV.P(Table2[1W Return vs Nifty])</f>
        <v>0.32198936973972692</v>
      </c>
      <c r="O329">
        <v>1177.58</v>
      </c>
      <c r="P329">
        <v>1136.02800997847</v>
      </c>
      <c r="Q329">
        <v>998.86234351119299</v>
      </c>
      <c r="R329">
        <v>55.401953730633799</v>
      </c>
      <c r="S329" s="1">
        <f>(Table2[[#This Row],[Close Price]]-Table2[[#This Row],[20D EMA]])/Table2[[#This Row],[20D EMA]]</f>
        <v>5.3983593471356651E-2</v>
      </c>
      <c r="T329" s="1">
        <f>(Table2[[#This Row],[Close Price]]-Table2[[#This Row],[50D EMA]])/Table2[[#This Row],[50D EMA]]</f>
        <v>9.2534681449907549E-2</v>
      </c>
      <c r="U329" s="1">
        <f>(Table2[[#This Row],[Close Price]]-Table2[[#This Row],[200D EMA]])/Table2[[#This Row],[200D EMA]]</f>
        <v>0.24256361055430267</v>
      </c>
      <c r="V329">
        <v>0.53198583995457605</v>
      </c>
      <c r="W329">
        <v>1166</v>
      </c>
      <c r="X329">
        <v>1265</v>
      </c>
      <c r="Y329">
        <v>1166</v>
      </c>
      <c r="Z329">
        <v>1265</v>
      </c>
      <c r="AA329">
        <v>1166</v>
      </c>
      <c r="AB329">
        <v>1265</v>
      </c>
      <c r="AC329" s="1">
        <f>(Table2[[#This Row],[Close Price]]/Table2[[#This Row],[Day Low]])-1</f>
        <v>6.445111492281308E-2</v>
      </c>
      <c r="AD329" s="1">
        <f>(Table2[[#This Row],[Day High]]/Table2[[#This Row],[Close Price]])-1</f>
        <v>1.9216049631390231E-2</v>
      </c>
      <c r="AE329" s="1">
        <f>(Table2[[#This Row],[Close Price]]/Table2[[#This Row],[Current Week Low]])-1</f>
        <v>6.445111492281308E-2</v>
      </c>
      <c r="AF329" s="1">
        <f>(Table2[[#This Row],[Current Week High]]/Table2[[#This Row],[Close Price]])-1</f>
        <v>1.9216049631390231E-2</v>
      </c>
      <c r="AG329" s="1">
        <f>(Table2[[#This Row],[Close Price]]/Table2[[#This Row],[Current Month Low]])-1</f>
        <v>6.445111492281308E-2</v>
      </c>
      <c r="AH329" s="1">
        <f>(Table2[[#This Row],[Current Month High]]/Table2[[#This Row],[Close Price]])-1</f>
        <v>1.9216049631390231E-2</v>
      </c>
      <c r="AI329">
        <v>3.5289852153244898</v>
      </c>
      <c r="AJ329">
        <v>75.514388743547997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0.14000000000000001</v>
      </c>
      <c r="AM329" t="s">
        <v>3215</v>
      </c>
      <c r="AN329">
        <v>5.08</v>
      </c>
      <c r="AO329" t="s">
        <v>3215</v>
      </c>
      <c r="AP329">
        <v>2.9912187690305E-2</v>
      </c>
      <c r="AQ329">
        <f>(Table2[[#This Row],[Sharpe Ratio]]-AVERAGE(Table2[Sharpe Ratio]))/_xlfn.STDEV.P(Table2[Sharpe Ratio])</f>
        <v>-0.36530999922978769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1.0664582381516536</v>
      </c>
      <c r="AS329">
        <f>_xlfn.RANK.AVG(Table2[[#This Row],[1Y Return vs Nifty Z-Score]],Table2[1Y Return vs Nifty Z-Score])</f>
        <v>286</v>
      </c>
      <c r="AT329">
        <f>_xlfn.RANK.AVG(Table2[[#This Row],[6M Return vs Nifty Z-Score]],Table2[6M Return vs Nifty Z-Score])</f>
        <v>284</v>
      </c>
      <c r="AU329">
        <f>_xlfn.RANK.AVG(Table2[[#This Row],[Sharpe Ratio Z-Score]],Table2[Sharpe Ratio Z-Score])</f>
        <v>433</v>
      </c>
      <c r="AV329">
        <f>(Table2[[#This Row],[Rank 1Y]]+Table2[[#This Row],[Rank 6M]]+Table2[[#This Row],[Rank Sharpe]])/3</f>
        <v>334.33333333333331</v>
      </c>
    </row>
    <row r="330" spans="1:48" x14ac:dyDescent="0.3">
      <c r="A330" t="s">
        <v>791</v>
      </c>
      <c r="B330" t="s">
        <v>792</v>
      </c>
      <c r="C330" t="s">
        <v>3181</v>
      </c>
      <c r="D330" t="s">
        <v>261</v>
      </c>
      <c r="E330">
        <v>21443.450761119999</v>
      </c>
      <c r="F330">
        <v>679.3</v>
      </c>
      <c r="G330">
        <v>2.6314677876748398</v>
      </c>
      <c r="H330">
        <f>(Table2[[#This Row],[1Y Return vs Nifty]]-AVERAGE(Table2[1Y Return vs Nifty]))/_xlfn.STDEV.P(Table2[1Y Return vs Nifty])</f>
        <v>-0.37018682205205089</v>
      </c>
      <c r="I330">
        <v>-3.56077210464756</v>
      </c>
      <c r="J330">
        <f>(Table2[[#This Row],[1M Return vs Nifty]]-AVERAGE(Table2[1M Return vs Nifty]))/_xlfn.STDEV.P(Table2[1M Return vs Nifty])</f>
        <v>-0.47343316493661192</v>
      </c>
      <c r="K330">
        <v>2.7815089967947202</v>
      </c>
      <c r="L330">
        <f>(Table2[[#This Row],[6M Return vs Nifty]]-AVERAGE(Table2[6M Return vs Nifty]))/_xlfn.STDEV.P(Table2[6M Return vs Nifty])</f>
        <v>-0.20894135066871447</v>
      </c>
      <c r="M330">
        <v>1.9245980840059</v>
      </c>
      <c r="N330">
        <f>(Table2[[#This Row],[1W Return vs Nifty]]-AVERAGE(Table2[1W Return vs Nifty]))/_xlfn.STDEV.P(Table2[1W Return vs Nifty])</f>
        <v>-0.4369025908239717</v>
      </c>
      <c r="O330">
        <v>697.26</v>
      </c>
      <c r="P330">
        <v>691.93366571811498</v>
      </c>
      <c r="Q330">
        <v>642.18431042695295</v>
      </c>
      <c r="R330">
        <v>34.590034393703696</v>
      </c>
      <c r="S330" s="1">
        <f>(Table2[[#This Row],[Close Price]]-Table2[[#This Row],[20D EMA]])/Table2[[#This Row],[20D EMA]]</f>
        <v>-2.5757966899004728E-2</v>
      </c>
      <c r="T330" s="1">
        <f>(Table2[[#This Row],[Close Price]]-Table2[[#This Row],[50D EMA]])/Table2[[#This Row],[50D EMA]]</f>
        <v>-1.8258492604205534E-2</v>
      </c>
      <c r="U330" s="1">
        <f>(Table2[[#This Row],[Close Price]]-Table2[[#This Row],[200D EMA]])/Table2[[#This Row],[200D EMA]]</f>
        <v>5.7796008046927881E-2</v>
      </c>
      <c r="V330">
        <v>0.58812743020956304</v>
      </c>
      <c r="W330">
        <v>672</v>
      </c>
      <c r="X330">
        <v>698.9</v>
      </c>
      <c r="Y330">
        <v>665.85</v>
      </c>
      <c r="Z330">
        <v>698.9</v>
      </c>
      <c r="AA330">
        <v>672</v>
      </c>
      <c r="AB330">
        <v>698.9</v>
      </c>
      <c r="AC330" s="1">
        <f>(Table2[[#This Row],[Close Price]]/Table2[[#This Row],[Day Low]])-1</f>
        <v>1.0863095238095255E-2</v>
      </c>
      <c r="AD330" s="1">
        <f>(Table2[[#This Row],[Day High]]/Table2[[#This Row],[Close Price]])-1</f>
        <v>2.8853231267481183E-2</v>
      </c>
      <c r="AE330" s="1">
        <f>(Table2[[#This Row],[Close Price]]/Table2[[#This Row],[Current Week Low]])-1</f>
        <v>2.0199744687241727E-2</v>
      </c>
      <c r="AF330" s="1">
        <f>(Table2[[#This Row],[Current Week High]]/Table2[[#This Row],[Close Price]])-1</f>
        <v>2.8853231267481183E-2</v>
      </c>
      <c r="AG330" s="1">
        <f>(Table2[[#This Row],[Close Price]]/Table2[[#This Row],[Current Month Low]])-1</f>
        <v>1.0863095238095255E-2</v>
      </c>
      <c r="AH330" s="1">
        <f>(Table2[[#This Row],[Current Month High]]/Table2[[#This Row],[Close Price]])-1</f>
        <v>2.8853231267481183E-2</v>
      </c>
      <c r="AI330">
        <v>17.6137200058884</v>
      </c>
      <c r="AJ330">
        <v>45.522707797772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-0.02</v>
      </c>
      <c r="AM330" t="s">
        <v>3214</v>
      </c>
      <c r="AN330">
        <v>-6.1</v>
      </c>
      <c r="AO330" t="s">
        <v>3214</v>
      </c>
      <c r="AP330">
        <v>0.112768724410423</v>
      </c>
      <c r="AQ330">
        <f>(Table2[[#This Row],[Sharpe Ratio]]-AVERAGE(Table2[Sharpe Ratio]))/_xlfn.STDEV.P(Table2[Sharpe Ratio])</f>
        <v>0.60218278162364658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-0.88728114685770243</v>
      </c>
      <c r="AS330">
        <f>_xlfn.RANK.AVG(Table2[[#This Row],[1Y Return vs Nifty Z-Score]],Table2[1Y Return vs Nifty Z-Score])</f>
        <v>416</v>
      </c>
      <c r="AT330">
        <f>_xlfn.RANK.AVG(Table2[[#This Row],[6M Return vs Nifty Z-Score]],Table2[6M Return vs Nifty Z-Score])</f>
        <v>395</v>
      </c>
      <c r="AU330">
        <f>_xlfn.RANK.AVG(Table2[[#This Row],[Sharpe Ratio Z-Score]],Table2[Sharpe Ratio Z-Score])</f>
        <v>193</v>
      </c>
      <c r="AV330">
        <f>(Table2[[#This Row],[Rank 1Y]]+Table2[[#This Row],[Rank 6M]]+Table2[[#This Row],[Rank Sharpe]])/3</f>
        <v>334.66666666666669</v>
      </c>
    </row>
    <row r="331" spans="1:48" x14ac:dyDescent="0.3">
      <c r="A331" t="s">
        <v>673</v>
      </c>
      <c r="B331" t="s">
        <v>674</v>
      </c>
      <c r="C331" t="s">
        <v>3183</v>
      </c>
      <c r="D331" t="s">
        <v>270</v>
      </c>
      <c r="E331">
        <v>28236.674285519999</v>
      </c>
      <c r="F331">
        <v>548.5</v>
      </c>
      <c r="G331">
        <v>1.29817607129903</v>
      </c>
      <c r="H331">
        <f>(Table2[[#This Row],[1Y Return vs Nifty]]-AVERAGE(Table2[1Y Return vs Nifty]))/_xlfn.STDEV.P(Table2[1Y Return vs Nifty])</f>
        <v>-0.39298628859027246</v>
      </c>
      <c r="I331">
        <v>10.1974647190669</v>
      </c>
      <c r="J331">
        <f>(Table2[[#This Row],[1M Return vs Nifty]]-AVERAGE(Table2[1M Return vs Nifty]))/_xlfn.STDEV.P(Table2[1M Return vs Nifty])</f>
        <v>0.77774884598957128</v>
      </c>
      <c r="K331">
        <v>35.1149972012593</v>
      </c>
      <c r="L331">
        <f>(Table2[[#This Row],[6M Return vs Nifty]]-AVERAGE(Table2[6M Return vs Nifty]))/_xlfn.STDEV.P(Table2[6M Return vs Nifty])</f>
        <v>0.85616054553751475</v>
      </c>
      <c r="M331">
        <v>5.42917922390314</v>
      </c>
      <c r="N331">
        <f>(Table2[[#This Row],[1W Return vs Nifty]]-AVERAGE(Table2[1W Return vs Nifty]))/_xlfn.STDEV.P(Table2[1W Return vs Nifty])</f>
        <v>0.37068530949883094</v>
      </c>
      <c r="O331">
        <v>559.9</v>
      </c>
      <c r="P331">
        <v>540.61136956030703</v>
      </c>
      <c r="Q331">
        <v>473.43631981107802</v>
      </c>
      <c r="R331">
        <v>51.435680537667501</v>
      </c>
      <c r="S331" s="1">
        <f>(Table2[[#This Row],[Close Price]]-Table2[[#This Row],[20D EMA]])/Table2[[#This Row],[20D EMA]]</f>
        <v>-2.0360778710483977E-2</v>
      </c>
      <c r="T331" s="1">
        <f>(Table2[[#This Row],[Close Price]]-Table2[[#This Row],[50D EMA]])/Table2[[#This Row],[50D EMA]]</f>
        <v>1.4592054262767351E-2</v>
      </c>
      <c r="U331" s="1">
        <f>(Table2[[#This Row],[Close Price]]-Table2[[#This Row],[200D EMA]])/Table2[[#This Row],[200D EMA]]</f>
        <v>0.15855074283036777</v>
      </c>
      <c r="V331">
        <v>0.69088929277041</v>
      </c>
      <c r="W331">
        <v>543.95000000000005</v>
      </c>
      <c r="X331">
        <v>564.79999999999995</v>
      </c>
      <c r="Y331">
        <v>543.95000000000005</v>
      </c>
      <c r="Z331">
        <v>577.25</v>
      </c>
      <c r="AA331">
        <v>543.95000000000005</v>
      </c>
      <c r="AB331">
        <v>577.25</v>
      </c>
      <c r="AC331" s="1">
        <f>(Table2[[#This Row],[Close Price]]/Table2[[#This Row],[Day Low]])-1</f>
        <v>8.3647394061954206E-3</v>
      </c>
      <c r="AD331" s="1">
        <f>(Table2[[#This Row],[Day High]]/Table2[[#This Row],[Close Price]])-1</f>
        <v>2.9717411121239712E-2</v>
      </c>
      <c r="AE331" s="1">
        <f>(Table2[[#This Row],[Close Price]]/Table2[[#This Row],[Current Week Low]])-1</f>
        <v>8.3647394061954206E-3</v>
      </c>
      <c r="AF331" s="1">
        <f>(Table2[[#This Row],[Current Week High]]/Table2[[#This Row],[Close Price]])-1</f>
        <v>5.2415679124885983E-2</v>
      </c>
      <c r="AG331" s="1">
        <f>(Table2[[#This Row],[Close Price]]/Table2[[#This Row],[Current Month Low]])-1</f>
        <v>8.3647394061954206E-3</v>
      </c>
      <c r="AH331" s="1">
        <f>(Table2[[#This Row],[Current Month High]]/Table2[[#This Row],[Close Price]])-1</f>
        <v>5.2415679124885983E-2</v>
      </c>
      <c r="AI331">
        <v>14.548769371011799</v>
      </c>
      <c r="AJ331">
        <v>63.195477536447399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7.0000000000000007E-2</v>
      </c>
      <c r="AM331" t="s">
        <v>3215</v>
      </c>
      <c r="AN331">
        <v>-7.4</v>
      </c>
      <c r="AO331" t="s">
        <v>3214</v>
      </c>
      <c r="AP331">
        <v>1.3595558208058E-2</v>
      </c>
      <c r="AQ331">
        <f>(Table2[[#This Row],[Sharpe Ratio]]-AVERAGE(Table2[Sharpe Ratio]))/_xlfn.STDEV.P(Table2[Sharpe Ratio])</f>
        <v>-0.5558347526992542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1.0557736597363903</v>
      </c>
      <c r="AS331">
        <f>_xlfn.RANK.AVG(Table2[[#This Row],[1Y Return vs Nifty Z-Score]],Table2[1Y Return vs Nifty Z-Score])</f>
        <v>425</v>
      </c>
      <c r="AT331">
        <f>_xlfn.RANK.AVG(Table2[[#This Row],[6M Return vs Nifty Z-Score]],Table2[6M Return vs Nifty Z-Score])</f>
        <v>108</v>
      </c>
      <c r="AU331">
        <f>_xlfn.RANK.AVG(Table2[[#This Row],[Sharpe Ratio Z-Score]],Table2[Sharpe Ratio Z-Score])</f>
        <v>475</v>
      </c>
      <c r="AV331">
        <f>(Table2[[#This Row],[Rank 1Y]]+Table2[[#This Row],[Rank 6M]]+Table2[[#This Row],[Rank Sharpe]])/3</f>
        <v>336</v>
      </c>
    </row>
    <row r="332" spans="1:48" x14ac:dyDescent="0.3">
      <c r="A332" t="s">
        <v>1073</v>
      </c>
      <c r="B332" t="s">
        <v>1074</v>
      </c>
      <c r="C332" t="s">
        <v>3175</v>
      </c>
      <c r="D332" t="s">
        <v>409</v>
      </c>
      <c r="E332">
        <v>12919.152633419901</v>
      </c>
      <c r="F332">
        <v>3071.75</v>
      </c>
      <c r="G332">
        <v>13.9915677136702</v>
      </c>
      <c r="H332">
        <f>(Table2[[#This Row],[1Y Return vs Nifty]]-AVERAGE(Table2[1Y Return vs Nifty]))/_xlfn.STDEV.P(Table2[1Y Return vs Nifty])</f>
        <v>-0.17592759509336509</v>
      </c>
      <c r="I332">
        <v>13.174319828442099</v>
      </c>
      <c r="J332">
        <f>(Table2[[#This Row],[1M Return vs Nifty]]-AVERAGE(Table2[1M Return vs Nifty]))/_xlfn.STDEV.P(Table2[1M Return vs Nifty])</f>
        <v>1.0484657706731209</v>
      </c>
      <c r="K332">
        <v>3.1167420570163502</v>
      </c>
      <c r="L332">
        <f>(Table2[[#This Row],[6M Return vs Nifty]]-AVERAGE(Table2[6M Return vs Nifty]))/_xlfn.STDEV.P(Table2[6M Return vs Nifty])</f>
        <v>-0.19789839217765465</v>
      </c>
      <c r="M332">
        <v>6.4335776097112696</v>
      </c>
      <c r="N332">
        <f>(Table2[[#This Row],[1W Return vs Nifty]]-AVERAGE(Table2[1W Return vs Nifty]))/_xlfn.STDEV.P(Table2[1W Return vs Nifty])</f>
        <v>0.60213664450949178</v>
      </c>
      <c r="O332">
        <v>3005.65</v>
      </c>
      <c r="P332">
        <v>2868.9831542212801</v>
      </c>
      <c r="Q332">
        <v>2606.8507554443099</v>
      </c>
      <c r="R332">
        <v>68.174894385879</v>
      </c>
      <c r="S332" s="1">
        <f>(Table2[[#This Row],[Close Price]]-Table2[[#This Row],[20D EMA]])/Table2[[#This Row],[20D EMA]]</f>
        <v>2.1991915226323724E-2</v>
      </c>
      <c r="T332" s="1">
        <f>(Table2[[#This Row],[Close Price]]-Table2[[#This Row],[50D EMA]])/Table2[[#This Row],[50D EMA]]</f>
        <v>7.067550936309222E-2</v>
      </c>
      <c r="U332" s="1">
        <f>(Table2[[#This Row],[Close Price]]-Table2[[#This Row],[200D EMA]])/Table2[[#This Row],[200D EMA]]</f>
        <v>0.17833749921615782</v>
      </c>
      <c r="V332">
        <v>0.97245253676846699</v>
      </c>
      <c r="W332">
        <v>3050</v>
      </c>
      <c r="X332">
        <v>3159.95</v>
      </c>
      <c r="Y332">
        <v>3050</v>
      </c>
      <c r="Z332">
        <v>3236.7</v>
      </c>
      <c r="AA332">
        <v>3050</v>
      </c>
      <c r="AB332">
        <v>3207.35</v>
      </c>
      <c r="AC332" s="1">
        <f>(Table2[[#This Row],[Close Price]]/Table2[[#This Row],[Day Low]])-1</f>
        <v>7.1311475409836511E-3</v>
      </c>
      <c r="AD332" s="1">
        <f>(Table2[[#This Row],[Day High]]/Table2[[#This Row],[Close Price]])-1</f>
        <v>2.8713274192235572E-2</v>
      </c>
      <c r="AE332" s="1">
        <f>(Table2[[#This Row],[Close Price]]/Table2[[#This Row],[Current Week Low]])-1</f>
        <v>7.1311475409836511E-3</v>
      </c>
      <c r="AF332" s="1">
        <f>(Table2[[#This Row],[Current Week High]]/Table2[[#This Row],[Close Price]])-1</f>
        <v>5.3699031496703853E-2</v>
      </c>
      <c r="AG332" s="1">
        <f>(Table2[[#This Row],[Close Price]]/Table2[[#This Row],[Current Month Low]])-1</f>
        <v>7.1311475409836511E-3</v>
      </c>
      <c r="AH332" s="1">
        <f>(Table2[[#This Row],[Current Month High]]/Table2[[#This Row],[Close Price]])-1</f>
        <v>4.4144217465614144E-2</v>
      </c>
      <c r="AI332">
        <v>6.2260926182143601</v>
      </c>
      <c r="AJ332">
        <v>49.378753616845302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0.09</v>
      </c>
      <c r="AM332" t="s">
        <v>3215</v>
      </c>
      <c r="AN332">
        <v>2.72</v>
      </c>
      <c r="AO332" t="s">
        <v>3215</v>
      </c>
      <c r="AP332">
        <v>8.6574174363250003E-2</v>
      </c>
      <c r="AQ332">
        <f>(Table2[[#This Row],[Sharpe Ratio]]-AVERAGE(Table2[Sharpe Ratio]))/_xlfn.STDEV.P(Table2[Sharpe Ratio])</f>
        <v>0.29631629152461691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1.5730927194362097</v>
      </c>
      <c r="AS332">
        <f>_xlfn.RANK.AVG(Table2[[#This Row],[1Y Return vs Nifty Z-Score]],Table2[1Y Return vs Nifty Z-Score])</f>
        <v>347</v>
      </c>
      <c r="AT332">
        <f>_xlfn.RANK.AVG(Table2[[#This Row],[6M Return vs Nifty Z-Score]],Table2[6M Return vs Nifty Z-Score])</f>
        <v>393</v>
      </c>
      <c r="AU332">
        <f>_xlfn.RANK.AVG(Table2[[#This Row],[Sharpe Ratio Z-Score]],Table2[Sharpe Ratio Z-Score])</f>
        <v>268</v>
      </c>
      <c r="AV332">
        <f>(Table2[[#This Row],[Rank 1Y]]+Table2[[#This Row],[Rank 6M]]+Table2[[#This Row],[Rank Sharpe]])/3</f>
        <v>336</v>
      </c>
    </row>
    <row r="333" spans="1:48" x14ac:dyDescent="0.3">
      <c r="A333" t="s">
        <v>1233</v>
      </c>
      <c r="B333" t="s">
        <v>1234</v>
      </c>
      <c r="C333" t="s">
        <v>3179</v>
      </c>
      <c r="D333" t="s">
        <v>127</v>
      </c>
      <c r="E333">
        <v>9904.2164431300007</v>
      </c>
      <c r="F333">
        <v>1192.75</v>
      </c>
      <c r="G333">
        <v>34.003868972775003</v>
      </c>
      <c r="H333">
        <f>(Table2[[#This Row],[1Y Return vs Nifty]]-AVERAGE(Table2[1Y Return vs Nifty]))/_xlfn.STDEV.P(Table2[1Y Return vs Nifty])</f>
        <v>0.16628543098768922</v>
      </c>
      <c r="I333">
        <v>-6.7587415990845203</v>
      </c>
      <c r="J333">
        <f>(Table2[[#This Row],[1M Return vs Nifty]]-AVERAGE(Table2[1M Return vs Nifty]))/_xlfn.STDEV.P(Table2[1M Return vs Nifty])</f>
        <v>-0.76425835963259681</v>
      </c>
      <c r="K333">
        <v>22.859419349823199</v>
      </c>
      <c r="L333">
        <f>(Table2[[#This Row],[6M Return vs Nifty]]-AVERAGE(Table2[6M Return vs Nifty]))/_xlfn.STDEV.P(Table2[6M Return vs Nifty])</f>
        <v>0.4524478645510801</v>
      </c>
      <c r="M333">
        <v>2.97272494998212</v>
      </c>
      <c r="N333">
        <f>(Table2[[#This Row],[1W Return vs Nifty]]-AVERAGE(Table2[1W Return vs Nifty]))/_xlfn.STDEV.P(Table2[1W Return vs Nifty])</f>
        <v>-0.19537456188797325</v>
      </c>
      <c r="O333">
        <v>1190.21</v>
      </c>
      <c r="P333">
        <v>1189.7975783163799</v>
      </c>
      <c r="Q333">
        <v>1033.8464587559599</v>
      </c>
      <c r="R333">
        <v>42.026266038058402</v>
      </c>
      <c r="S333" s="1">
        <f>(Table2[[#This Row],[Close Price]]-Table2[[#This Row],[20D EMA]])/Table2[[#This Row],[20D EMA]]</f>
        <v>2.1340771796573409E-3</v>
      </c>
      <c r="T333" s="1">
        <f>(Table2[[#This Row],[Close Price]]-Table2[[#This Row],[50D EMA]])/Table2[[#This Row],[50D EMA]]</f>
        <v>2.4814487249149356E-3</v>
      </c>
      <c r="U333" s="1">
        <f>(Table2[[#This Row],[Close Price]]-Table2[[#This Row],[200D EMA]])/Table2[[#This Row],[200D EMA]]</f>
        <v>0.15370129664636142</v>
      </c>
      <c r="V333">
        <v>0.45254492076069402</v>
      </c>
      <c r="W333">
        <v>1155</v>
      </c>
      <c r="X333">
        <v>1242.4000000000001</v>
      </c>
      <c r="Y333">
        <v>1149</v>
      </c>
      <c r="Z333">
        <v>1242.4000000000001</v>
      </c>
      <c r="AA333">
        <v>1154.5</v>
      </c>
      <c r="AB333">
        <v>1242.4000000000001</v>
      </c>
      <c r="AC333" s="1">
        <f>(Table2[[#This Row],[Close Price]]/Table2[[#This Row],[Day Low]])-1</f>
        <v>3.2683982683982649E-2</v>
      </c>
      <c r="AD333" s="1">
        <f>(Table2[[#This Row],[Day High]]/Table2[[#This Row],[Close Price]])-1</f>
        <v>4.1626493397610709E-2</v>
      </c>
      <c r="AE333" s="1">
        <f>(Table2[[#This Row],[Close Price]]/Table2[[#This Row],[Current Week Low]])-1</f>
        <v>3.8076588337685013E-2</v>
      </c>
      <c r="AF333" s="1">
        <f>(Table2[[#This Row],[Current Week High]]/Table2[[#This Row],[Close Price]])-1</f>
        <v>4.1626493397610709E-2</v>
      </c>
      <c r="AG333" s="1">
        <f>(Table2[[#This Row],[Close Price]]/Table2[[#This Row],[Current Month Low]])-1</f>
        <v>3.3131225638804773E-2</v>
      </c>
      <c r="AH333" s="1">
        <f>(Table2[[#This Row],[Current Month High]]/Table2[[#This Row],[Close Price]])-1</f>
        <v>4.1626493397610709E-2</v>
      </c>
      <c r="AI333">
        <v>16.030182351708198</v>
      </c>
      <c r="AJ333">
        <v>71.372126436781599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0.06</v>
      </c>
      <c r="AM333" t="s">
        <v>3215</v>
      </c>
      <c r="AN333">
        <v>3.72</v>
      </c>
      <c r="AO333" t="s">
        <v>3215</v>
      </c>
      <c r="AP333">
        <v>-8.1844663094899999E-4</v>
      </c>
      <c r="AQ333">
        <f>(Table2[[#This Row],[Sharpe Ratio]]-AVERAGE(Table2[Sharpe Ratio]))/_xlfn.STDEV.P(Table2[Sharpe Ratio])</f>
        <v>-0.72414308631971691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-1.0650427123015176</v>
      </c>
      <c r="AS333">
        <f>_xlfn.RANK.AVG(Table2[[#This Row],[1Y Return vs Nifty Z-Score]],Table2[1Y Return vs Nifty Z-Score])</f>
        <v>252</v>
      </c>
      <c r="AT333">
        <f>_xlfn.RANK.AVG(Table2[[#This Row],[6M Return vs Nifty Z-Score]],Table2[6M Return vs Nifty Z-Score])</f>
        <v>192</v>
      </c>
      <c r="AU333">
        <f>_xlfn.RANK.AVG(Table2[[#This Row],[Sharpe Ratio Z-Score]],Table2[Sharpe Ratio Z-Score])</f>
        <v>564</v>
      </c>
      <c r="AV333">
        <f>(Table2[[#This Row],[Rank 1Y]]+Table2[[#This Row],[Rank 6M]]+Table2[[#This Row],[Rank Sharpe]])/3</f>
        <v>336</v>
      </c>
    </row>
    <row r="334" spans="1:48" x14ac:dyDescent="0.3">
      <c r="A334" t="s">
        <v>1054</v>
      </c>
      <c r="B334" t="s">
        <v>1055</v>
      </c>
      <c r="C334" t="s">
        <v>3180</v>
      </c>
      <c r="D334" t="s">
        <v>72</v>
      </c>
      <c r="E334">
        <v>13506</v>
      </c>
      <c r="F334">
        <v>90.04</v>
      </c>
      <c r="G334">
        <v>21.6501299291204</v>
      </c>
      <c r="H334">
        <f>(Table2[[#This Row],[1Y Return vs Nifty]]-AVERAGE(Table2[1Y Return vs Nifty]))/_xlfn.STDEV.P(Table2[1Y Return vs Nifty])</f>
        <v>-4.4965157678185305E-2</v>
      </c>
      <c r="I334">
        <v>-9.8333124392093403</v>
      </c>
      <c r="J334">
        <f>(Table2[[#This Row],[1M Return vs Nifty]]-AVERAGE(Table2[1M Return vs Nifty]))/_xlfn.STDEV.P(Table2[1M Return vs Nifty])</f>
        <v>-1.0438616093638224</v>
      </c>
      <c r="K334">
        <v>4.61374452716999</v>
      </c>
      <c r="L334">
        <f>(Table2[[#This Row],[6M Return vs Nifty]]-AVERAGE(Table2[6M Return vs Nifty]))/_xlfn.STDEV.P(Table2[6M Return vs Nifty])</f>
        <v>-0.14858542725709625</v>
      </c>
      <c r="M334">
        <v>2.8475705020700399</v>
      </c>
      <c r="N334">
        <f>(Table2[[#This Row],[1W Return vs Nifty]]-AVERAGE(Table2[1W Return vs Nifty]))/_xlfn.STDEV.P(Table2[1W Return vs Nifty])</f>
        <v>-0.2242148751153451</v>
      </c>
      <c r="O334">
        <v>92.57</v>
      </c>
      <c r="P334">
        <v>94.115443401806502</v>
      </c>
      <c r="Q334">
        <v>80.813623386008402</v>
      </c>
      <c r="R334">
        <v>35.759918462360602</v>
      </c>
      <c r="S334" s="1">
        <f>(Table2[[#This Row],[Close Price]]-Table2[[#This Row],[20D EMA]])/Table2[[#This Row],[20D EMA]]</f>
        <v>-2.7330668683158553E-2</v>
      </c>
      <c r="T334" s="1">
        <f>(Table2[[#This Row],[Close Price]]-Table2[[#This Row],[50D EMA]])/Table2[[#This Row],[50D EMA]]</f>
        <v>-4.3302600025027026E-2</v>
      </c>
      <c r="U334" s="1">
        <f>(Table2[[#This Row],[Close Price]]-Table2[[#This Row],[200D EMA]])/Table2[[#This Row],[200D EMA]]</f>
        <v>0.11416857984354412</v>
      </c>
      <c r="V334">
        <v>0.13281986411503799</v>
      </c>
      <c r="W334">
        <v>86.1</v>
      </c>
      <c r="X334">
        <v>89.49</v>
      </c>
      <c r="Y334">
        <v>86.1</v>
      </c>
      <c r="Z334">
        <v>91.17</v>
      </c>
      <c r="AA334">
        <v>86.1</v>
      </c>
      <c r="AB334">
        <v>91.17</v>
      </c>
      <c r="AC334" s="1">
        <f>(Table2[[#This Row],[Close Price]]/Table2[[#This Row],[Day Low]])-1</f>
        <v>4.5760743321719088E-2</v>
      </c>
      <c r="AD334" s="1">
        <f>(Table2[[#This Row],[Day High]]/Table2[[#This Row],[Close Price]])-1</f>
        <v>-6.1083962683252668E-3</v>
      </c>
      <c r="AE334" s="1">
        <f>(Table2[[#This Row],[Close Price]]/Table2[[#This Row],[Current Week Low]])-1</f>
        <v>4.5760743321719088E-2</v>
      </c>
      <c r="AF334" s="1">
        <f>(Table2[[#This Row],[Current Week High]]/Table2[[#This Row],[Close Price]])-1</f>
        <v>1.254997778764988E-2</v>
      </c>
      <c r="AG334" s="1">
        <f>(Table2[[#This Row],[Close Price]]/Table2[[#This Row],[Current Month Low]])-1</f>
        <v>4.5760743321719088E-2</v>
      </c>
      <c r="AH334" s="1">
        <f>(Table2[[#This Row],[Current Month High]]/Table2[[#This Row],[Close Price]])-1</f>
        <v>1.254997778764988E-2</v>
      </c>
      <c r="AI334">
        <v>46.379386939138101</v>
      </c>
      <c r="AJ334">
        <v>81.167002012072402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-0.12</v>
      </c>
      <c r="AM334" t="s">
        <v>3214</v>
      </c>
      <c r="AN334">
        <v>-8.99</v>
      </c>
      <c r="AO334" t="s">
        <v>3214</v>
      </c>
      <c r="AP334">
        <v>6.7501685110419998E-2</v>
      </c>
      <c r="AQ334">
        <f>(Table2[[#This Row],[Sharpe Ratio]]-AVERAGE(Table2[Sharpe Ratio]))/_xlfn.STDEV.P(Table2[Sharpe Ratio])</f>
        <v>7.3612128456003206E-2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311</v>
      </c>
      <c r="AT334">
        <f>_xlfn.RANK.AVG(Table2[[#This Row],[6M Return vs Nifty Z-Score]],Table2[6M Return vs Nifty Z-Score])</f>
        <v>376</v>
      </c>
      <c r="AU334">
        <f>_xlfn.RANK.AVG(Table2[[#This Row],[Sharpe Ratio Z-Score]],Table2[Sharpe Ratio Z-Score])</f>
        <v>327</v>
      </c>
      <c r="AV334">
        <f>(Table2[[#This Row],[Rank 1Y]]+Table2[[#This Row],[Rank 6M]]+Table2[[#This Row],[Rank Sharpe]])/3</f>
        <v>338</v>
      </c>
    </row>
    <row r="335" spans="1:48" x14ac:dyDescent="0.3">
      <c r="A335" t="s">
        <v>196</v>
      </c>
      <c r="B335" t="s">
        <v>197</v>
      </c>
      <c r="C335" t="s">
        <v>3175</v>
      </c>
      <c r="D335" t="s">
        <v>198</v>
      </c>
      <c r="E335">
        <v>136516.73371845001</v>
      </c>
      <c r="F335">
        <v>4782.5</v>
      </c>
      <c r="G335">
        <v>13.4044955340963</v>
      </c>
      <c r="H335">
        <f>(Table2[[#This Row],[1Y Return vs Nifty]]-AVERAGE(Table2[1Y Return vs Nifty]))/_xlfn.STDEV.P(Table2[1Y Return vs Nifty])</f>
        <v>-0.18596660782352681</v>
      </c>
      <c r="I335">
        <v>1.1077515081650899</v>
      </c>
      <c r="J335">
        <f>(Table2[[#This Row],[1M Return vs Nifty]]-AVERAGE(Table2[1M Return vs Nifty]))/_xlfn.STDEV.P(Table2[1M Return vs Nifty])</f>
        <v>-4.8874928530393665E-2</v>
      </c>
      <c r="K335">
        <v>9.0126375470146094</v>
      </c>
      <c r="L335">
        <f>(Table2[[#This Row],[6M Return vs Nifty]]-AVERAGE(Table2[6M Return vs Nifty]))/_xlfn.STDEV.P(Table2[6M Return vs Nifty])</f>
        <v>-3.6808853463378439E-3</v>
      </c>
      <c r="M335">
        <v>5.1672279685808498</v>
      </c>
      <c r="N335">
        <f>(Table2[[#This Row],[1W Return vs Nifty]]-AVERAGE(Table2[1W Return vs Nifty]))/_xlfn.STDEV.P(Table2[1W Return vs Nifty])</f>
        <v>0.31032184355868903</v>
      </c>
      <c r="O335">
        <v>4898.58</v>
      </c>
      <c r="P335">
        <v>4854.0680805216598</v>
      </c>
      <c r="Q335">
        <v>4467.5728074267599</v>
      </c>
      <c r="R335">
        <v>56.671570348924398</v>
      </c>
      <c r="S335" s="1">
        <f>(Table2[[#This Row],[Close Price]]-Table2[[#This Row],[20D EMA]])/Table2[[#This Row],[20D EMA]]</f>
        <v>-2.3696663114616875E-2</v>
      </c>
      <c r="T335" s="1">
        <f>(Table2[[#This Row],[Close Price]]-Table2[[#This Row],[50D EMA]])/Table2[[#This Row],[50D EMA]]</f>
        <v>-1.4743938349123541E-2</v>
      </c>
      <c r="U335" s="1">
        <f>(Table2[[#This Row],[Close Price]]-Table2[[#This Row],[200D EMA]])/Table2[[#This Row],[200D EMA]]</f>
        <v>7.0491787408526282E-2</v>
      </c>
      <c r="V335">
        <v>1.3719884126889701</v>
      </c>
      <c r="W335">
        <v>4711</v>
      </c>
      <c r="X335">
        <v>4950</v>
      </c>
      <c r="Y335">
        <v>4711</v>
      </c>
      <c r="Z335">
        <v>5085</v>
      </c>
      <c r="AA335">
        <v>4711</v>
      </c>
      <c r="AB335">
        <v>5045.95</v>
      </c>
      <c r="AC335" s="1">
        <f>(Table2[[#This Row],[Close Price]]/Table2[[#This Row],[Day Low]])-1</f>
        <v>1.5177244746338303E-2</v>
      </c>
      <c r="AD335" s="1">
        <f>(Table2[[#This Row],[Day High]]/Table2[[#This Row],[Close Price]])-1</f>
        <v>3.5023523261892286E-2</v>
      </c>
      <c r="AE335" s="1">
        <f>(Table2[[#This Row],[Close Price]]/Table2[[#This Row],[Current Week Low]])-1</f>
        <v>1.5177244746338303E-2</v>
      </c>
      <c r="AF335" s="1">
        <f>(Table2[[#This Row],[Current Week High]]/Table2[[#This Row],[Close Price]])-1</f>
        <v>6.3251437532671151E-2</v>
      </c>
      <c r="AG335" s="1">
        <f>(Table2[[#This Row],[Close Price]]/Table2[[#This Row],[Current Month Low]])-1</f>
        <v>1.5177244746338303E-2</v>
      </c>
      <c r="AH335" s="1">
        <f>(Table2[[#This Row],[Current Month High]]/Table2[[#This Row],[Close Price]])-1</f>
        <v>5.5086251960271726E-2</v>
      </c>
      <c r="AI335">
        <v>6.7433350757971802</v>
      </c>
      <c r="AJ335">
        <v>46.030534351145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-0.05</v>
      </c>
      <c r="AM335" t="s">
        <v>3214</v>
      </c>
      <c r="AN335">
        <v>-2.38</v>
      </c>
      <c r="AO335" t="s">
        <v>3214</v>
      </c>
      <c r="AP335">
        <v>6.1792040962804003E-2</v>
      </c>
      <c r="AQ335">
        <f>(Table2[[#This Row],[Sharpe Ratio]]-AVERAGE(Table2[Sharpe Ratio]))/_xlfn.STDEV.P(Table2[Sharpe Ratio])</f>
        <v>6.9421985659783546E-3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7.8741620424409076E-2</v>
      </c>
      <c r="AS335">
        <f>_xlfn.RANK.AVG(Table2[[#This Row],[1Y Return vs Nifty Z-Score]],Table2[1Y Return vs Nifty Z-Score])</f>
        <v>352</v>
      </c>
      <c r="AT335">
        <f>_xlfn.RANK.AVG(Table2[[#This Row],[6M Return vs Nifty Z-Score]],Table2[6M Return vs Nifty Z-Score])</f>
        <v>320</v>
      </c>
      <c r="AU335">
        <f>_xlfn.RANK.AVG(Table2[[#This Row],[Sharpe Ratio Z-Score]],Table2[Sharpe Ratio Z-Score])</f>
        <v>345</v>
      </c>
      <c r="AV335">
        <f>(Table2[[#This Row],[Rank 1Y]]+Table2[[#This Row],[Rank 6M]]+Table2[[#This Row],[Rank Sharpe]])/3</f>
        <v>339</v>
      </c>
    </row>
    <row r="336" spans="1:48" x14ac:dyDescent="0.3">
      <c r="A336" t="s">
        <v>285</v>
      </c>
      <c r="B336" t="s">
        <v>286</v>
      </c>
      <c r="C336" t="s">
        <v>3180</v>
      </c>
      <c r="D336" t="s">
        <v>46</v>
      </c>
      <c r="E336">
        <v>99352.166291298505</v>
      </c>
      <c r="F336">
        <v>88.63</v>
      </c>
      <c r="G336">
        <v>19.786201222486401</v>
      </c>
      <c r="H336">
        <f>(Table2[[#This Row],[1Y Return vs Nifty]]-AVERAGE(Table2[1Y Return vs Nifty]))/_xlfn.STDEV.P(Table2[1Y Return vs Nifty])</f>
        <v>-7.6838587666971089E-2</v>
      </c>
      <c r="I336">
        <v>0.56683248384887996</v>
      </c>
      <c r="J336">
        <f>(Table2[[#This Row],[1M Return vs Nifty]]-AVERAGE(Table2[1M Return vs Nifty]))/_xlfn.STDEV.P(Table2[1M Return vs Nifty])</f>
        <v>-9.8066417328263086E-2</v>
      </c>
      <c r="K336">
        <v>-7.1004231945094602</v>
      </c>
      <c r="L336">
        <f>(Table2[[#This Row],[6M Return vs Nifty]]-AVERAGE(Table2[6M Return vs Nifty]))/_xlfn.STDEV.P(Table2[6M Return vs Nifty])</f>
        <v>-0.53446344245731836</v>
      </c>
      <c r="M336">
        <v>3.3556275389353298</v>
      </c>
      <c r="N336">
        <f>(Table2[[#This Row],[1W Return vs Nifty]]-AVERAGE(Table2[1W Return vs Nifty]))/_xlfn.STDEV.P(Table2[1W Return vs Nifty])</f>
        <v>-0.10713933904763262</v>
      </c>
      <c r="O336">
        <v>93.91</v>
      </c>
      <c r="P336">
        <v>94.2015977245686</v>
      </c>
      <c r="Q336">
        <v>85.685618742001495</v>
      </c>
      <c r="R336">
        <v>45.914375562249099</v>
      </c>
      <c r="S336" s="1">
        <f>(Table2[[#This Row],[Close Price]]-Table2[[#This Row],[20D EMA]])/Table2[[#This Row],[20D EMA]]</f>
        <v>-5.6224044297731889E-2</v>
      </c>
      <c r="T336" s="1">
        <f>(Table2[[#This Row],[Close Price]]-Table2[[#This Row],[50D EMA]])/Table2[[#This Row],[50D EMA]]</f>
        <v>-5.9145469494680164E-2</v>
      </c>
      <c r="U336" s="1">
        <f>(Table2[[#This Row],[Close Price]]-Table2[[#This Row],[200D EMA]])/Table2[[#This Row],[200D EMA]]</f>
        <v>3.4362607182239088E-2</v>
      </c>
      <c r="V336">
        <v>1.07452651652469</v>
      </c>
      <c r="W336">
        <v>88.21</v>
      </c>
      <c r="X336">
        <v>93.19</v>
      </c>
      <c r="Y336">
        <v>88.21</v>
      </c>
      <c r="Z336">
        <v>95.51</v>
      </c>
      <c r="AA336">
        <v>88.21</v>
      </c>
      <c r="AB336">
        <v>94.93</v>
      </c>
      <c r="AC336" s="1">
        <f>(Table2[[#This Row],[Close Price]]/Table2[[#This Row],[Day Low]])-1</f>
        <v>4.7613649246116552E-3</v>
      </c>
      <c r="AD336" s="1">
        <f>(Table2[[#This Row],[Day High]]/Table2[[#This Row],[Close Price]])-1</f>
        <v>5.1449847681372063E-2</v>
      </c>
      <c r="AE336" s="1">
        <f>(Table2[[#This Row],[Close Price]]/Table2[[#This Row],[Current Week Low]])-1</f>
        <v>4.7613649246116552E-3</v>
      </c>
      <c r="AF336" s="1">
        <f>(Table2[[#This Row],[Current Week High]]/Table2[[#This Row],[Close Price]])-1</f>
        <v>7.7626085975403436E-2</v>
      </c>
      <c r="AG336" s="1">
        <f>(Table2[[#This Row],[Close Price]]/Table2[[#This Row],[Current Month Low]])-1</f>
        <v>4.7613649246116552E-3</v>
      </c>
      <c r="AH336" s="1">
        <f>(Table2[[#This Row],[Current Month High]]/Table2[[#This Row],[Close Price]])-1</f>
        <v>7.1082026401895648E-2</v>
      </c>
      <c r="AI336">
        <v>17.059686336454899</v>
      </c>
      <c r="AJ336">
        <v>70.442307692307594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-0.09</v>
      </c>
      <c r="AM336" t="s">
        <v>3214</v>
      </c>
      <c r="AN336">
        <v>-8.75</v>
      </c>
      <c r="AO336" t="s">
        <v>3214</v>
      </c>
      <c r="AP336">
        <v>0.11624476532098001</v>
      </c>
      <c r="AQ336">
        <f>(Table2[[#This Row],[Sharpe Ratio]]-AVERAGE(Table2[Sharpe Ratio]))/_xlfn.STDEV.P(Table2[Sharpe Ratio])</f>
        <v>0.64277154649412593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325</v>
      </c>
      <c r="AT336">
        <f>_xlfn.RANK.AVG(Table2[[#This Row],[6M Return vs Nifty Z-Score]],Table2[6M Return vs Nifty Z-Score])</f>
        <v>506</v>
      </c>
      <c r="AU336">
        <f>_xlfn.RANK.AVG(Table2[[#This Row],[Sharpe Ratio Z-Score]],Table2[Sharpe Ratio Z-Score])</f>
        <v>187</v>
      </c>
      <c r="AV336">
        <f>(Table2[[#This Row],[Rank 1Y]]+Table2[[#This Row],[Rank 6M]]+Table2[[#This Row],[Rank Sharpe]])/3</f>
        <v>339.33333333333331</v>
      </c>
    </row>
    <row r="337" spans="1:48" x14ac:dyDescent="0.3">
      <c r="A337" t="s">
        <v>727</v>
      </c>
      <c r="B337" t="s">
        <v>728</v>
      </c>
      <c r="C337" t="s">
        <v>3167</v>
      </c>
      <c r="D337" t="s">
        <v>270</v>
      </c>
      <c r="E337">
        <v>24190.966145488001</v>
      </c>
      <c r="F337">
        <v>235.78</v>
      </c>
      <c r="G337">
        <v>41.805985871561603</v>
      </c>
      <c r="H337">
        <f>(Table2[[#This Row],[1Y Return vs Nifty]]-AVERAGE(Table2[1Y Return vs Nifty]))/_xlfn.STDEV.P(Table2[1Y Return vs Nifty])</f>
        <v>0.29970267267333273</v>
      </c>
      <c r="I337">
        <v>-7.1543552543913496</v>
      </c>
      <c r="J337">
        <f>(Table2[[#This Row],[1M Return vs Nifty]]-AVERAGE(Table2[1M Return vs Nifty]))/_xlfn.STDEV.P(Table2[1M Return vs Nifty])</f>
        <v>-0.80023569416600693</v>
      </c>
      <c r="K337">
        <v>0.15598432036549201</v>
      </c>
      <c r="L337">
        <f>(Table2[[#This Row],[6M Return vs Nifty]]-AVERAGE(Table2[6M Return vs Nifty]))/_xlfn.STDEV.P(Table2[6M Return vs Nifty])</f>
        <v>-0.29542912129579102</v>
      </c>
      <c r="M337">
        <v>2.6006517526546502</v>
      </c>
      <c r="N337">
        <f>(Table2[[#This Row],[1W Return vs Nifty]]-AVERAGE(Table2[1W Return vs Nifty]))/_xlfn.STDEV.P(Table2[1W Return vs Nifty])</f>
        <v>-0.28111428375524716</v>
      </c>
      <c r="O337">
        <v>250.5</v>
      </c>
      <c r="P337">
        <v>250.69105139365001</v>
      </c>
      <c r="Q337">
        <v>216.700345978851</v>
      </c>
      <c r="R337">
        <v>32.502466207479301</v>
      </c>
      <c r="S337" s="1">
        <f>(Table2[[#This Row],[Close Price]]-Table2[[#This Row],[20D EMA]])/Table2[[#This Row],[20D EMA]]</f>
        <v>-5.8762475049900197E-2</v>
      </c>
      <c r="T337" s="1">
        <f>(Table2[[#This Row],[Close Price]]-Table2[[#This Row],[50D EMA]])/Table2[[#This Row],[50D EMA]]</f>
        <v>-5.9479791204177415E-2</v>
      </c>
      <c r="U337" s="1">
        <f>(Table2[[#This Row],[Close Price]]-Table2[[#This Row],[200D EMA]])/Table2[[#This Row],[200D EMA]]</f>
        <v>8.8046255463805706E-2</v>
      </c>
      <c r="V337">
        <v>0.25216791932444899</v>
      </c>
      <c r="W337">
        <v>233.41</v>
      </c>
      <c r="X337">
        <v>243.87</v>
      </c>
      <c r="Y337">
        <v>233.41</v>
      </c>
      <c r="Z337">
        <v>247.48</v>
      </c>
      <c r="AA337">
        <v>233.41</v>
      </c>
      <c r="AB337">
        <v>247.48</v>
      </c>
      <c r="AC337" s="1">
        <f>(Table2[[#This Row],[Close Price]]/Table2[[#This Row],[Day Low]])-1</f>
        <v>1.0153806606400861E-2</v>
      </c>
      <c r="AD337" s="1">
        <f>(Table2[[#This Row],[Day High]]/Table2[[#This Row],[Close Price]])-1</f>
        <v>3.4311646450080557E-2</v>
      </c>
      <c r="AE337" s="1">
        <f>(Table2[[#This Row],[Close Price]]/Table2[[#This Row],[Current Week Low]])-1</f>
        <v>1.0153806606400861E-2</v>
      </c>
      <c r="AF337" s="1">
        <f>(Table2[[#This Row],[Current Week High]]/Table2[[#This Row],[Close Price]])-1</f>
        <v>4.9622529476630817E-2</v>
      </c>
      <c r="AG337" s="1">
        <f>(Table2[[#This Row],[Close Price]]/Table2[[#This Row],[Current Month Low]])-1</f>
        <v>1.0153806606400861E-2</v>
      </c>
      <c r="AH337" s="1">
        <f>(Table2[[#This Row],[Current Month High]]/Table2[[#This Row],[Close Price]])-1</f>
        <v>4.9622529476630817E-2</v>
      </c>
      <c r="AI337">
        <v>20.6209178047332</v>
      </c>
      <c r="AJ337">
        <v>78.081570996978797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-0.15</v>
      </c>
      <c r="AM337" t="s">
        <v>3214</v>
      </c>
      <c r="AN337">
        <v>-8.42</v>
      </c>
      <c r="AO337" t="s">
        <v>3214</v>
      </c>
      <c r="AP337">
        <v>4.7138798164530003E-2</v>
      </c>
      <c r="AQ337">
        <f>(Table2[[#This Row],[Sharpe Ratio]]-AVERAGE(Table2[Sharpe Ratio]))/_xlfn.STDEV.P(Table2[Sharpe Ratio])</f>
        <v>-0.16415965029974239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223</v>
      </c>
      <c r="AT337">
        <f>_xlfn.RANK.AVG(Table2[[#This Row],[6M Return vs Nifty Z-Score]],Table2[6M Return vs Nifty Z-Score])</f>
        <v>423</v>
      </c>
      <c r="AU337">
        <f>_xlfn.RANK.AVG(Table2[[#This Row],[Sharpe Ratio Z-Score]],Table2[Sharpe Ratio Z-Score])</f>
        <v>383</v>
      </c>
      <c r="AV337">
        <f>(Table2[[#This Row],[Rank 1Y]]+Table2[[#This Row],[Rank 6M]]+Table2[[#This Row],[Rank Sharpe]])/3</f>
        <v>343</v>
      </c>
    </row>
    <row r="338" spans="1:48" x14ac:dyDescent="0.3">
      <c r="A338" t="s">
        <v>375</v>
      </c>
      <c r="B338" t="s">
        <v>376</v>
      </c>
      <c r="C338" t="s">
        <v>3181</v>
      </c>
      <c r="D338" t="s">
        <v>377</v>
      </c>
      <c r="E338">
        <v>68689.722699030302</v>
      </c>
      <c r="F338">
        <v>5178.3999999999996</v>
      </c>
      <c r="G338">
        <v>-0.339994586943348</v>
      </c>
      <c r="H338">
        <f>(Table2[[#This Row],[1Y Return vs Nifty]]-AVERAGE(Table2[1Y Return vs Nifty]))/_xlfn.STDEV.P(Table2[1Y Return vs Nifty])</f>
        <v>-0.42099922578005539</v>
      </c>
      <c r="I338">
        <v>1.51900320767968</v>
      </c>
      <c r="J338">
        <f>(Table2[[#This Row],[1M Return vs Nifty]]-AVERAGE(Table2[1M Return vs Nifty]))/_xlfn.STDEV.P(Table2[1M Return vs Nifty])</f>
        <v>-1.1475461215761668E-2</v>
      </c>
      <c r="K338">
        <v>10.8573313371464</v>
      </c>
      <c r="L338">
        <f>(Table2[[#This Row],[6M Return vs Nifty]]-AVERAGE(Table2[6M Return vs Nifty]))/_xlfn.STDEV.P(Table2[6M Return vs Nifty])</f>
        <v>5.7085427318867572E-2</v>
      </c>
      <c r="M338">
        <v>6.4761316858312901</v>
      </c>
      <c r="N338">
        <f>(Table2[[#This Row],[1W Return vs Nifty]]-AVERAGE(Table2[1W Return vs Nifty]))/_xlfn.STDEV.P(Table2[1W Return vs Nifty])</f>
        <v>0.61194271137229284</v>
      </c>
      <c r="O338">
        <v>5330.95</v>
      </c>
      <c r="P338">
        <v>5364.2611530492504</v>
      </c>
      <c r="Q338">
        <v>4959.2139259470196</v>
      </c>
      <c r="R338">
        <v>56.320311502593199</v>
      </c>
      <c r="S338" s="1">
        <f>(Table2[[#This Row],[Close Price]]-Table2[[#This Row],[20D EMA]])/Table2[[#This Row],[20D EMA]]</f>
        <v>-2.8615912736003935E-2</v>
      </c>
      <c r="T338" s="1">
        <f>(Table2[[#This Row],[Close Price]]-Table2[[#This Row],[50D EMA]])/Table2[[#This Row],[50D EMA]]</f>
        <v>-3.4648043364480907E-2</v>
      </c>
      <c r="U338" s="1">
        <f>(Table2[[#This Row],[Close Price]]-Table2[[#This Row],[200D EMA]])/Table2[[#This Row],[200D EMA]]</f>
        <v>4.4197745313260296E-2</v>
      </c>
      <c r="V338">
        <v>0.93839883249274803</v>
      </c>
      <c r="W338">
        <v>5121.5</v>
      </c>
      <c r="X338">
        <v>5407.85</v>
      </c>
      <c r="Y338">
        <v>5121.5</v>
      </c>
      <c r="Z338">
        <v>5431.85</v>
      </c>
      <c r="AA338">
        <v>5121.5</v>
      </c>
      <c r="AB338">
        <v>5431.85</v>
      </c>
      <c r="AC338" s="1">
        <f>(Table2[[#This Row],[Close Price]]/Table2[[#This Row],[Day Low]])-1</f>
        <v>1.1110026359465008E-2</v>
      </c>
      <c r="AD338" s="1">
        <f>(Table2[[#This Row],[Day High]]/Table2[[#This Row],[Close Price]])-1</f>
        <v>4.4309052989340403E-2</v>
      </c>
      <c r="AE338" s="1">
        <f>(Table2[[#This Row],[Close Price]]/Table2[[#This Row],[Current Week Low]])-1</f>
        <v>1.1110026359465008E-2</v>
      </c>
      <c r="AF338" s="1">
        <f>(Table2[[#This Row],[Current Week High]]/Table2[[#This Row],[Close Price]])-1</f>
        <v>4.8943689170400262E-2</v>
      </c>
      <c r="AG338" s="1">
        <f>(Table2[[#This Row],[Close Price]]/Table2[[#This Row],[Current Month Low]])-1</f>
        <v>1.1110026359465008E-2</v>
      </c>
      <c r="AH338" s="1">
        <f>(Table2[[#This Row],[Current Month High]]/Table2[[#This Row],[Close Price]])-1</f>
        <v>4.8943689170400262E-2</v>
      </c>
      <c r="AI338">
        <v>24.748957206859199</v>
      </c>
      <c r="AJ338">
        <v>43.804498750347101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-0.19</v>
      </c>
      <c r="AM338" t="s">
        <v>3214</v>
      </c>
      <c r="AN338">
        <v>-4</v>
      </c>
      <c r="AO338" t="s">
        <v>3214</v>
      </c>
      <c r="AP338">
        <v>7.6019253812037002E-2</v>
      </c>
      <c r="AQ338">
        <f>(Table2[[#This Row],[Sharpe Ratio]]-AVERAGE(Table2[Sharpe Ratio]))/_xlfn.STDEV.P(Table2[Sharpe Ratio])</f>
        <v>0.17306941396956399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436</v>
      </c>
      <c r="AT338">
        <f>_xlfn.RANK.AVG(Table2[[#This Row],[6M Return vs Nifty Z-Score]],Table2[6M Return vs Nifty Z-Score])</f>
        <v>301</v>
      </c>
      <c r="AU338">
        <f>_xlfn.RANK.AVG(Table2[[#This Row],[Sharpe Ratio Z-Score]],Table2[Sharpe Ratio Z-Score])</f>
        <v>295</v>
      </c>
      <c r="AV338">
        <f>(Table2[[#This Row],[Rank 1Y]]+Table2[[#This Row],[Rank 6M]]+Table2[[#This Row],[Rank Sharpe]])/3</f>
        <v>344</v>
      </c>
    </row>
    <row r="339" spans="1:48" x14ac:dyDescent="0.3">
      <c r="A339" t="s">
        <v>608</v>
      </c>
      <c r="B339" t="s">
        <v>609</v>
      </c>
      <c r="C339" t="s">
        <v>3186</v>
      </c>
      <c r="D339" t="s">
        <v>610</v>
      </c>
      <c r="E339">
        <v>33483.399738300002</v>
      </c>
      <c r="F339">
        <v>821.05</v>
      </c>
      <c r="G339">
        <v>2.67272018292423</v>
      </c>
      <c r="H339">
        <f>(Table2[[#This Row],[1Y Return vs Nifty]]-AVERAGE(Table2[1Y Return vs Nifty]))/_xlfn.STDEV.P(Table2[1Y Return vs Nifty])</f>
        <v>-0.36948140058009682</v>
      </c>
      <c r="I339">
        <v>4.4140062348417999</v>
      </c>
      <c r="J339">
        <f>(Table2[[#This Row],[1M Return vs Nifty]]-AVERAGE(Table2[1M Return vs Nifty]))/_xlfn.STDEV.P(Table2[1M Return vs Nifty])</f>
        <v>0.25179778778942385</v>
      </c>
      <c r="K339">
        <v>19.685904035378499</v>
      </c>
      <c r="L339">
        <f>(Table2[[#This Row],[6M Return vs Nifty]]-AVERAGE(Table2[6M Return vs Nifty]))/_xlfn.STDEV.P(Table2[6M Return vs Nifty])</f>
        <v>0.34790865870728149</v>
      </c>
      <c r="M339">
        <v>5.4390659253204401</v>
      </c>
      <c r="N339">
        <f>(Table2[[#This Row],[1W Return vs Nifty]]-AVERAGE(Table2[1W Return vs Nifty]))/_xlfn.STDEV.P(Table2[1W Return vs Nifty])</f>
        <v>0.37296357903233363</v>
      </c>
      <c r="O339">
        <v>824.77</v>
      </c>
      <c r="P339">
        <v>813.60843242913404</v>
      </c>
      <c r="Q339">
        <v>727.75013817534102</v>
      </c>
      <c r="R339">
        <v>71.363117798630199</v>
      </c>
      <c r="S339" s="1">
        <f>(Table2[[#This Row],[Close Price]]-Table2[[#This Row],[20D EMA]])/Table2[[#This Row],[20D EMA]]</f>
        <v>-4.5103483395371163E-3</v>
      </c>
      <c r="T339" s="1">
        <f>(Table2[[#This Row],[Close Price]]-Table2[[#This Row],[50D EMA]])/Table2[[#This Row],[50D EMA]]</f>
        <v>9.1463746862211637E-3</v>
      </c>
      <c r="U339" s="1">
        <f>(Table2[[#This Row],[Close Price]]-Table2[[#This Row],[200D EMA]])/Table2[[#This Row],[200D EMA]]</f>
        <v>0.12820315233273052</v>
      </c>
      <c r="V339">
        <v>0.53196394454725904</v>
      </c>
      <c r="W339">
        <v>807.25</v>
      </c>
      <c r="X339">
        <v>852.15</v>
      </c>
      <c r="Y339">
        <v>807.25</v>
      </c>
      <c r="Z339">
        <v>853</v>
      </c>
      <c r="AA339">
        <v>807.25</v>
      </c>
      <c r="AB339">
        <v>853</v>
      </c>
      <c r="AC339" s="1">
        <f>(Table2[[#This Row],[Close Price]]/Table2[[#This Row],[Day Low]])-1</f>
        <v>1.7095075874883792E-2</v>
      </c>
      <c r="AD339" s="1">
        <f>(Table2[[#This Row],[Day High]]/Table2[[#This Row],[Close Price]])-1</f>
        <v>3.7878326533097972E-2</v>
      </c>
      <c r="AE339" s="1">
        <f>(Table2[[#This Row],[Close Price]]/Table2[[#This Row],[Current Week Low]])-1</f>
        <v>1.7095075874883792E-2</v>
      </c>
      <c r="AF339" s="1">
        <f>(Table2[[#This Row],[Current Week High]]/Table2[[#This Row],[Close Price]])-1</f>
        <v>3.8913586261494437E-2</v>
      </c>
      <c r="AG339" s="1">
        <f>(Table2[[#This Row],[Close Price]]/Table2[[#This Row],[Current Month Low]])-1</f>
        <v>1.7095075874883792E-2</v>
      </c>
      <c r="AH339" s="1">
        <f>(Table2[[#This Row],[Current Month High]]/Table2[[#This Row],[Close Price]])-1</f>
        <v>3.8913586261494437E-2</v>
      </c>
      <c r="AI339">
        <v>12.1734364533219</v>
      </c>
      <c r="AJ339">
        <v>44.652924594784999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</v>
      </c>
      <c r="AM339" t="s">
        <v>3216</v>
      </c>
      <c r="AN339">
        <v>-2.69</v>
      </c>
      <c r="AO339" t="s">
        <v>3214</v>
      </c>
      <c r="AP339">
        <v>3.8271070671570998E-2</v>
      </c>
      <c r="AQ339">
        <f>(Table2[[#This Row],[Sharpe Ratio]]-AVERAGE(Table2[Sharpe Ratio]))/_xlfn.STDEV.P(Table2[Sharpe Ratio])</f>
        <v>-0.26770564282648801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0.33548298212245414</v>
      </c>
      <c r="AS339">
        <f>_xlfn.RANK.AVG(Table2[[#This Row],[1Y Return vs Nifty Z-Score]],Table2[1Y Return vs Nifty Z-Score])</f>
        <v>415</v>
      </c>
      <c r="AT339">
        <f>_xlfn.RANK.AVG(Table2[[#This Row],[6M Return vs Nifty Z-Score]],Table2[6M Return vs Nifty Z-Score])</f>
        <v>207</v>
      </c>
      <c r="AU339">
        <f>_xlfn.RANK.AVG(Table2[[#This Row],[Sharpe Ratio Z-Score]],Table2[Sharpe Ratio Z-Score])</f>
        <v>410</v>
      </c>
      <c r="AV339">
        <f>(Table2[[#This Row],[Rank 1Y]]+Table2[[#This Row],[Rank 6M]]+Table2[[#This Row],[Rank Sharpe]])/3</f>
        <v>344</v>
      </c>
    </row>
    <row r="340" spans="1:48" x14ac:dyDescent="0.3">
      <c r="A340" t="s">
        <v>38</v>
      </c>
      <c r="B340" t="s">
        <v>39</v>
      </c>
      <c r="C340" t="s">
        <v>3171</v>
      </c>
      <c r="D340" t="s">
        <v>40</v>
      </c>
      <c r="E340">
        <v>646760.00657796604</v>
      </c>
      <c r="F340">
        <v>512.75</v>
      </c>
      <c r="G340">
        <v>-12.696720921039599</v>
      </c>
      <c r="H340">
        <f>(Table2[[#This Row],[1Y Return vs Nifty]]-AVERAGE(Table2[1Y Return vs Nifty]))/_xlfn.STDEV.P(Table2[1Y Return vs Nifty])</f>
        <v>-0.63230089751171947</v>
      </c>
      <c r="I340">
        <v>1.32344680107111</v>
      </c>
      <c r="J340">
        <f>(Table2[[#This Row],[1M Return vs Nifty]]-AVERAGE(Table2[1M Return vs Nifty]))/_xlfn.STDEV.P(Table2[1M Return vs Nifty])</f>
        <v>-2.9259473891591663E-2</v>
      </c>
      <c r="K340">
        <v>8.0407498294319701</v>
      </c>
      <c r="L340">
        <f>(Table2[[#This Row],[6M Return vs Nifty]]-AVERAGE(Table2[6M Return vs Nifty]))/_xlfn.STDEV.P(Table2[6M Return vs Nifty])</f>
        <v>-3.56959727489361E-2</v>
      </c>
      <c r="M340">
        <v>3.4044628625384599</v>
      </c>
      <c r="N340">
        <f>(Table2[[#This Row],[1W Return vs Nifty]]-AVERAGE(Table2[1W Return vs Nifty]))/_xlfn.STDEV.P(Table2[1W Return vs Nifty])</f>
        <v>-9.5885835454506282E-2</v>
      </c>
      <c r="O340">
        <v>513.17999999999995</v>
      </c>
      <c r="P340">
        <v>499.99034418847401</v>
      </c>
      <c r="Q340">
        <v>461.59256023908802</v>
      </c>
      <c r="R340">
        <v>52.180201841499297</v>
      </c>
      <c r="S340" s="1">
        <f>(Table2[[#This Row],[Close Price]]-Table2[[#This Row],[20D EMA]])/Table2[[#This Row],[20D EMA]]</f>
        <v>-8.3791262325100355E-4</v>
      </c>
      <c r="T340" s="1">
        <f>(Table2[[#This Row],[Close Price]]-Table2[[#This Row],[50D EMA]])/Table2[[#This Row],[50D EMA]]</f>
        <v>2.5519804451895913E-2</v>
      </c>
      <c r="U340" s="1">
        <f>(Table2[[#This Row],[Close Price]]-Table2[[#This Row],[200D EMA]])/Table2[[#This Row],[200D EMA]]</f>
        <v>0.11082812889015002</v>
      </c>
      <c r="V340">
        <v>0.87112896414665297</v>
      </c>
      <c r="W340">
        <v>508.1</v>
      </c>
      <c r="X340">
        <v>515.70000000000005</v>
      </c>
      <c r="Y340">
        <v>508.1</v>
      </c>
      <c r="Z340">
        <v>524.35</v>
      </c>
      <c r="AA340">
        <v>508.1</v>
      </c>
      <c r="AB340">
        <v>519.75</v>
      </c>
      <c r="AC340" s="1">
        <f>(Table2[[#This Row],[Close Price]]/Table2[[#This Row],[Day Low]])-1</f>
        <v>9.1517417831135095E-3</v>
      </c>
      <c r="AD340" s="1">
        <f>(Table2[[#This Row],[Day High]]/Table2[[#This Row],[Close Price]])-1</f>
        <v>5.7532910775233148E-3</v>
      </c>
      <c r="AE340" s="1">
        <f>(Table2[[#This Row],[Close Price]]/Table2[[#This Row],[Current Week Low]])-1</f>
        <v>9.1517417831135095E-3</v>
      </c>
      <c r="AF340" s="1">
        <f>(Table2[[#This Row],[Current Week High]]/Table2[[#This Row],[Close Price]])-1</f>
        <v>2.2623110677718161E-2</v>
      </c>
      <c r="AG340" s="1">
        <f>(Table2[[#This Row],[Close Price]]/Table2[[#This Row],[Current Month Low]])-1</f>
        <v>9.1517417831135095E-3</v>
      </c>
      <c r="AH340" s="1">
        <f>(Table2[[#This Row],[Current Month High]]/Table2[[#This Row],[Close Price]])-1</f>
        <v>1.3651877133105783E-2</v>
      </c>
      <c r="AI340">
        <v>3.0716723549488001</v>
      </c>
      <c r="AJ340">
        <v>28.396143733567001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3215</v>
      </c>
      <c r="AN340">
        <v>0.32</v>
      </c>
      <c r="AO340" t="s">
        <v>3215</v>
      </c>
      <c r="AP340">
        <v>0.12156457721033299</v>
      </c>
      <c r="AQ340">
        <f>(Table2[[#This Row],[Sharpe Ratio]]-AVERAGE(Table2[Sharpe Ratio]))/_xlfn.STDEV.P(Table2[Sharpe Ratio])</f>
        <v>0.70488951330986416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-8.8252666296889354E-2</v>
      </c>
      <c r="AS340">
        <f>_xlfn.RANK.AVG(Table2[[#This Row],[1Y Return vs Nifty Z-Score]],Table2[1Y Return vs Nifty Z-Score])</f>
        <v>528</v>
      </c>
      <c r="AT340">
        <f>_xlfn.RANK.AVG(Table2[[#This Row],[6M Return vs Nifty Z-Score]],Table2[6M Return vs Nifty Z-Score])</f>
        <v>331</v>
      </c>
      <c r="AU340">
        <f>_xlfn.RANK.AVG(Table2[[#This Row],[Sharpe Ratio Z-Score]],Table2[Sharpe Ratio Z-Score])</f>
        <v>174</v>
      </c>
      <c r="AV340">
        <f>(Table2[[#This Row],[Rank 1Y]]+Table2[[#This Row],[Rank 6M]]+Table2[[#This Row],[Rank Sharpe]])/3</f>
        <v>344.33333333333331</v>
      </c>
    </row>
    <row r="341" spans="1:48" x14ac:dyDescent="0.3">
      <c r="A341" t="s">
        <v>28</v>
      </c>
      <c r="B341" t="s">
        <v>29</v>
      </c>
      <c r="C341" t="s">
        <v>3169</v>
      </c>
      <c r="D341" t="s">
        <v>24</v>
      </c>
      <c r="E341">
        <v>899522.509669577</v>
      </c>
      <c r="F341">
        <v>1256.3499999999999</v>
      </c>
      <c r="G341">
        <v>4.3145512909604404</v>
      </c>
      <c r="H341">
        <f>(Table2[[#This Row],[1Y Return vs Nifty]]-AVERAGE(Table2[1Y Return vs Nifty]))/_xlfn.STDEV.P(Table2[1Y Return vs Nifty])</f>
        <v>-0.34140586920963739</v>
      </c>
      <c r="I341">
        <v>3.9004099700444801</v>
      </c>
      <c r="J341">
        <f>(Table2[[#This Row],[1M Return vs Nifty]]-AVERAGE(Table2[1M Return vs Nifty]))/_xlfn.STDEV.P(Table2[1M Return vs Nifty])</f>
        <v>0.20509104653856369</v>
      </c>
      <c r="K341">
        <v>4.0815199665666899</v>
      </c>
      <c r="L341">
        <f>(Table2[[#This Row],[6M Return vs Nifty]]-AVERAGE(Table2[6M Return vs Nifty]))/_xlfn.STDEV.P(Table2[6M Return vs Nifty])</f>
        <v>-0.16611750994243513</v>
      </c>
      <c r="M341">
        <v>0.23002945281092599</v>
      </c>
      <c r="N341">
        <f>(Table2[[#This Row],[1W Return vs Nifty]]-AVERAGE(Table2[1W Return vs Nifty]))/_xlfn.STDEV.P(Table2[1W Return vs Nifty])</f>
        <v>-0.82739522551861655</v>
      </c>
      <c r="O341">
        <v>1275.6400000000001</v>
      </c>
      <c r="P341">
        <v>1242.34601513911</v>
      </c>
      <c r="Q341">
        <v>1139.66170851174</v>
      </c>
      <c r="R341">
        <v>42.617526266567097</v>
      </c>
      <c r="S341" s="1">
        <f>(Table2[[#This Row],[Close Price]]-Table2[[#This Row],[20D EMA]])/Table2[[#This Row],[20D EMA]]</f>
        <v>-1.5121821203474483E-2</v>
      </c>
      <c r="T341" s="1">
        <f>(Table2[[#This Row],[Close Price]]-Table2[[#This Row],[50D EMA]])/Table2[[#This Row],[50D EMA]]</f>
        <v>1.1272209746913229E-2</v>
      </c>
      <c r="U341" s="1">
        <f>(Table2[[#This Row],[Close Price]]-Table2[[#This Row],[200D EMA]])/Table2[[#This Row],[200D EMA]]</f>
        <v>0.10238853391033086</v>
      </c>
      <c r="V341">
        <v>1.31773870777312</v>
      </c>
      <c r="W341">
        <v>1248.1500000000001</v>
      </c>
      <c r="X341">
        <v>1265.75</v>
      </c>
      <c r="Y341">
        <v>1248.1500000000001</v>
      </c>
      <c r="Z341">
        <v>1296.8</v>
      </c>
      <c r="AA341">
        <v>1248.1500000000001</v>
      </c>
      <c r="AB341">
        <v>1280.25</v>
      </c>
      <c r="AC341" s="1">
        <f>(Table2[[#This Row],[Close Price]]/Table2[[#This Row],[Day Low]])-1</f>
        <v>6.5697231903214526E-3</v>
      </c>
      <c r="AD341" s="1">
        <f>(Table2[[#This Row],[Day High]]/Table2[[#This Row],[Close Price]])-1</f>
        <v>7.4819914832651158E-3</v>
      </c>
      <c r="AE341" s="1">
        <f>(Table2[[#This Row],[Close Price]]/Table2[[#This Row],[Current Week Low]])-1</f>
        <v>6.5697231903214526E-3</v>
      </c>
      <c r="AF341" s="1">
        <f>(Table2[[#This Row],[Current Week High]]/Table2[[#This Row],[Close Price]])-1</f>
        <v>3.2196442074262865E-2</v>
      </c>
      <c r="AG341" s="1">
        <f>(Table2[[#This Row],[Close Price]]/Table2[[#This Row],[Current Month Low]])-1</f>
        <v>6.5697231903214526E-3</v>
      </c>
      <c r="AH341" s="1">
        <f>(Table2[[#This Row],[Current Month High]]/Table2[[#This Row],[Close Price]])-1</f>
        <v>1.9023361324471688E-2</v>
      </c>
      <c r="AI341">
        <v>8.4371393321924497</v>
      </c>
      <c r="AJ341">
        <v>39.749721913236897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0.03</v>
      </c>
      <c r="AM341" t="s">
        <v>3215</v>
      </c>
      <c r="AN341">
        <v>-0.51</v>
      </c>
      <c r="AO341" t="s">
        <v>3214</v>
      </c>
      <c r="AP341">
        <v>9.4842596591637005E-2</v>
      </c>
      <c r="AQ341">
        <f>(Table2[[#This Row],[Sharpe Ratio]]-AVERAGE(Table2[Sharpe Ratio]))/_xlfn.STDEV.P(Table2[Sharpe Ratio])</f>
        <v>0.39286436282567261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-0.73696319530645282</v>
      </c>
      <c r="AS341">
        <f>_xlfn.RANK.AVG(Table2[[#This Row],[1Y Return vs Nifty Z-Score]],Table2[1Y Return vs Nifty Z-Score])</f>
        <v>408</v>
      </c>
      <c r="AT341">
        <f>_xlfn.RANK.AVG(Table2[[#This Row],[6M Return vs Nifty Z-Score]],Table2[6M Return vs Nifty Z-Score])</f>
        <v>383</v>
      </c>
      <c r="AU341">
        <f>_xlfn.RANK.AVG(Table2[[#This Row],[Sharpe Ratio Z-Score]],Table2[Sharpe Ratio Z-Score])</f>
        <v>244</v>
      </c>
      <c r="AV341">
        <f>(Table2[[#This Row],[Rank 1Y]]+Table2[[#This Row],[Rank 6M]]+Table2[[#This Row],[Rank Sharpe]])/3</f>
        <v>345</v>
      </c>
    </row>
    <row r="342" spans="1:48" x14ac:dyDescent="0.3">
      <c r="A342" t="s">
        <v>799</v>
      </c>
      <c r="B342" t="s">
        <v>800</v>
      </c>
      <c r="C342" t="s">
        <v>3172</v>
      </c>
      <c r="D342" t="s">
        <v>46</v>
      </c>
      <c r="E342">
        <v>21176.65172636</v>
      </c>
      <c r="F342">
        <v>218.65</v>
      </c>
      <c r="G342">
        <v>20.2583415328325</v>
      </c>
      <c r="H342">
        <f>(Table2[[#This Row],[1Y Return vs Nifty]]-AVERAGE(Table2[1Y Return vs Nifty]))/_xlfn.STDEV.P(Table2[1Y Return vs Nifty])</f>
        <v>-6.8764925260710971E-2</v>
      </c>
      <c r="I342">
        <v>-12.2714223980651</v>
      </c>
      <c r="J342">
        <f>(Table2[[#This Row],[1M Return vs Nifty]]-AVERAGE(Table2[1M Return vs Nifty]))/_xlfn.STDEV.P(Table2[1M Return vs Nifty])</f>
        <v>-1.2655847385893826</v>
      </c>
      <c r="K342">
        <v>-18.486321206388901</v>
      </c>
      <c r="L342">
        <f>(Table2[[#This Row],[6M Return vs Nifty]]-AVERAGE(Table2[6M Return vs Nifty]))/_xlfn.STDEV.P(Table2[6M Return vs Nifty])</f>
        <v>-0.90952787985349837</v>
      </c>
      <c r="M342">
        <v>2.8958549249813998</v>
      </c>
      <c r="N342">
        <f>(Table2[[#This Row],[1W Return vs Nifty]]-AVERAGE(Table2[1W Return vs Nifty]))/_xlfn.STDEV.P(Table2[1W Return vs Nifty])</f>
        <v>-0.21308831985504181</v>
      </c>
      <c r="O342">
        <v>234.32</v>
      </c>
      <c r="P342">
        <v>249.846531639685</v>
      </c>
      <c r="Q342">
        <v>233.70364832186999</v>
      </c>
      <c r="R342">
        <v>33.449532597391901</v>
      </c>
      <c r="S342" s="1">
        <f>(Table2[[#This Row],[Close Price]]-Table2[[#This Row],[20D EMA]])/Table2[[#This Row],[20D EMA]]</f>
        <v>-6.6874359849778034E-2</v>
      </c>
      <c r="T342" s="1">
        <f>(Table2[[#This Row],[Close Price]]-Table2[[#This Row],[50D EMA]])/Table2[[#This Row],[50D EMA]]</f>
        <v>-0.12486277650103593</v>
      </c>
      <c r="U342" s="1">
        <f>(Table2[[#This Row],[Close Price]]-Table2[[#This Row],[200D EMA]])/Table2[[#This Row],[200D EMA]]</f>
        <v>-6.4413407449836826E-2</v>
      </c>
      <c r="V342">
        <v>0.38592549492157302</v>
      </c>
      <c r="W342">
        <v>218</v>
      </c>
      <c r="X342">
        <v>222.72</v>
      </c>
      <c r="Y342">
        <v>218</v>
      </c>
      <c r="Z342">
        <v>229.1</v>
      </c>
      <c r="AA342">
        <v>218</v>
      </c>
      <c r="AB342">
        <v>228.8</v>
      </c>
      <c r="AC342" s="1">
        <f>(Table2[[#This Row],[Close Price]]/Table2[[#This Row],[Day Low]])-1</f>
        <v>2.981651376146921E-3</v>
      </c>
      <c r="AD342" s="1">
        <f>(Table2[[#This Row],[Day High]]/Table2[[#This Row],[Close Price]])-1</f>
        <v>1.8614223645094796E-2</v>
      </c>
      <c r="AE342" s="1">
        <f>(Table2[[#This Row],[Close Price]]/Table2[[#This Row],[Current Week Low]])-1</f>
        <v>2.981651376146921E-3</v>
      </c>
      <c r="AF342" s="1">
        <f>(Table2[[#This Row],[Current Week High]]/Table2[[#This Row],[Close Price]])-1</f>
        <v>4.7793276926594963E-2</v>
      </c>
      <c r="AG342" s="1">
        <f>(Table2[[#This Row],[Close Price]]/Table2[[#This Row],[Current Month Low]])-1</f>
        <v>2.981651376146921E-3</v>
      </c>
      <c r="AH342" s="1">
        <f>(Table2[[#This Row],[Current Month High]]/Table2[[#This Row],[Close Price]])-1</f>
        <v>4.6421221129659296E-2</v>
      </c>
      <c r="AI342">
        <v>60.804939400868903</v>
      </c>
      <c r="AJ342">
        <v>71.827111984282894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-0.34</v>
      </c>
      <c r="AM342" t="s">
        <v>3214</v>
      </c>
      <c r="AN342">
        <v>-8.8800000000000008</v>
      </c>
      <c r="AO342" t="s">
        <v>3214</v>
      </c>
      <c r="AP342">
        <v>0.15441863256490401</v>
      </c>
      <c r="AQ342">
        <f>(Table2[[#This Row],[Sharpe Ratio]]-AVERAGE(Table2[Sharpe Ratio]))/_xlfn.STDEV.P(Table2[Sharpe Ratio])</f>
        <v>1.0885171984094364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319</v>
      </c>
      <c r="AT342">
        <f>_xlfn.RANK.AVG(Table2[[#This Row],[6M Return vs Nifty Z-Score]],Table2[6M Return vs Nifty Z-Score])</f>
        <v>616</v>
      </c>
      <c r="AU342">
        <f>_xlfn.RANK.AVG(Table2[[#This Row],[Sharpe Ratio Z-Score]],Table2[Sharpe Ratio Z-Score])</f>
        <v>100</v>
      </c>
      <c r="AV342">
        <f>(Table2[[#This Row],[Rank 1Y]]+Table2[[#This Row],[Rank 6M]]+Table2[[#This Row],[Rank Sharpe]])/3</f>
        <v>345</v>
      </c>
    </row>
    <row r="343" spans="1:48" x14ac:dyDescent="0.3">
      <c r="A343" t="s">
        <v>401</v>
      </c>
      <c r="B343" t="s">
        <v>402</v>
      </c>
      <c r="C343" t="s">
        <v>3175</v>
      </c>
      <c r="D343" t="s">
        <v>187</v>
      </c>
      <c r="E343">
        <v>61441.4096403</v>
      </c>
      <c r="F343">
        <v>3886.5</v>
      </c>
      <c r="G343">
        <v>-10.874806623104099</v>
      </c>
      <c r="H343">
        <f>(Table2[[#This Row],[1Y Return vs Nifty]]-AVERAGE(Table2[1Y Return vs Nifty]))/_xlfn.STDEV.P(Table2[1Y Return vs Nifty])</f>
        <v>-0.60114591952670704</v>
      </c>
      <c r="I343">
        <v>1.34083762759729</v>
      </c>
      <c r="J343">
        <f>(Table2[[#This Row],[1M Return vs Nifty]]-AVERAGE(Table2[1M Return vs Nifty]))/_xlfn.STDEV.P(Table2[1M Return vs Nifty])</f>
        <v>-2.7677942072980351E-2</v>
      </c>
      <c r="K343">
        <v>8.0798914101931896</v>
      </c>
      <c r="L343">
        <f>(Table2[[#This Row],[6M Return vs Nifty]]-AVERAGE(Table2[6M Return vs Nifty]))/_xlfn.STDEV.P(Table2[6M Return vs Nifty])</f>
        <v>-3.4406604536460723E-2</v>
      </c>
      <c r="M343">
        <v>3.8348933786939501</v>
      </c>
      <c r="N343">
        <f>(Table2[[#This Row],[1W Return vs Nifty]]-AVERAGE(Table2[1W Return vs Nifty]))/_xlfn.STDEV.P(Table2[1W Return vs Nifty])</f>
        <v>3.3016174537933455E-3</v>
      </c>
      <c r="O343">
        <v>3897.32</v>
      </c>
      <c r="P343">
        <v>3955.8486573917098</v>
      </c>
      <c r="Q343">
        <v>3731.6805553294698</v>
      </c>
      <c r="R343">
        <v>56.9665974220677</v>
      </c>
      <c r="S343" s="1">
        <f>(Table2[[#This Row],[Close Price]]-Table2[[#This Row],[20D EMA]])/Table2[[#This Row],[20D EMA]]</f>
        <v>-2.7762667679328778E-3</v>
      </c>
      <c r="T343" s="1">
        <f>(Table2[[#This Row],[Close Price]]-Table2[[#This Row],[50D EMA]])/Table2[[#This Row],[50D EMA]]</f>
        <v>-1.753066494647823E-2</v>
      </c>
      <c r="U343" s="1">
        <f>(Table2[[#This Row],[Close Price]]-Table2[[#This Row],[200D EMA]])/Table2[[#This Row],[200D EMA]]</f>
        <v>4.1487861132545732E-2</v>
      </c>
      <c r="V343">
        <v>0.47855431939034598</v>
      </c>
      <c r="W343">
        <v>3821.1</v>
      </c>
      <c r="X343">
        <v>3963.3</v>
      </c>
      <c r="Y343">
        <v>3821.1</v>
      </c>
      <c r="Z343">
        <v>3963.3</v>
      </c>
      <c r="AA343">
        <v>3821.1</v>
      </c>
      <c r="AB343">
        <v>3963.3</v>
      </c>
      <c r="AC343" s="1">
        <f>(Table2[[#This Row],[Close Price]]/Table2[[#This Row],[Day Low]])-1</f>
        <v>1.7115490303839298E-2</v>
      </c>
      <c r="AD343" s="1">
        <f>(Table2[[#This Row],[Day High]]/Table2[[#This Row],[Close Price]])-1</f>
        <v>1.9760710150521055E-2</v>
      </c>
      <c r="AE343" s="1">
        <f>(Table2[[#This Row],[Close Price]]/Table2[[#This Row],[Current Week Low]])-1</f>
        <v>1.7115490303839298E-2</v>
      </c>
      <c r="AF343" s="1">
        <f>(Table2[[#This Row],[Current Week High]]/Table2[[#This Row],[Close Price]])-1</f>
        <v>1.9760710150521055E-2</v>
      </c>
      <c r="AG343" s="1">
        <f>(Table2[[#This Row],[Close Price]]/Table2[[#This Row],[Current Month Low]])-1</f>
        <v>1.7115490303839298E-2</v>
      </c>
      <c r="AH343" s="1">
        <f>(Table2[[#This Row],[Current Month High]]/Table2[[#This Row],[Close Price]])-1</f>
        <v>1.9760710150521055E-2</v>
      </c>
      <c r="AI343">
        <v>27.3896822333719</v>
      </c>
      <c r="AJ343">
        <v>48.7826353265446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-0.06</v>
      </c>
      <c r="AM343" t="s">
        <v>3214</v>
      </c>
      <c r="AN343">
        <v>-0.95</v>
      </c>
      <c r="AO343" t="s">
        <v>3214</v>
      </c>
      <c r="AP343">
        <v>0.11100317565100901</v>
      </c>
      <c r="AQ343">
        <f>(Table2[[#This Row],[Sharpe Ratio]]-AVERAGE(Table2[Sharpe Ratio]))/_xlfn.STDEV.P(Table2[Sharpe Ratio])</f>
        <v>0.5815669588220278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509</v>
      </c>
      <c r="AT343">
        <f>_xlfn.RANK.AVG(Table2[[#This Row],[6M Return vs Nifty Z-Score]],Table2[6M Return vs Nifty Z-Score])</f>
        <v>330</v>
      </c>
      <c r="AU343">
        <f>_xlfn.RANK.AVG(Table2[[#This Row],[Sharpe Ratio Z-Score]],Table2[Sharpe Ratio Z-Score])</f>
        <v>199</v>
      </c>
      <c r="AV343">
        <f>(Table2[[#This Row],[Rank 1Y]]+Table2[[#This Row],[Rank 6M]]+Table2[[#This Row],[Rank Sharpe]])/3</f>
        <v>346</v>
      </c>
    </row>
    <row r="344" spans="1:48" x14ac:dyDescent="0.3">
      <c r="A344" t="s">
        <v>871</v>
      </c>
      <c r="B344" t="s">
        <v>872</v>
      </c>
      <c r="C344" t="s">
        <v>3169</v>
      </c>
      <c r="D344" t="s">
        <v>873</v>
      </c>
      <c r="E344">
        <v>18558.237407540499</v>
      </c>
      <c r="F344">
        <v>208.99</v>
      </c>
      <c r="G344">
        <v>27.838276321925601</v>
      </c>
      <c r="H344">
        <f>(Table2[[#This Row],[1Y Return vs Nifty]]-AVERAGE(Table2[1Y Return vs Nifty]))/_xlfn.STDEV.P(Table2[1Y Return vs Nifty])</f>
        <v>6.0852972655575058E-2</v>
      </c>
      <c r="I344">
        <v>2.2251125760033998</v>
      </c>
      <c r="J344">
        <f>(Table2[[#This Row],[1M Return vs Nifty]]-AVERAGE(Table2[1M Return vs Nifty]))/_xlfn.STDEV.P(Table2[1M Return vs Nifty])</f>
        <v>5.2738532969182773E-2</v>
      </c>
      <c r="K344">
        <v>32.733720582977</v>
      </c>
      <c r="L344">
        <f>(Table2[[#This Row],[6M Return vs Nifty]]-AVERAGE(Table2[6M Return vs Nifty]))/_xlfn.STDEV.P(Table2[6M Return vs Nifty])</f>
        <v>0.77771858389435911</v>
      </c>
      <c r="M344">
        <v>6.3707595394230196</v>
      </c>
      <c r="N344">
        <f>(Table2[[#This Row],[1W Return vs Nifty]]-AVERAGE(Table2[1W Return vs Nifty]))/_xlfn.STDEV.P(Table2[1W Return vs Nifty])</f>
        <v>0.58766098780151055</v>
      </c>
      <c r="O344">
        <v>211.63</v>
      </c>
      <c r="P344">
        <v>202.77859365114099</v>
      </c>
      <c r="Q344">
        <v>173.95237191965501</v>
      </c>
      <c r="R344">
        <v>44.203595157537201</v>
      </c>
      <c r="S344" s="1">
        <f>(Table2[[#This Row],[Close Price]]-Table2[[#This Row],[20D EMA]])/Table2[[#This Row],[20D EMA]]</f>
        <v>-1.2474601899541589E-2</v>
      </c>
      <c r="T344" s="1">
        <f>(Table2[[#This Row],[Close Price]]-Table2[[#This Row],[50D EMA]])/Table2[[#This Row],[50D EMA]]</f>
        <v>3.0631469708016019E-2</v>
      </c>
      <c r="U344" s="1">
        <f>(Table2[[#This Row],[Close Price]]-Table2[[#This Row],[200D EMA]])/Table2[[#This Row],[200D EMA]]</f>
        <v>0.20142081245392937</v>
      </c>
      <c r="V344">
        <v>2.1087924808696599</v>
      </c>
      <c r="W344">
        <v>204.19</v>
      </c>
      <c r="X344">
        <v>211.7</v>
      </c>
      <c r="Y344">
        <v>202.66</v>
      </c>
      <c r="Z344">
        <v>211.7</v>
      </c>
      <c r="AA344">
        <v>202.85</v>
      </c>
      <c r="AB344">
        <v>211.7</v>
      </c>
      <c r="AC344" s="1">
        <f>(Table2[[#This Row],[Close Price]]/Table2[[#This Row],[Day Low]])-1</f>
        <v>2.3507517508203124E-2</v>
      </c>
      <c r="AD344" s="1">
        <f>(Table2[[#This Row],[Day High]]/Table2[[#This Row],[Close Price]])-1</f>
        <v>1.2967127613761287E-2</v>
      </c>
      <c r="AE344" s="1">
        <f>(Table2[[#This Row],[Close Price]]/Table2[[#This Row],[Current Week Low]])-1</f>
        <v>3.1234580084871233E-2</v>
      </c>
      <c r="AF344" s="1">
        <f>(Table2[[#This Row],[Current Week High]]/Table2[[#This Row],[Close Price]])-1</f>
        <v>1.2967127613761287E-2</v>
      </c>
      <c r="AG344" s="1">
        <f>(Table2[[#This Row],[Close Price]]/Table2[[#This Row],[Current Month Low]])-1</f>
        <v>3.0268671432092775E-2</v>
      </c>
      <c r="AH344" s="1">
        <f>(Table2[[#This Row],[Current Month High]]/Table2[[#This Row],[Close Price]])-1</f>
        <v>1.2967127613761287E-2</v>
      </c>
      <c r="AI344">
        <v>16.943394420785602</v>
      </c>
      <c r="AJ344">
        <v>72.220848784507595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0.19</v>
      </c>
      <c r="AM344" t="s">
        <v>3215</v>
      </c>
      <c r="AN344">
        <v>-5.4</v>
      </c>
      <c r="AO344" t="s">
        <v>3214</v>
      </c>
      <c r="AP344">
        <v>-3.4413739933289E-2</v>
      </c>
      <c r="AQ344">
        <f>(Table2[[#This Row],[Sharpe Ratio]]-AVERAGE(Table2[Sharpe Ratio]))/_xlfn.STDEV.P(Table2[Sharpe Ratio])</f>
        <v>-1.1164260011905207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0.36254507613010678</v>
      </c>
      <c r="AS344">
        <f>_xlfn.RANK.AVG(Table2[[#This Row],[1Y Return vs Nifty Z-Score]],Table2[1Y Return vs Nifty Z-Score])</f>
        <v>284</v>
      </c>
      <c r="AT344">
        <f>_xlfn.RANK.AVG(Table2[[#This Row],[6M Return vs Nifty Z-Score]],Table2[6M Return vs Nifty Z-Score])</f>
        <v>119</v>
      </c>
      <c r="AU344">
        <f>_xlfn.RANK.AVG(Table2[[#This Row],[Sharpe Ratio Z-Score]],Table2[Sharpe Ratio Z-Score])</f>
        <v>635</v>
      </c>
      <c r="AV344">
        <f>(Table2[[#This Row],[Rank 1Y]]+Table2[[#This Row],[Rank 6M]]+Table2[[#This Row],[Rank Sharpe]])/3</f>
        <v>346</v>
      </c>
    </row>
    <row r="345" spans="1:48" x14ac:dyDescent="0.3">
      <c r="A345" t="s">
        <v>997</v>
      </c>
      <c r="B345" t="s">
        <v>998</v>
      </c>
      <c r="C345" t="s">
        <v>3173</v>
      </c>
      <c r="D345" t="s">
        <v>277</v>
      </c>
      <c r="E345">
        <v>14778.307213325001</v>
      </c>
      <c r="F345">
        <v>1404.7</v>
      </c>
      <c r="G345">
        <v>4.95697601486434</v>
      </c>
      <c r="H345">
        <f>(Table2[[#This Row],[1Y Return vs Nifty]]-AVERAGE(Table2[1Y Return vs Nifty]))/_xlfn.STDEV.P(Table2[1Y Return vs Nifty])</f>
        <v>-0.33042032057382437</v>
      </c>
      <c r="I345">
        <v>13.897979767415499</v>
      </c>
      <c r="J345">
        <f>(Table2[[#This Row],[1M Return vs Nifty]]-AVERAGE(Table2[1M Return vs Nifty]))/_xlfn.STDEV.P(Table2[1M Return vs Nifty])</f>
        <v>1.114275823899622</v>
      </c>
      <c r="K345">
        <v>-7.2576034880595701</v>
      </c>
      <c r="L345">
        <f>(Table2[[#This Row],[6M Return vs Nifty]]-AVERAGE(Table2[6M Return vs Nifty]))/_xlfn.STDEV.P(Table2[6M Return vs Nifty])</f>
        <v>-0.53964114019434628</v>
      </c>
      <c r="M345">
        <v>7.6569965842041503</v>
      </c>
      <c r="N345">
        <f>(Table2[[#This Row],[1W Return vs Nifty]]-AVERAGE(Table2[1W Return vs Nifty]))/_xlfn.STDEV.P(Table2[1W Return vs Nifty])</f>
        <v>0.88405859791438635</v>
      </c>
      <c r="O345">
        <v>1356.9</v>
      </c>
      <c r="P345">
        <v>1303.52535825119</v>
      </c>
      <c r="Q345">
        <v>1233.8800689355401</v>
      </c>
      <c r="R345">
        <v>80.030535712771794</v>
      </c>
      <c r="S345" s="1">
        <f>(Table2[[#This Row],[Close Price]]-Table2[[#This Row],[20D EMA]])/Table2[[#This Row],[20D EMA]]</f>
        <v>3.5227356474316421E-2</v>
      </c>
      <c r="T345" s="1">
        <f>(Table2[[#This Row],[Close Price]]-Table2[[#This Row],[50D EMA]])/Table2[[#This Row],[50D EMA]]</f>
        <v>7.7616166888035035E-2</v>
      </c>
      <c r="U345" s="1">
        <f>(Table2[[#This Row],[Close Price]]-Table2[[#This Row],[200D EMA]])/Table2[[#This Row],[200D EMA]]</f>
        <v>0.13844127591089558</v>
      </c>
      <c r="V345">
        <v>3.1625770388978101</v>
      </c>
      <c r="W345">
        <v>1385.05</v>
      </c>
      <c r="X345">
        <v>1447</v>
      </c>
      <c r="Y345">
        <v>1380</v>
      </c>
      <c r="Z345">
        <v>1464.8</v>
      </c>
      <c r="AA345">
        <v>1380</v>
      </c>
      <c r="AB345">
        <v>1464.8</v>
      </c>
      <c r="AC345" s="1">
        <f>(Table2[[#This Row],[Close Price]]/Table2[[#This Row],[Day Low]])-1</f>
        <v>1.4187213457997894E-2</v>
      </c>
      <c r="AD345" s="1">
        <f>(Table2[[#This Row],[Day High]]/Table2[[#This Row],[Close Price]])-1</f>
        <v>3.0113191428774888E-2</v>
      </c>
      <c r="AE345" s="1">
        <f>(Table2[[#This Row],[Close Price]]/Table2[[#This Row],[Current Week Low]])-1</f>
        <v>1.7898550724637641E-2</v>
      </c>
      <c r="AF345" s="1">
        <f>(Table2[[#This Row],[Current Week High]]/Table2[[#This Row],[Close Price]])-1</f>
        <v>4.2784936285327868E-2</v>
      </c>
      <c r="AG345" s="1">
        <f>(Table2[[#This Row],[Close Price]]/Table2[[#This Row],[Current Month Low]])-1</f>
        <v>1.7898550724637641E-2</v>
      </c>
      <c r="AH345" s="1">
        <f>(Table2[[#This Row],[Current Month High]]/Table2[[#This Row],[Close Price]])-1</f>
        <v>4.2784936285327868E-2</v>
      </c>
      <c r="AI345">
        <v>17.391613867729699</v>
      </c>
      <c r="AJ345">
        <v>41.467344780703897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0.04</v>
      </c>
      <c r="AM345" t="s">
        <v>3215</v>
      </c>
      <c r="AN345">
        <v>7.31</v>
      </c>
      <c r="AO345" t="s">
        <v>3215</v>
      </c>
      <c r="AP345">
        <v>0.13559890728537399</v>
      </c>
      <c r="AQ345">
        <f>(Table2[[#This Row],[Sharpe Ratio]]-AVERAGE(Table2[Sharpe Ratio]))/_xlfn.STDEV.P(Table2[Sharpe Ratio])</f>
        <v>0.8687644900975382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1.9970374511433762</v>
      </c>
      <c r="AS345">
        <f>_xlfn.RANK.AVG(Table2[[#This Row],[1Y Return vs Nifty Z-Score]],Table2[1Y Return vs Nifty Z-Score])</f>
        <v>405</v>
      </c>
      <c r="AT345">
        <f>_xlfn.RANK.AVG(Table2[[#This Row],[6M Return vs Nifty Z-Score]],Table2[6M Return vs Nifty Z-Score])</f>
        <v>512</v>
      </c>
      <c r="AU345">
        <f>_xlfn.RANK.AVG(Table2[[#This Row],[Sharpe Ratio Z-Score]],Table2[Sharpe Ratio Z-Score])</f>
        <v>133</v>
      </c>
      <c r="AV345">
        <f>(Table2[[#This Row],[Rank 1Y]]+Table2[[#This Row],[Rank 6M]]+Table2[[#This Row],[Rank Sharpe]])/3</f>
        <v>350</v>
      </c>
    </row>
    <row r="346" spans="1:48" x14ac:dyDescent="0.3">
      <c r="A346" t="s">
        <v>1142</v>
      </c>
      <c r="B346" t="s">
        <v>1143</v>
      </c>
      <c r="C346" t="s">
        <v>3180</v>
      </c>
      <c r="D346" t="s">
        <v>1144</v>
      </c>
      <c r="E346">
        <v>11501.210568675901</v>
      </c>
      <c r="F346">
        <v>756.4</v>
      </c>
      <c r="G346">
        <v>49.078129580824502</v>
      </c>
      <c r="H346">
        <f>(Table2[[#This Row],[1Y Return vs Nifty]]-AVERAGE(Table2[1Y Return vs Nifty]))/_xlfn.STDEV.P(Table2[1Y Return vs Nifty])</f>
        <v>0.42405730198968561</v>
      </c>
      <c r="I346">
        <v>4.6535903945901999E-2</v>
      </c>
      <c r="J346">
        <f>(Table2[[#This Row],[1M Return vs Nifty]]-AVERAGE(Table2[1M Return vs Nifty]))/_xlfn.STDEV.P(Table2[1M Return vs Nifty])</f>
        <v>-0.14538248910854737</v>
      </c>
      <c r="K346">
        <v>23.042444406557401</v>
      </c>
      <c r="L346">
        <f>(Table2[[#This Row],[6M Return vs Nifty]]-AVERAGE(Table2[6M Return vs Nifty]))/_xlfn.STDEV.P(Table2[6M Return vs Nifty])</f>
        <v>0.45847691819812625</v>
      </c>
      <c r="M346">
        <v>-2.6677102181133701</v>
      </c>
      <c r="N346">
        <f>(Table2[[#This Row],[1W Return vs Nifty]]-AVERAGE(Table2[1W Return vs Nifty]))/_xlfn.STDEV.P(Table2[1W Return vs Nifty])</f>
        <v>-1.4951439244665483</v>
      </c>
      <c r="O346">
        <v>796.26</v>
      </c>
      <c r="P346">
        <v>759.68099561517897</v>
      </c>
      <c r="Q346">
        <v>634.65627370251195</v>
      </c>
      <c r="R346">
        <v>32.720123394410997</v>
      </c>
      <c r="S346" s="1">
        <f>(Table2[[#This Row],[Close Price]]-Table2[[#This Row],[20D EMA]])/Table2[[#This Row],[20D EMA]]</f>
        <v>-5.0059025946298963E-2</v>
      </c>
      <c r="T346" s="1">
        <f>(Table2[[#This Row],[Close Price]]-Table2[[#This Row],[50D EMA]])/Table2[[#This Row],[50D EMA]]</f>
        <v>-4.3189123251952495E-3</v>
      </c>
      <c r="U346" s="1">
        <f>(Table2[[#This Row],[Close Price]]-Table2[[#This Row],[200D EMA]])/Table2[[#This Row],[200D EMA]]</f>
        <v>0.19182623940239191</v>
      </c>
      <c r="V346">
        <v>0.57897164563831205</v>
      </c>
      <c r="W346">
        <v>751.1</v>
      </c>
      <c r="X346">
        <v>769.95</v>
      </c>
      <c r="Y346">
        <v>751.1</v>
      </c>
      <c r="Z346">
        <v>794.4</v>
      </c>
      <c r="AA346">
        <v>751.1</v>
      </c>
      <c r="AB346">
        <v>783.45</v>
      </c>
      <c r="AC346" s="1">
        <f>(Table2[[#This Row],[Close Price]]/Table2[[#This Row],[Day Low]])-1</f>
        <v>7.0563174011448737E-3</v>
      </c>
      <c r="AD346" s="1">
        <f>(Table2[[#This Row],[Day High]]/Table2[[#This Row],[Close Price]])-1</f>
        <v>1.7913802221047215E-2</v>
      </c>
      <c r="AE346" s="1">
        <f>(Table2[[#This Row],[Close Price]]/Table2[[#This Row],[Current Week Low]])-1</f>
        <v>7.0563174011448737E-3</v>
      </c>
      <c r="AF346" s="1">
        <f>(Table2[[#This Row],[Current Week High]]/Table2[[#This Row],[Close Price]])-1</f>
        <v>5.0237969328397636E-2</v>
      </c>
      <c r="AG346" s="1">
        <f>(Table2[[#This Row],[Close Price]]/Table2[[#This Row],[Current Month Low]])-1</f>
        <v>7.0563174011448737E-3</v>
      </c>
      <c r="AH346" s="1">
        <f>(Table2[[#This Row],[Current Month High]]/Table2[[#This Row],[Close Price]])-1</f>
        <v>3.5761501850872568E-2</v>
      </c>
      <c r="AI346">
        <v>15.679534637757699</v>
      </c>
      <c r="AJ346">
        <v>88.934682153116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0.14000000000000001</v>
      </c>
      <c r="AM346" t="s">
        <v>3215</v>
      </c>
      <c r="AN346">
        <v>-5.1100000000000003</v>
      </c>
      <c r="AO346" t="s">
        <v>3214</v>
      </c>
      <c r="AP346">
        <v>-5.6132537227597E-2</v>
      </c>
      <c r="AQ346">
        <f>(Table2[[#This Row],[Sharpe Ratio]]-AVERAGE(Table2[Sharpe Ratio]))/_xlfn.STDEV.P(Table2[Sharpe Ratio])</f>
        <v>-1.3700303687257147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-2.1280225621129985</v>
      </c>
      <c r="AS346">
        <f>_xlfn.RANK.AVG(Table2[[#This Row],[1Y Return vs Nifty Z-Score]],Table2[1Y Return vs Nifty Z-Score])</f>
        <v>194</v>
      </c>
      <c r="AT346">
        <f>_xlfn.RANK.AVG(Table2[[#This Row],[6M Return vs Nifty Z-Score]],Table2[6M Return vs Nifty Z-Score])</f>
        <v>191</v>
      </c>
      <c r="AU346">
        <f>_xlfn.RANK.AVG(Table2[[#This Row],[Sharpe Ratio Z-Score]],Table2[Sharpe Ratio Z-Score])</f>
        <v>670</v>
      </c>
      <c r="AV346">
        <f>(Table2[[#This Row],[Rank 1Y]]+Table2[[#This Row],[Rank 6M]]+Table2[[#This Row],[Rank Sharpe]])/3</f>
        <v>351.66666666666669</v>
      </c>
    </row>
    <row r="347" spans="1:48" x14ac:dyDescent="0.3">
      <c r="A347" t="s">
        <v>306</v>
      </c>
      <c r="B347" t="s">
        <v>307</v>
      </c>
      <c r="C347" t="s">
        <v>3169</v>
      </c>
      <c r="D347" t="s">
        <v>228</v>
      </c>
      <c r="E347">
        <v>93404.9462184765</v>
      </c>
      <c r="F347">
        <v>4365</v>
      </c>
      <c r="G347">
        <v>34.735932470715198</v>
      </c>
      <c r="H347">
        <f>(Table2[[#This Row],[1Y Return vs Nifty]]-AVERAGE(Table2[1Y Return vs Nifty]))/_xlfn.STDEV.P(Table2[1Y Return vs Nifty])</f>
        <v>0.17880381463932543</v>
      </c>
      <c r="I347">
        <v>-0.79037636353595397</v>
      </c>
      <c r="J347">
        <f>(Table2[[#This Row],[1M Return vs Nifty]]-AVERAGE(Table2[1M Return vs Nifty]))/_xlfn.STDEV.P(Table2[1M Return vs Nifty])</f>
        <v>-0.22149177456523103</v>
      </c>
      <c r="K347">
        <v>4.0432060949103503</v>
      </c>
      <c r="L347">
        <f>(Table2[[#This Row],[6M Return vs Nifty]]-AVERAGE(Table2[6M Return vs Nifty]))/_xlfn.STDEV.P(Table2[6M Return vs Nifty])</f>
        <v>-0.16737961247508221</v>
      </c>
      <c r="M347">
        <v>1.28972684939701</v>
      </c>
      <c r="N347">
        <f>(Table2[[#This Row],[1W Return vs Nifty]]-AVERAGE(Table2[1W Return vs Nifty]))/_xlfn.STDEV.P(Table2[1W Return vs Nifty])</f>
        <v>-0.58320090918682532</v>
      </c>
      <c r="O347">
        <v>4386.7299999999996</v>
      </c>
      <c r="P347">
        <v>4314.9782686929602</v>
      </c>
      <c r="Q347">
        <v>3827.7955299140399</v>
      </c>
      <c r="R347">
        <v>43.732224100943498</v>
      </c>
      <c r="S347" s="1">
        <f>(Table2[[#This Row],[Close Price]]-Table2[[#This Row],[20D EMA]])/Table2[[#This Row],[20D EMA]]</f>
        <v>-4.9535758982202152E-3</v>
      </c>
      <c r="T347" s="1">
        <f>(Table2[[#This Row],[Close Price]]-Table2[[#This Row],[50D EMA]])/Table2[[#This Row],[50D EMA]]</f>
        <v>1.1592580122585816E-2</v>
      </c>
      <c r="U347" s="1">
        <f>(Table2[[#This Row],[Close Price]]-Table2[[#This Row],[200D EMA]])/Table2[[#This Row],[200D EMA]]</f>
        <v>0.14034304233016962</v>
      </c>
      <c r="V347">
        <v>0.815525616278577</v>
      </c>
      <c r="W347">
        <v>4201.05</v>
      </c>
      <c r="X347">
        <v>4350</v>
      </c>
      <c r="Y347">
        <v>4201.05</v>
      </c>
      <c r="Z347">
        <v>4420</v>
      </c>
      <c r="AA347">
        <v>4201.05</v>
      </c>
      <c r="AB347">
        <v>4390.7</v>
      </c>
      <c r="AC347" s="1">
        <f>(Table2[[#This Row],[Close Price]]/Table2[[#This Row],[Day Low]])-1</f>
        <v>3.9025957796265276E-2</v>
      </c>
      <c r="AD347" s="1">
        <f>(Table2[[#This Row],[Day High]]/Table2[[#This Row],[Close Price]])-1</f>
        <v>-3.4364261168384758E-3</v>
      </c>
      <c r="AE347" s="1">
        <f>(Table2[[#This Row],[Close Price]]/Table2[[#This Row],[Current Week Low]])-1</f>
        <v>3.9025957796265276E-2</v>
      </c>
      <c r="AF347" s="1">
        <f>(Table2[[#This Row],[Current Week High]]/Table2[[#This Row],[Close Price]])-1</f>
        <v>1.2600229095074411E-2</v>
      </c>
      <c r="AG347" s="1">
        <f>(Table2[[#This Row],[Close Price]]/Table2[[#This Row],[Current Month Low]])-1</f>
        <v>3.9025957796265276E-2</v>
      </c>
      <c r="AH347" s="1">
        <f>(Table2[[#This Row],[Current Month High]]/Table2[[#This Row],[Close Price]])-1</f>
        <v>5.8877434135164997E-3</v>
      </c>
      <c r="AI347">
        <v>4.1512027491408903</v>
      </c>
      <c r="AJ347">
        <v>66.7303284950343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</v>
      </c>
      <c r="AM347" t="s">
        <v>3216</v>
      </c>
      <c r="AN347">
        <v>-4.68</v>
      </c>
      <c r="AO347" t="s">
        <v>3214</v>
      </c>
      <c r="AP347">
        <v>3.1552620743015999E-2</v>
      </c>
      <c r="AQ347">
        <f>(Table2[[#This Row],[Sharpe Ratio]]-AVERAGE(Table2[Sharpe Ratio]))/_xlfn.STDEV.P(Table2[Sharpe Ratio])</f>
        <v>-0.34615511780706593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-1.1394235993948791</v>
      </c>
      <c r="AS347">
        <f>_xlfn.RANK.AVG(Table2[[#This Row],[1Y Return vs Nifty Z-Score]],Table2[1Y Return vs Nifty Z-Score])</f>
        <v>248</v>
      </c>
      <c r="AT347">
        <f>_xlfn.RANK.AVG(Table2[[#This Row],[6M Return vs Nifty Z-Score]],Table2[6M Return vs Nifty Z-Score])</f>
        <v>384</v>
      </c>
      <c r="AU347">
        <f>_xlfn.RANK.AVG(Table2[[#This Row],[Sharpe Ratio Z-Score]],Table2[Sharpe Ratio Z-Score])</f>
        <v>428</v>
      </c>
      <c r="AV347">
        <f>(Table2[[#This Row],[Rank 1Y]]+Table2[[#This Row],[Rank 6M]]+Table2[[#This Row],[Rank Sharpe]])/3</f>
        <v>353.33333333333331</v>
      </c>
    </row>
    <row r="348" spans="1:48" x14ac:dyDescent="0.3">
      <c r="A348" t="s">
        <v>1419</v>
      </c>
      <c r="B348" t="s">
        <v>1420</v>
      </c>
      <c r="C348" t="s">
        <v>3188</v>
      </c>
      <c r="D348" t="s">
        <v>1421</v>
      </c>
      <c r="E348">
        <v>7870.6220612500001</v>
      </c>
      <c r="F348">
        <v>621.04999999999995</v>
      </c>
      <c r="G348">
        <v>-12.8210680254394</v>
      </c>
      <c r="H348">
        <f>(Table2[[#This Row],[1Y Return vs Nifty]]-AVERAGE(Table2[1Y Return vs Nifty]))/_xlfn.STDEV.P(Table2[1Y Return vs Nifty])</f>
        <v>-0.63442724961536434</v>
      </c>
      <c r="I348">
        <v>-3.0947134092383299</v>
      </c>
      <c r="J348">
        <f>(Table2[[#This Row],[1M Return vs Nifty]]-AVERAGE(Table2[1M Return vs Nifty]))/_xlfn.STDEV.P(Table2[1M Return vs Nifty])</f>
        <v>-0.43104951772924244</v>
      </c>
      <c r="K348">
        <v>4.54131419875013</v>
      </c>
      <c r="L348">
        <f>(Table2[[#This Row],[6M Return vs Nifty]]-AVERAGE(Table2[6M Return vs Nifty]))/_xlfn.STDEV.P(Table2[6M Return vs Nifty])</f>
        <v>-0.15097136469926126</v>
      </c>
      <c r="M348">
        <v>1.9351695517206799</v>
      </c>
      <c r="N348">
        <f>(Table2[[#This Row],[1W Return vs Nifty]]-AVERAGE(Table2[1W Return vs Nifty]))/_xlfn.STDEV.P(Table2[1W Return vs Nifty])</f>
        <v>-0.43446652526454804</v>
      </c>
      <c r="O348">
        <v>655.79</v>
      </c>
      <c r="P348">
        <v>654.59596740812106</v>
      </c>
      <c r="Q348">
        <v>585.978600590224</v>
      </c>
      <c r="R348">
        <v>34.139408889921697</v>
      </c>
      <c r="S348" s="1">
        <f>(Table2[[#This Row],[Close Price]]-Table2[[#This Row],[20D EMA]])/Table2[[#This Row],[20D EMA]]</f>
        <v>-5.2974275301544721E-2</v>
      </c>
      <c r="T348" s="1">
        <f>(Table2[[#This Row],[Close Price]]-Table2[[#This Row],[50D EMA]])/Table2[[#This Row],[50D EMA]]</f>
        <v>-5.1246828697932068E-2</v>
      </c>
      <c r="U348" s="1">
        <f>(Table2[[#This Row],[Close Price]]-Table2[[#This Row],[200D EMA]])/Table2[[#This Row],[200D EMA]]</f>
        <v>5.9850990077880757E-2</v>
      </c>
      <c r="V348">
        <v>1.38584143722921</v>
      </c>
      <c r="W348">
        <v>614.5</v>
      </c>
      <c r="X348">
        <v>645</v>
      </c>
      <c r="Y348">
        <v>614.5</v>
      </c>
      <c r="Z348">
        <v>650.5</v>
      </c>
      <c r="AA348">
        <v>614.5</v>
      </c>
      <c r="AB348">
        <v>648</v>
      </c>
      <c r="AC348" s="1">
        <f>(Table2[[#This Row],[Close Price]]/Table2[[#This Row],[Day Low]])-1</f>
        <v>1.0659072416598692E-2</v>
      </c>
      <c r="AD348" s="1">
        <f>(Table2[[#This Row],[Day High]]/Table2[[#This Row],[Close Price]])-1</f>
        <v>3.856372272763875E-2</v>
      </c>
      <c r="AE348" s="1">
        <f>(Table2[[#This Row],[Close Price]]/Table2[[#This Row],[Current Week Low]])-1</f>
        <v>1.0659072416598692E-2</v>
      </c>
      <c r="AF348" s="1">
        <f>(Table2[[#This Row],[Current Week High]]/Table2[[#This Row],[Close Price]])-1</f>
        <v>4.7419692456323936E-2</v>
      </c>
      <c r="AG348" s="1">
        <f>(Table2[[#This Row],[Close Price]]/Table2[[#This Row],[Current Month Low]])-1</f>
        <v>1.0659072416598692E-2</v>
      </c>
      <c r="AH348" s="1">
        <f>(Table2[[#This Row],[Current Month High]]/Table2[[#This Row],[Close Price]])-1</f>
        <v>4.3394251670558104E-2</v>
      </c>
      <c r="AI348">
        <v>23.725947991304999</v>
      </c>
      <c r="AJ348">
        <v>52.6108858582135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-0.05</v>
      </c>
      <c r="AM348" t="s">
        <v>3214</v>
      </c>
      <c r="AN348">
        <v>-5.42</v>
      </c>
      <c r="AO348" t="s">
        <v>3214</v>
      </c>
      <c r="AP348">
        <v>0.129067142321554</v>
      </c>
      <c r="AQ348">
        <f>(Table2[[#This Row],[Sharpe Ratio]]-AVERAGE(Table2[Sharpe Ratio]))/_xlfn.STDEV.P(Table2[Sharpe Ratio])</f>
        <v>0.79249488363216392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-0.85841977367625222</v>
      </c>
      <c r="AS348">
        <f>_xlfn.RANK.AVG(Table2[[#This Row],[1Y Return vs Nifty Z-Score]],Table2[1Y Return vs Nifty Z-Score])</f>
        <v>529</v>
      </c>
      <c r="AT348">
        <f>_xlfn.RANK.AVG(Table2[[#This Row],[6M Return vs Nifty Z-Score]],Table2[6M Return vs Nifty Z-Score])</f>
        <v>378</v>
      </c>
      <c r="AU348">
        <f>_xlfn.RANK.AVG(Table2[[#This Row],[Sharpe Ratio Z-Score]],Table2[Sharpe Ratio Z-Score])</f>
        <v>153</v>
      </c>
      <c r="AV348">
        <f>(Table2[[#This Row],[Rank 1Y]]+Table2[[#This Row],[Rank 6M]]+Table2[[#This Row],[Rank Sharpe]])/3</f>
        <v>353.33333333333331</v>
      </c>
    </row>
    <row r="349" spans="1:48" x14ac:dyDescent="0.3">
      <c r="A349" t="s">
        <v>711</v>
      </c>
      <c r="B349" t="s">
        <v>712</v>
      </c>
      <c r="C349" t="s">
        <v>3169</v>
      </c>
      <c r="D349" t="s">
        <v>577</v>
      </c>
      <c r="E349">
        <v>25295.244714095901</v>
      </c>
      <c r="F349">
        <v>938.75</v>
      </c>
      <c r="G349">
        <v>-2.8320209354303598</v>
      </c>
      <c r="H349">
        <f>(Table2[[#This Row],[1Y Return vs Nifty]]-AVERAGE(Table2[1Y Return vs Nifty]))/_xlfn.STDEV.P(Table2[1Y Return vs Nifty])</f>
        <v>-0.46361320938683664</v>
      </c>
      <c r="I349">
        <v>-0.33814320397597802</v>
      </c>
      <c r="J349">
        <f>(Table2[[#This Row],[1M Return vs Nifty]]-AVERAGE(Table2[1M Return vs Nifty]))/_xlfn.STDEV.P(Table2[1M Return vs Nifty])</f>
        <v>-0.18036542958107846</v>
      </c>
      <c r="K349">
        <v>15.171527822661201</v>
      </c>
      <c r="L349">
        <f>(Table2[[#This Row],[6M Return vs Nifty]]-AVERAGE(Table2[6M Return vs Nifty]))/_xlfn.STDEV.P(Table2[6M Return vs Nifty])</f>
        <v>0.19919996900613232</v>
      </c>
      <c r="M349">
        <v>1.35291661589908</v>
      </c>
      <c r="N349">
        <f>(Table2[[#This Row],[1W Return vs Nifty]]-AVERAGE(Table2[1W Return vs Nifty]))/_xlfn.STDEV.P(Table2[1W Return vs Nifty])</f>
        <v>-0.56863959962821975</v>
      </c>
      <c r="O349">
        <v>993.94</v>
      </c>
      <c r="P349">
        <v>942.93105891971902</v>
      </c>
      <c r="Q349">
        <v>814.08125520975102</v>
      </c>
      <c r="R349">
        <v>36.292991068289098</v>
      </c>
      <c r="S349" s="1">
        <f>(Table2[[#This Row],[Close Price]]-Table2[[#This Row],[20D EMA]])/Table2[[#This Row],[20D EMA]]</f>
        <v>-5.5526490532627773E-2</v>
      </c>
      <c r="T349" s="1">
        <f>(Table2[[#This Row],[Close Price]]-Table2[[#This Row],[50D EMA]])/Table2[[#This Row],[50D EMA]]</f>
        <v>-4.4341088143910589E-3</v>
      </c>
      <c r="U349" s="1">
        <f>(Table2[[#This Row],[Close Price]]-Table2[[#This Row],[200D EMA]])/Table2[[#This Row],[200D EMA]]</f>
        <v>0.15314041932844605</v>
      </c>
      <c r="V349">
        <v>0.478331740746473</v>
      </c>
      <c r="W349">
        <v>930.2</v>
      </c>
      <c r="X349">
        <v>979.55</v>
      </c>
      <c r="Y349">
        <v>930.2</v>
      </c>
      <c r="Z349">
        <v>992</v>
      </c>
      <c r="AA349">
        <v>930.2</v>
      </c>
      <c r="AB349">
        <v>992</v>
      </c>
      <c r="AC349" s="1">
        <f>(Table2[[#This Row],[Close Price]]/Table2[[#This Row],[Day Low]])-1</f>
        <v>9.1915717050097268E-3</v>
      </c>
      <c r="AD349" s="1">
        <f>(Table2[[#This Row],[Day High]]/Table2[[#This Row],[Close Price]])-1</f>
        <v>4.3462050599200941E-2</v>
      </c>
      <c r="AE349" s="1">
        <f>(Table2[[#This Row],[Close Price]]/Table2[[#This Row],[Current Week Low]])-1</f>
        <v>9.1915717050097268E-3</v>
      </c>
      <c r="AF349" s="1">
        <f>(Table2[[#This Row],[Current Week High]]/Table2[[#This Row],[Close Price]])-1</f>
        <v>5.6724367509986662E-2</v>
      </c>
      <c r="AG349" s="1">
        <f>(Table2[[#This Row],[Close Price]]/Table2[[#This Row],[Current Month Low]])-1</f>
        <v>9.1915717050097268E-3</v>
      </c>
      <c r="AH349" s="1">
        <f>(Table2[[#This Row],[Current Month High]]/Table2[[#This Row],[Close Price]])-1</f>
        <v>5.6724367509986662E-2</v>
      </c>
      <c r="AI349">
        <v>28.063914780292901</v>
      </c>
      <c r="AJ349">
        <v>55.4221854304635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0.16</v>
      </c>
      <c r="AM349" t="s">
        <v>3215</v>
      </c>
      <c r="AN349">
        <v>-11.56</v>
      </c>
      <c r="AO349" t="s">
        <v>3214</v>
      </c>
      <c r="AP349">
        <v>5.7295961667541001E-2</v>
      </c>
      <c r="AQ349">
        <f>(Table2[[#This Row],[Sharpe Ratio]]-AVERAGE(Table2[Sharpe Ratio]))/_xlfn.STDEV.P(Table2[Sharpe Ratio])</f>
        <v>-4.5557271391415681E-2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-1.0589755409814181</v>
      </c>
      <c r="AS349">
        <f>_xlfn.RANK.AVG(Table2[[#This Row],[1Y Return vs Nifty Z-Score]],Table2[1Y Return vs Nifty Z-Score])</f>
        <v>448</v>
      </c>
      <c r="AT349">
        <f>_xlfn.RANK.AVG(Table2[[#This Row],[6M Return vs Nifty Z-Score]],Table2[6M Return vs Nifty Z-Score])</f>
        <v>254</v>
      </c>
      <c r="AU349">
        <f>_xlfn.RANK.AVG(Table2[[#This Row],[Sharpe Ratio Z-Score]],Table2[Sharpe Ratio Z-Score])</f>
        <v>359</v>
      </c>
      <c r="AV349">
        <f>(Table2[[#This Row],[Rank 1Y]]+Table2[[#This Row],[Rank 6M]]+Table2[[#This Row],[Rank Sharpe]])/3</f>
        <v>353.66666666666669</v>
      </c>
    </row>
    <row r="350" spans="1:48" x14ac:dyDescent="0.3">
      <c r="A350" t="s">
        <v>190</v>
      </c>
      <c r="B350" t="s">
        <v>191</v>
      </c>
      <c r="C350" t="s">
        <v>3173</v>
      </c>
      <c r="D350" t="s">
        <v>192</v>
      </c>
      <c r="E350">
        <v>144234.12073872099</v>
      </c>
      <c r="F350">
        <v>5430.3</v>
      </c>
      <c r="G350">
        <v>16.504331470402299</v>
      </c>
      <c r="H350">
        <f>(Table2[[#This Row],[1Y Return vs Nifty]]-AVERAGE(Table2[1Y Return vs Nifty]))/_xlfn.STDEV.P(Table2[1Y Return vs Nifty])</f>
        <v>-0.1329589990341353</v>
      </c>
      <c r="I350">
        <v>7.7925814135762304</v>
      </c>
      <c r="J350">
        <f>(Table2[[#This Row],[1M Return vs Nifty]]-AVERAGE(Table2[1M Return vs Nifty]))/_xlfn.STDEV.P(Table2[1M Return vs Nifty])</f>
        <v>0.55904736783066689</v>
      </c>
      <c r="K350">
        <v>34.816717983721098</v>
      </c>
      <c r="L350">
        <f>(Table2[[#This Row],[6M Return vs Nifty]]-AVERAGE(Table2[6M Return vs Nifty]))/_xlfn.STDEV.P(Table2[6M Return vs Nifty])</f>
        <v>0.8463348886770532</v>
      </c>
      <c r="M350">
        <v>3.9340989633236898</v>
      </c>
      <c r="N350">
        <f>(Table2[[#This Row],[1W Return vs Nifty]]-AVERAGE(Table2[1W Return vs Nifty]))/_xlfn.STDEV.P(Table2[1W Return vs Nifty])</f>
        <v>2.6162332213496918E-2</v>
      </c>
      <c r="O350">
        <v>5347.09</v>
      </c>
      <c r="P350">
        <v>5107.35815163815</v>
      </c>
      <c r="Q350">
        <v>4415.0818196557102</v>
      </c>
      <c r="R350">
        <v>58.413059917538298</v>
      </c>
      <c r="S350" s="1">
        <f>(Table2[[#This Row],[Close Price]]-Table2[[#This Row],[20D EMA]])/Table2[[#This Row],[20D EMA]]</f>
        <v>1.5561735448627203E-2</v>
      </c>
      <c r="T350" s="1">
        <f>(Table2[[#This Row],[Close Price]]-Table2[[#This Row],[50D EMA]])/Table2[[#This Row],[50D EMA]]</f>
        <v>6.3230703383953743E-2</v>
      </c>
      <c r="U350" s="1">
        <f>(Table2[[#This Row],[Close Price]]-Table2[[#This Row],[200D EMA]])/Table2[[#This Row],[200D EMA]]</f>
        <v>0.22994323136314088</v>
      </c>
      <c r="V350">
        <v>1.80357920067225</v>
      </c>
      <c r="W350">
        <v>5241.7</v>
      </c>
      <c r="X350">
        <v>5493.7</v>
      </c>
      <c r="Y350">
        <v>5241.7</v>
      </c>
      <c r="Z350">
        <v>5512.15</v>
      </c>
      <c r="AA350">
        <v>5241.7</v>
      </c>
      <c r="AB350">
        <v>5493.7</v>
      </c>
      <c r="AC350" s="1">
        <f>(Table2[[#This Row],[Close Price]]/Table2[[#This Row],[Day Low]])-1</f>
        <v>3.5980693286529197E-2</v>
      </c>
      <c r="AD350" s="1">
        <f>(Table2[[#This Row],[Day High]]/Table2[[#This Row],[Close Price]])-1</f>
        <v>1.1675229729480874E-2</v>
      </c>
      <c r="AE350" s="1">
        <f>(Table2[[#This Row],[Close Price]]/Table2[[#This Row],[Current Week Low]])-1</f>
        <v>3.5980693286529197E-2</v>
      </c>
      <c r="AF350" s="1">
        <f>(Table2[[#This Row],[Current Week High]]/Table2[[#This Row],[Close Price]])-1</f>
        <v>1.5072832071892694E-2</v>
      </c>
      <c r="AG350" s="1">
        <f>(Table2[[#This Row],[Close Price]]/Table2[[#This Row],[Current Month Low]])-1</f>
        <v>3.5980693286529197E-2</v>
      </c>
      <c r="AH350" s="1">
        <f>(Table2[[#This Row],[Current Month High]]/Table2[[#This Row],[Close Price]])-1</f>
        <v>1.1675229729480874E-2</v>
      </c>
      <c r="AI350">
        <v>2.8110785776107998</v>
      </c>
      <c r="AJ350">
        <v>64.789245288744496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7.0000000000000007E-2</v>
      </c>
      <c r="AM350" t="s">
        <v>3215</v>
      </c>
      <c r="AN350">
        <v>-0.9</v>
      </c>
      <c r="AO350" t="s">
        <v>3214</v>
      </c>
      <c r="AP350">
        <v>-2.5340120989539E-2</v>
      </c>
      <c r="AQ350">
        <f>(Table2[[#This Row],[Sharpe Ratio]]-AVERAGE(Table2[Sharpe Ratio]))/_xlfn.STDEV.P(Table2[Sharpe Ratio])</f>
        <v>-1.0104758713420259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0.28810971834505578</v>
      </c>
      <c r="AS350">
        <f>_xlfn.RANK.AVG(Table2[[#This Row],[1Y Return vs Nifty Z-Score]],Table2[1Y Return vs Nifty Z-Score])</f>
        <v>337</v>
      </c>
      <c r="AT350">
        <f>_xlfn.RANK.AVG(Table2[[#This Row],[6M Return vs Nifty Z-Score]],Table2[6M Return vs Nifty Z-Score])</f>
        <v>111</v>
      </c>
      <c r="AU350">
        <f>_xlfn.RANK.AVG(Table2[[#This Row],[Sharpe Ratio Z-Score]],Table2[Sharpe Ratio Z-Score])</f>
        <v>615</v>
      </c>
      <c r="AV350">
        <f>(Table2[[#This Row],[Rank 1Y]]+Table2[[#This Row],[Rank 6M]]+Table2[[#This Row],[Rank Sharpe]])/3</f>
        <v>354.33333333333331</v>
      </c>
    </row>
    <row r="351" spans="1:48" x14ac:dyDescent="0.3">
      <c r="A351" t="s">
        <v>1192</v>
      </c>
      <c r="B351" t="s">
        <v>1193</v>
      </c>
      <c r="C351" t="s">
        <v>3180</v>
      </c>
      <c r="D351" t="s">
        <v>92</v>
      </c>
      <c r="E351">
        <v>10524.970280609999</v>
      </c>
      <c r="F351">
        <v>219.31</v>
      </c>
      <c r="G351">
        <v>47.5658412018673</v>
      </c>
      <c r="H351">
        <f>(Table2[[#This Row],[1Y Return vs Nifty]]-AVERAGE(Table2[1Y Return vs Nifty]))/_xlfn.STDEV.P(Table2[1Y Return vs Nifty])</f>
        <v>0.39819696859925641</v>
      </c>
      <c r="I351">
        <v>-4.6460968672584499</v>
      </c>
      <c r="J351">
        <f>(Table2[[#This Row],[1M Return vs Nifty]]-AVERAGE(Table2[1M Return vs Nifty]))/_xlfn.STDEV.P(Table2[1M Return vs Nifty])</f>
        <v>-0.5721332263173593</v>
      </c>
      <c r="K351">
        <v>-13.336712840715601</v>
      </c>
      <c r="L351">
        <f>(Table2[[#This Row],[6M Return vs Nifty]]-AVERAGE(Table2[6M Return vs Nifty]))/_xlfn.STDEV.P(Table2[6M Return vs Nifty])</f>
        <v>-0.73989392015468824</v>
      </c>
      <c r="M351">
        <v>1.48341592977225</v>
      </c>
      <c r="N351">
        <f>(Table2[[#This Row],[1W Return vs Nifty]]-AVERAGE(Table2[1W Return vs Nifty]))/_xlfn.STDEV.P(Table2[1W Return vs Nifty])</f>
        <v>-0.53856762735038843</v>
      </c>
      <c r="O351">
        <v>222.48</v>
      </c>
      <c r="P351">
        <v>222.940881900161</v>
      </c>
      <c r="Q351">
        <v>200.28472988511101</v>
      </c>
      <c r="R351">
        <v>36.468889829364201</v>
      </c>
      <c r="S351" s="1">
        <f>(Table2[[#This Row],[Close Price]]-Table2[[#This Row],[20D EMA]])/Table2[[#This Row],[20D EMA]]</f>
        <v>-1.4248471772743562E-2</v>
      </c>
      <c r="T351" s="1">
        <f>(Table2[[#This Row],[Close Price]]-Table2[[#This Row],[50D EMA]])/Table2[[#This Row],[50D EMA]]</f>
        <v>-1.6286299171396516E-2</v>
      </c>
      <c r="U351" s="1">
        <f>(Table2[[#This Row],[Close Price]]-Table2[[#This Row],[200D EMA]])/Table2[[#This Row],[200D EMA]]</f>
        <v>9.4991116525969962E-2</v>
      </c>
      <c r="V351">
        <v>0.328488438732225</v>
      </c>
      <c r="W351">
        <v>214.6</v>
      </c>
      <c r="X351">
        <v>221.44</v>
      </c>
      <c r="Y351">
        <v>214.6</v>
      </c>
      <c r="Z351">
        <v>221.9</v>
      </c>
      <c r="AA351">
        <v>214.6</v>
      </c>
      <c r="AB351">
        <v>221.9</v>
      </c>
      <c r="AC351" s="1">
        <f>(Table2[[#This Row],[Close Price]]/Table2[[#This Row],[Day Low]])-1</f>
        <v>2.1947809878844371E-2</v>
      </c>
      <c r="AD351" s="1">
        <f>(Table2[[#This Row],[Day High]]/Table2[[#This Row],[Close Price]])-1</f>
        <v>9.7122794218229558E-3</v>
      </c>
      <c r="AE351" s="1">
        <f>(Table2[[#This Row],[Close Price]]/Table2[[#This Row],[Current Week Low]])-1</f>
        <v>2.1947809878844371E-2</v>
      </c>
      <c r="AF351" s="1">
        <f>(Table2[[#This Row],[Current Week High]]/Table2[[#This Row],[Close Price]])-1</f>
        <v>1.1809766996488946E-2</v>
      </c>
      <c r="AG351" s="1">
        <f>(Table2[[#This Row],[Close Price]]/Table2[[#This Row],[Current Month Low]])-1</f>
        <v>2.1947809878844371E-2</v>
      </c>
      <c r="AH351" s="1">
        <f>(Table2[[#This Row],[Current Month High]]/Table2[[#This Row],[Close Price]])-1</f>
        <v>1.1809766996488946E-2</v>
      </c>
      <c r="AI351">
        <v>14.308513063699699</v>
      </c>
      <c r="AJ351">
        <v>88.653763440860203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-0.03</v>
      </c>
      <c r="AM351" t="s">
        <v>3214</v>
      </c>
      <c r="AN351">
        <v>-2.98</v>
      </c>
      <c r="AO351" t="s">
        <v>3214</v>
      </c>
      <c r="AP351">
        <v>7.4361735224304004E-2</v>
      </c>
      <c r="AQ351">
        <f>(Table2[[#This Row],[Sharpe Ratio]]-AVERAGE(Table2[Sharpe Ratio]))/_xlfn.STDEV.P(Table2[Sharpe Ratio])</f>
        <v>0.15371502949680962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197</v>
      </c>
      <c r="AT351">
        <f>_xlfn.RANK.AVG(Table2[[#This Row],[6M Return vs Nifty Z-Score]],Table2[6M Return vs Nifty Z-Score])</f>
        <v>564</v>
      </c>
      <c r="AU351">
        <f>_xlfn.RANK.AVG(Table2[[#This Row],[Sharpe Ratio Z-Score]],Table2[Sharpe Ratio Z-Score])</f>
        <v>302</v>
      </c>
      <c r="AV351">
        <f>(Table2[[#This Row],[Rank 1Y]]+Table2[[#This Row],[Rank 6M]]+Table2[[#This Row],[Rank Sharpe]])/3</f>
        <v>354.33333333333331</v>
      </c>
    </row>
    <row r="352" spans="1:48" x14ac:dyDescent="0.3">
      <c r="A352" t="s">
        <v>1436</v>
      </c>
      <c r="B352" t="s">
        <v>1437</v>
      </c>
      <c r="C352" t="s">
        <v>3187</v>
      </c>
      <c r="D352" t="s">
        <v>626</v>
      </c>
      <c r="E352">
        <v>7692.5604410399901</v>
      </c>
      <c r="F352">
        <v>463.1</v>
      </c>
      <c r="G352">
        <v>-10.8874481144529</v>
      </c>
      <c r="H352">
        <f>(Table2[[#This Row],[1Y Return vs Nifty]]-AVERAGE(Table2[1Y Return vs Nifty]))/_xlfn.STDEV.P(Table2[1Y Return vs Nifty])</f>
        <v>-0.60136209071824764</v>
      </c>
      <c r="I352">
        <v>-3.1417975271727601</v>
      </c>
      <c r="J352">
        <f>(Table2[[#This Row],[1M Return vs Nifty]]-AVERAGE(Table2[1M Return vs Nifty]))/_xlfn.STDEV.P(Table2[1M Return vs Nifty])</f>
        <v>-0.43533137463537908</v>
      </c>
      <c r="K352">
        <v>19.087733304285301</v>
      </c>
      <c r="L352">
        <f>(Table2[[#This Row],[6M Return vs Nifty]]-AVERAGE(Table2[6M Return vs Nifty]))/_xlfn.STDEV.P(Table2[6M Return vs Nifty])</f>
        <v>0.32820423412081018</v>
      </c>
      <c r="M352">
        <v>2.18782870345182</v>
      </c>
      <c r="N352">
        <f>(Table2[[#This Row],[1W Return vs Nifty]]-AVERAGE(Table2[1W Return vs Nifty]))/_xlfn.STDEV.P(Table2[1W Return vs Nifty])</f>
        <v>-0.3762443110544143</v>
      </c>
      <c r="O352">
        <v>458.42</v>
      </c>
      <c r="P352">
        <v>468.56222527155501</v>
      </c>
      <c r="Q352">
        <v>437.83319780275201</v>
      </c>
      <c r="R352">
        <v>48.082995141738998</v>
      </c>
      <c r="S352" s="1">
        <f>(Table2[[#This Row],[Close Price]]-Table2[[#This Row],[20D EMA]])/Table2[[#This Row],[20D EMA]]</f>
        <v>1.020897866585229E-2</v>
      </c>
      <c r="T352" s="1">
        <f>(Table2[[#This Row],[Close Price]]-Table2[[#This Row],[50D EMA]])/Table2[[#This Row],[50D EMA]]</f>
        <v>-1.165741704506665E-2</v>
      </c>
      <c r="U352" s="1">
        <f>(Table2[[#This Row],[Close Price]]-Table2[[#This Row],[200D EMA]])/Table2[[#This Row],[200D EMA]]</f>
        <v>5.7708740049974339E-2</v>
      </c>
      <c r="V352">
        <v>0.65631504864923695</v>
      </c>
      <c r="W352">
        <v>448.3</v>
      </c>
      <c r="X352">
        <v>467.85</v>
      </c>
      <c r="Y352">
        <v>444.75</v>
      </c>
      <c r="Z352">
        <v>467.85</v>
      </c>
      <c r="AA352">
        <v>448.3</v>
      </c>
      <c r="AB352">
        <v>467.85</v>
      </c>
      <c r="AC352" s="1">
        <f>(Table2[[#This Row],[Close Price]]/Table2[[#This Row],[Day Low]])-1</f>
        <v>3.3013606959625186E-2</v>
      </c>
      <c r="AD352" s="1">
        <f>(Table2[[#This Row],[Day High]]/Table2[[#This Row],[Close Price]])-1</f>
        <v>1.0256963938674257E-2</v>
      </c>
      <c r="AE352" s="1">
        <f>(Table2[[#This Row],[Close Price]]/Table2[[#This Row],[Current Week Low]])-1</f>
        <v>4.1259134345137838E-2</v>
      </c>
      <c r="AF352" s="1">
        <f>(Table2[[#This Row],[Current Week High]]/Table2[[#This Row],[Close Price]])-1</f>
        <v>1.0256963938674257E-2</v>
      </c>
      <c r="AG352" s="1">
        <f>(Table2[[#This Row],[Close Price]]/Table2[[#This Row],[Current Month Low]])-1</f>
        <v>3.3013606959625186E-2</v>
      </c>
      <c r="AH352" s="1">
        <f>(Table2[[#This Row],[Current Month High]]/Table2[[#This Row],[Close Price]])-1</f>
        <v>1.0256963938674257E-2</v>
      </c>
      <c r="AI352">
        <v>37.929172964802397</v>
      </c>
      <c r="AJ352">
        <v>45.126919460983999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-0.25</v>
      </c>
      <c r="AM352" t="s">
        <v>3214</v>
      </c>
      <c r="AN352">
        <v>-0.45</v>
      </c>
      <c r="AO352" t="s">
        <v>3214</v>
      </c>
      <c r="AP352">
        <v>6.2004201737995E-2</v>
      </c>
      <c r="AQ352">
        <f>(Table2[[#This Row],[Sharpe Ratio]]-AVERAGE(Table2[Sharpe Ratio]))/_xlfn.STDEV.P(Table2[Sharpe Ratio])</f>
        <v>9.4195410485747762E-3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510</v>
      </c>
      <c r="AT352">
        <f>_xlfn.RANK.AVG(Table2[[#This Row],[6M Return vs Nifty Z-Score]],Table2[6M Return vs Nifty Z-Score])</f>
        <v>210</v>
      </c>
      <c r="AU352">
        <f>_xlfn.RANK.AVG(Table2[[#This Row],[Sharpe Ratio Z-Score]],Table2[Sharpe Ratio Z-Score])</f>
        <v>344</v>
      </c>
      <c r="AV352">
        <f>(Table2[[#This Row],[Rank 1Y]]+Table2[[#This Row],[Rank 6M]]+Table2[[#This Row],[Rank Sharpe]])/3</f>
        <v>354.66666666666669</v>
      </c>
    </row>
    <row r="353" spans="1:48" x14ac:dyDescent="0.3">
      <c r="A353" t="s">
        <v>665</v>
      </c>
      <c r="B353" t="s">
        <v>666</v>
      </c>
      <c r="C353" t="s">
        <v>3181</v>
      </c>
      <c r="D353" t="s">
        <v>261</v>
      </c>
      <c r="E353">
        <v>28555.664082089999</v>
      </c>
      <c r="F353">
        <v>3703.45</v>
      </c>
      <c r="G353">
        <v>-8.6006078458658006</v>
      </c>
      <c r="H353">
        <f>(Table2[[#This Row],[1Y Return vs Nifty]]-AVERAGE(Table2[1Y Return vs Nifty]))/_xlfn.STDEV.P(Table2[1Y Return vs Nifty])</f>
        <v>-0.56225681649991377</v>
      </c>
      <c r="I353">
        <v>-0.13324353324101601</v>
      </c>
      <c r="J353">
        <f>(Table2[[#This Row],[1M Return vs Nifty]]-AVERAGE(Table2[1M Return vs Nifty]))/_xlfn.STDEV.P(Table2[1M Return vs Nifty])</f>
        <v>-0.16173173506388605</v>
      </c>
      <c r="K353">
        <v>11.604380955198</v>
      </c>
      <c r="L353">
        <f>(Table2[[#This Row],[6M Return vs Nifty]]-AVERAGE(Table2[6M Return vs Nifty]))/_xlfn.STDEV.P(Table2[6M Return vs Nifty])</f>
        <v>8.1694091862429902E-2</v>
      </c>
      <c r="M353">
        <v>2.2923490342930899</v>
      </c>
      <c r="N353">
        <f>(Table2[[#This Row],[1W Return vs Nifty]]-AVERAGE(Table2[1W Return vs Nifty]))/_xlfn.STDEV.P(Table2[1W Return vs Nifty])</f>
        <v>-0.35215887797249662</v>
      </c>
      <c r="O353">
        <v>3793.25</v>
      </c>
      <c r="P353">
        <v>3843.0123461868998</v>
      </c>
      <c r="Q353">
        <v>3630.1854688121002</v>
      </c>
      <c r="R353">
        <v>49.5127522142405</v>
      </c>
      <c r="S353" s="1">
        <f>(Table2[[#This Row],[Close Price]]-Table2[[#This Row],[20D EMA]])/Table2[[#This Row],[20D EMA]]</f>
        <v>-2.3673630791537649E-2</v>
      </c>
      <c r="T353" s="1">
        <f>(Table2[[#This Row],[Close Price]]-Table2[[#This Row],[50D EMA]])/Table2[[#This Row],[50D EMA]]</f>
        <v>-3.6315872449740119E-2</v>
      </c>
      <c r="U353" s="1">
        <f>(Table2[[#This Row],[Close Price]]-Table2[[#This Row],[200D EMA]])/Table2[[#This Row],[200D EMA]]</f>
        <v>2.0182035275424601E-2</v>
      </c>
      <c r="V353">
        <v>0.59135394711679301</v>
      </c>
      <c r="W353">
        <v>3665</v>
      </c>
      <c r="X353">
        <v>3790</v>
      </c>
      <c r="Y353">
        <v>3665</v>
      </c>
      <c r="Z353">
        <v>3850</v>
      </c>
      <c r="AA353">
        <v>3665</v>
      </c>
      <c r="AB353">
        <v>3823.6</v>
      </c>
      <c r="AC353" s="1">
        <f>(Table2[[#This Row],[Close Price]]/Table2[[#This Row],[Day Low]])-1</f>
        <v>1.0491132332878461E-2</v>
      </c>
      <c r="AD353" s="1">
        <f>(Table2[[#This Row],[Day High]]/Table2[[#This Row],[Close Price]])-1</f>
        <v>2.3370100851908493E-2</v>
      </c>
      <c r="AE353" s="1">
        <f>(Table2[[#This Row],[Close Price]]/Table2[[#This Row],[Current Week Low]])-1</f>
        <v>1.0491132332878461E-2</v>
      </c>
      <c r="AF353" s="1">
        <f>(Table2[[#This Row],[Current Week High]]/Table2[[#This Row],[Close Price]])-1</f>
        <v>3.9571210627928011E-2</v>
      </c>
      <c r="AG353" s="1">
        <f>(Table2[[#This Row],[Close Price]]/Table2[[#This Row],[Current Month Low]])-1</f>
        <v>1.0491132332878461E-2</v>
      </c>
      <c r="AH353" s="1">
        <f>(Table2[[#This Row],[Current Month High]]/Table2[[#This Row],[Close Price]])-1</f>
        <v>3.2442722326479378E-2</v>
      </c>
      <c r="AI353">
        <v>30.092211316475101</v>
      </c>
      <c r="AJ353">
        <v>46.700336700336599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-0.09</v>
      </c>
      <c r="AM353" t="s">
        <v>3214</v>
      </c>
      <c r="AN353">
        <v>-2.4900000000000002</v>
      </c>
      <c r="AO353" t="s">
        <v>3214</v>
      </c>
      <c r="AP353">
        <v>8.2516518045855997E-2</v>
      </c>
      <c r="AQ353">
        <f>(Table2[[#This Row],[Sharpe Ratio]]-AVERAGE(Table2[Sharpe Ratio]))/_xlfn.STDEV.P(Table2[Sharpe Ratio])</f>
        <v>0.24893616498705867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491</v>
      </c>
      <c r="AT353">
        <f>_xlfn.RANK.AVG(Table2[[#This Row],[6M Return vs Nifty Z-Score]],Table2[6M Return vs Nifty Z-Score])</f>
        <v>294</v>
      </c>
      <c r="AU353">
        <f>_xlfn.RANK.AVG(Table2[[#This Row],[Sharpe Ratio Z-Score]],Table2[Sharpe Ratio Z-Score])</f>
        <v>280</v>
      </c>
      <c r="AV353">
        <f>(Table2[[#This Row],[Rank 1Y]]+Table2[[#This Row],[Rank 6M]]+Table2[[#This Row],[Rank Sharpe]])/3</f>
        <v>355</v>
      </c>
    </row>
    <row r="354" spans="1:48" x14ac:dyDescent="0.3">
      <c r="A354" t="s">
        <v>213</v>
      </c>
      <c r="B354" t="s">
        <v>214</v>
      </c>
      <c r="C354" t="s">
        <v>3178</v>
      </c>
      <c r="D354" t="s">
        <v>215</v>
      </c>
      <c r="E354">
        <v>125588.323376521</v>
      </c>
      <c r="F354">
        <v>1972.9</v>
      </c>
      <c r="G354">
        <v>12.8734359223029</v>
      </c>
      <c r="H354">
        <f>(Table2[[#This Row],[1Y Return vs Nifty]]-AVERAGE(Table2[1Y Return vs Nifty]))/_xlfn.STDEV.P(Table2[1Y Return vs Nifty])</f>
        <v>-0.19504779815882456</v>
      </c>
      <c r="I354">
        <v>5.6675203611952103</v>
      </c>
      <c r="J354">
        <f>(Table2[[#This Row],[1M Return vs Nifty]]-AVERAGE(Table2[1M Return vs Nifty]))/_xlfn.STDEV.P(Table2[1M Return vs Nifty])</f>
        <v>0.36579308714579928</v>
      </c>
      <c r="K354">
        <v>14.689161131184401</v>
      </c>
      <c r="L354">
        <f>(Table2[[#This Row],[6M Return vs Nifty]]-AVERAGE(Table2[6M Return vs Nifty]))/_xlfn.STDEV.P(Table2[6M Return vs Nifty])</f>
        <v>0.18331026126690594</v>
      </c>
      <c r="M354">
        <v>1.13834065380503</v>
      </c>
      <c r="N354">
        <f>(Table2[[#This Row],[1W Return vs Nifty]]-AVERAGE(Table2[1W Return vs Nifty]))/_xlfn.STDEV.P(Table2[1W Return vs Nifty])</f>
        <v>-0.61808600813464687</v>
      </c>
      <c r="O354">
        <v>1989.67</v>
      </c>
      <c r="P354">
        <v>1930.95282828925</v>
      </c>
      <c r="Q354">
        <v>1715.2369433916101</v>
      </c>
      <c r="R354">
        <v>46.7291195167167</v>
      </c>
      <c r="S354" s="1">
        <f>(Table2[[#This Row],[Close Price]]-Table2[[#This Row],[20D EMA]])/Table2[[#This Row],[20D EMA]]</f>
        <v>-8.428533374881253E-3</v>
      </c>
      <c r="T354" s="1">
        <f>(Table2[[#This Row],[Close Price]]-Table2[[#This Row],[50D EMA]])/Table2[[#This Row],[50D EMA]]</f>
        <v>2.1723561081455164E-2</v>
      </c>
      <c r="U354" s="1">
        <f>(Table2[[#This Row],[Close Price]]-Table2[[#This Row],[200D EMA]])/Table2[[#This Row],[200D EMA]]</f>
        <v>0.15022009501433778</v>
      </c>
      <c r="V354">
        <v>1.13542019514976</v>
      </c>
      <c r="W354">
        <v>1919.55</v>
      </c>
      <c r="X354">
        <v>2009.95</v>
      </c>
      <c r="Y354">
        <v>1919.55</v>
      </c>
      <c r="Z354">
        <v>2065.4</v>
      </c>
      <c r="AA354">
        <v>1919.55</v>
      </c>
      <c r="AB354">
        <v>2065.4</v>
      </c>
      <c r="AC354" s="1">
        <f>(Table2[[#This Row],[Close Price]]/Table2[[#This Row],[Day Low]])-1</f>
        <v>2.7792972311218911E-2</v>
      </c>
      <c r="AD354" s="1">
        <f>(Table2[[#This Row],[Day High]]/Table2[[#This Row],[Close Price]])-1</f>
        <v>1.8779461706117884E-2</v>
      </c>
      <c r="AE354" s="1">
        <f>(Table2[[#This Row],[Close Price]]/Table2[[#This Row],[Current Week Low]])-1</f>
        <v>2.7792972311218911E-2</v>
      </c>
      <c r="AF354" s="1">
        <f>(Table2[[#This Row],[Current Week High]]/Table2[[#This Row],[Close Price]])-1</f>
        <v>4.6885295757514323E-2</v>
      </c>
      <c r="AG354" s="1">
        <f>(Table2[[#This Row],[Close Price]]/Table2[[#This Row],[Current Month Low]])-1</f>
        <v>2.7792972311218911E-2</v>
      </c>
      <c r="AH354" s="1">
        <f>(Table2[[#This Row],[Current Month High]]/Table2[[#This Row],[Close Price]])-1</f>
        <v>4.6885295757514323E-2</v>
      </c>
      <c r="AI354">
        <v>6.74641390845962</v>
      </c>
      <c r="AJ354">
        <v>60.027578375309197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0.05</v>
      </c>
      <c r="AM354" t="s">
        <v>3215</v>
      </c>
      <c r="AN354">
        <v>-0.85</v>
      </c>
      <c r="AO354" t="s">
        <v>3214</v>
      </c>
      <c r="AP354">
        <v>2.2744614950228E-2</v>
      </c>
      <c r="AQ354">
        <f>(Table2[[#This Row],[Sharpe Ratio]]-AVERAGE(Table2[Sharpe Ratio]))/_xlfn.STDEV.P(Table2[Sharpe Ratio])</f>
        <v>-0.4490037566178226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-0.71303421449858884</v>
      </c>
      <c r="AS354">
        <f>_xlfn.RANK.AVG(Table2[[#This Row],[1Y Return vs Nifty Z-Score]],Table2[1Y Return vs Nifty Z-Score])</f>
        <v>355</v>
      </c>
      <c r="AT354">
        <f>_xlfn.RANK.AVG(Table2[[#This Row],[6M Return vs Nifty Z-Score]],Table2[6M Return vs Nifty Z-Score])</f>
        <v>260</v>
      </c>
      <c r="AU354">
        <f>_xlfn.RANK.AVG(Table2[[#This Row],[Sharpe Ratio Z-Score]],Table2[Sharpe Ratio Z-Score])</f>
        <v>451</v>
      </c>
      <c r="AV354">
        <f>(Table2[[#This Row],[Rank 1Y]]+Table2[[#This Row],[Rank 6M]]+Table2[[#This Row],[Rank Sharpe]])/3</f>
        <v>355.33333333333331</v>
      </c>
    </row>
    <row r="355" spans="1:48" x14ac:dyDescent="0.3">
      <c r="A355" t="s">
        <v>1586</v>
      </c>
      <c r="B355" t="s">
        <v>1587</v>
      </c>
      <c r="C355" t="s">
        <v>3181</v>
      </c>
      <c r="D355" t="s">
        <v>1365</v>
      </c>
      <c r="E355">
        <v>6275.8170568733303</v>
      </c>
      <c r="F355">
        <v>950.45</v>
      </c>
      <c r="G355">
        <v>-25.046760389629501</v>
      </c>
      <c r="H355">
        <f>(Table2[[#This Row],[1Y Return vs Nifty]]-AVERAGE(Table2[1Y Return vs Nifty]))/_xlfn.STDEV.P(Table2[1Y Return vs Nifty])</f>
        <v>-0.84348822294955683</v>
      </c>
      <c r="I355">
        <v>5.6714214874207203</v>
      </c>
      <c r="J355">
        <f>(Table2[[#This Row],[1M Return vs Nifty]]-AVERAGE(Table2[1M Return vs Nifty]))/_xlfn.STDEV.P(Table2[1M Return vs Nifty])</f>
        <v>0.36614785782014159</v>
      </c>
      <c r="K355">
        <v>10.6854474910148</v>
      </c>
      <c r="L355">
        <f>(Table2[[#This Row],[6M Return vs Nifty]]-AVERAGE(Table2[6M Return vs Nifty]))/_xlfn.STDEV.P(Table2[6M Return vs Nifty])</f>
        <v>5.1423377827507472E-2</v>
      </c>
      <c r="M355">
        <v>6.1446320441672899</v>
      </c>
      <c r="N355">
        <f>(Table2[[#This Row],[1W Return vs Nifty]]-AVERAGE(Table2[1W Return vs Nifty]))/_xlfn.STDEV.P(Table2[1W Return vs Nifty])</f>
        <v>0.53555266962909009</v>
      </c>
      <c r="O355">
        <v>923.86</v>
      </c>
      <c r="P355">
        <v>884.84076961137498</v>
      </c>
      <c r="Q355">
        <v>807.27468223185599</v>
      </c>
      <c r="R355">
        <v>75.281717597782404</v>
      </c>
      <c r="S355" s="1">
        <f>(Table2[[#This Row],[Close Price]]-Table2[[#This Row],[20D EMA]])/Table2[[#This Row],[20D EMA]]</f>
        <v>2.8781417097828711E-2</v>
      </c>
      <c r="T355" s="1">
        <f>(Table2[[#This Row],[Close Price]]-Table2[[#This Row],[50D EMA]])/Table2[[#This Row],[50D EMA]]</f>
        <v>7.4148064422303747E-2</v>
      </c>
      <c r="U355" s="1">
        <f>(Table2[[#This Row],[Close Price]]-Table2[[#This Row],[200D EMA]])/Table2[[#This Row],[200D EMA]]</f>
        <v>0.17735638304958376</v>
      </c>
      <c r="V355">
        <v>0.92094925540604999</v>
      </c>
      <c r="W355">
        <v>945</v>
      </c>
      <c r="X355">
        <v>985.25</v>
      </c>
      <c r="Y355">
        <v>944.6</v>
      </c>
      <c r="Z355">
        <v>985.25</v>
      </c>
      <c r="AA355">
        <v>945</v>
      </c>
      <c r="AB355">
        <v>985.25</v>
      </c>
      <c r="AC355" s="1">
        <f>(Table2[[#This Row],[Close Price]]/Table2[[#This Row],[Day Low]])-1</f>
        <v>5.7671957671958651E-3</v>
      </c>
      <c r="AD355" s="1">
        <f>(Table2[[#This Row],[Day High]]/Table2[[#This Row],[Close Price]])-1</f>
        <v>3.6614235362196768E-2</v>
      </c>
      <c r="AE355" s="1">
        <f>(Table2[[#This Row],[Close Price]]/Table2[[#This Row],[Current Week Low]])-1</f>
        <v>6.1930976074529021E-3</v>
      </c>
      <c r="AF355" s="1">
        <f>(Table2[[#This Row],[Current Week High]]/Table2[[#This Row],[Close Price]])-1</f>
        <v>3.6614235362196768E-2</v>
      </c>
      <c r="AG355" s="1">
        <f>(Table2[[#This Row],[Close Price]]/Table2[[#This Row],[Current Month Low]])-1</f>
        <v>5.7671957671958651E-3</v>
      </c>
      <c r="AH355" s="1">
        <f>(Table2[[#This Row],[Current Month High]]/Table2[[#This Row],[Close Price]])-1</f>
        <v>3.6614235362196768E-2</v>
      </c>
      <c r="AI355">
        <v>14.5773054868746</v>
      </c>
      <c r="AJ355">
        <v>55.709370904324999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0.05</v>
      </c>
      <c r="AM355" t="s">
        <v>3215</v>
      </c>
      <c r="AN355">
        <v>8.5500000000000007</v>
      </c>
      <c r="AO355" t="s">
        <v>3215</v>
      </c>
      <c r="AP355">
        <v>0.127156005047146</v>
      </c>
      <c r="AQ355">
        <f>(Table2[[#This Row],[Sharpe Ratio]]-AVERAGE(Table2[Sharpe Ratio]))/_xlfn.STDEV.P(Table2[Sharpe Ratio])</f>
        <v>0.770179064151856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0.87981474647903835</v>
      </c>
      <c r="AS355">
        <f>_xlfn.RANK.AVG(Table2[[#This Row],[1Y Return vs Nifty Z-Score]],Table2[1Y Return vs Nifty Z-Score])</f>
        <v>605</v>
      </c>
      <c r="AT355">
        <f>_xlfn.RANK.AVG(Table2[[#This Row],[6M Return vs Nifty Z-Score]],Table2[6M Return vs Nifty Z-Score])</f>
        <v>304</v>
      </c>
      <c r="AU355">
        <f>_xlfn.RANK.AVG(Table2[[#This Row],[Sharpe Ratio Z-Score]],Table2[Sharpe Ratio Z-Score])</f>
        <v>157</v>
      </c>
      <c r="AV355">
        <f>(Table2[[#This Row],[Rank 1Y]]+Table2[[#This Row],[Rank 6M]]+Table2[[#This Row],[Rank Sharpe]])/3</f>
        <v>355.33333333333331</v>
      </c>
    </row>
    <row r="356" spans="1:48" x14ac:dyDescent="0.3">
      <c r="A356" t="s">
        <v>128</v>
      </c>
      <c r="B356" t="s">
        <v>129</v>
      </c>
      <c r="C356" t="s">
        <v>3182</v>
      </c>
      <c r="D356" t="s">
        <v>130</v>
      </c>
      <c r="E356">
        <v>226573.18176454501</v>
      </c>
      <c r="F356">
        <v>864.85</v>
      </c>
      <c r="G356">
        <v>31.231940296246499</v>
      </c>
      <c r="H356">
        <f>(Table2[[#This Row],[1Y Return vs Nifty]]-AVERAGE(Table2[1Y Return vs Nifty]))/_xlfn.STDEV.P(Table2[1Y Return vs Nifty])</f>
        <v>0.11888508016376285</v>
      </c>
      <c r="I356">
        <v>7.4661319084208904</v>
      </c>
      <c r="J356">
        <f>(Table2[[#This Row],[1M Return vs Nifty]]-AVERAGE(Table2[1M Return vs Nifty]))/_xlfn.STDEV.P(Table2[1M Return vs Nifty])</f>
        <v>0.52935986109854749</v>
      </c>
      <c r="K356">
        <v>-16.938483281443201</v>
      </c>
      <c r="L356">
        <f>(Table2[[#This Row],[6M Return vs Nifty]]-AVERAGE(Table2[6M Return vs Nifty]))/_xlfn.STDEV.P(Table2[6M Return vs Nifty])</f>
        <v>-0.85854033720253431</v>
      </c>
      <c r="M356">
        <v>2.62345206614583</v>
      </c>
      <c r="N356">
        <f>(Table2[[#This Row],[1W Return vs Nifty]]-AVERAGE(Table2[1W Return vs Nifty]))/_xlfn.STDEV.P(Table2[1W Return vs Nifty])</f>
        <v>-0.27586023011402272</v>
      </c>
      <c r="O356">
        <v>879.64</v>
      </c>
      <c r="P356">
        <v>861.93215442278802</v>
      </c>
      <c r="Q356">
        <v>803.44788414158802</v>
      </c>
      <c r="R356">
        <v>64.418526760185102</v>
      </c>
      <c r="S356" s="1">
        <f>(Table2[[#This Row],[Close Price]]-Table2[[#This Row],[20D EMA]])/Table2[[#This Row],[20D EMA]]</f>
        <v>-1.68136965122095E-2</v>
      </c>
      <c r="T356" s="1">
        <f>(Table2[[#This Row],[Close Price]]-Table2[[#This Row],[50D EMA]])/Table2[[#This Row],[50D EMA]]</f>
        <v>3.3852381097976393E-3</v>
      </c>
      <c r="U356" s="1">
        <f>(Table2[[#This Row],[Close Price]]-Table2[[#This Row],[200D EMA]])/Table2[[#This Row],[200D EMA]]</f>
        <v>7.6423271590309372E-2</v>
      </c>
      <c r="V356">
        <v>1.2985448201616001</v>
      </c>
      <c r="W356">
        <v>858.8</v>
      </c>
      <c r="X356">
        <v>908</v>
      </c>
      <c r="Y356">
        <v>858.8</v>
      </c>
      <c r="Z356">
        <v>917.9</v>
      </c>
      <c r="AA356">
        <v>858.8</v>
      </c>
      <c r="AB356">
        <v>916.1</v>
      </c>
      <c r="AC356" s="1">
        <f>(Table2[[#This Row],[Close Price]]/Table2[[#This Row],[Day Low]])-1</f>
        <v>7.0447135537961003E-3</v>
      </c>
      <c r="AD356" s="1">
        <f>(Table2[[#This Row],[Day High]]/Table2[[#This Row],[Close Price]])-1</f>
        <v>4.9893045036711436E-2</v>
      </c>
      <c r="AE356" s="1">
        <f>(Table2[[#This Row],[Close Price]]/Table2[[#This Row],[Current Week Low]])-1</f>
        <v>7.0447135537961003E-3</v>
      </c>
      <c r="AF356" s="1">
        <f>(Table2[[#This Row],[Current Week High]]/Table2[[#This Row],[Close Price]])-1</f>
        <v>6.1340116783257237E-2</v>
      </c>
      <c r="AG356" s="1">
        <f>(Table2[[#This Row],[Close Price]]/Table2[[#This Row],[Current Month Low]])-1</f>
        <v>7.0447135537961003E-3</v>
      </c>
      <c r="AH356" s="1">
        <f>(Table2[[#This Row],[Current Month High]]/Table2[[#This Row],[Close Price]])-1</f>
        <v>5.925883101115792E-2</v>
      </c>
      <c r="AI356">
        <v>11.8806729490663</v>
      </c>
      <c r="AJ356">
        <v>68.422590068159593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</v>
      </c>
      <c r="AM356" t="s">
        <v>3215</v>
      </c>
      <c r="AN356">
        <v>0.32</v>
      </c>
      <c r="AO356" t="s">
        <v>3215</v>
      </c>
      <c r="AP356">
        <v>0.10971718251042401</v>
      </c>
      <c r="AQ356">
        <f>(Table2[[#This Row],[Sharpe Ratio]]-AVERAGE(Table2[Sharpe Ratio]))/_xlfn.STDEV.P(Table2[Sharpe Ratio])</f>
        <v>0.56655077387157804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8.0395147817331369E-2</v>
      </c>
      <c r="AS356">
        <f>_xlfn.RANK.AVG(Table2[[#This Row],[1Y Return vs Nifty Z-Score]],Table2[1Y Return vs Nifty Z-Score])</f>
        <v>263</v>
      </c>
      <c r="AT356">
        <f>_xlfn.RANK.AVG(Table2[[#This Row],[6M Return vs Nifty Z-Score]],Table2[6M Return vs Nifty Z-Score])</f>
        <v>600</v>
      </c>
      <c r="AU356">
        <f>_xlfn.RANK.AVG(Table2[[#This Row],[Sharpe Ratio Z-Score]],Table2[Sharpe Ratio Z-Score])</f>
        <v>204</v>
      </c>
      <c r="AV356">
        <f>(Table2[[#This Row],[Rank 1Y]]+Table2[[#This Row],[Rank 6M]]+Table2[[#This Row],[Rank Sharpe]])/3</f>
        <v>355.66666666666669</v>
      </c>
    </row>
    <row r="357" spans="1:48" x14ac:dyDescent="0.3">
      <c r="A357" t="s">
        <v>1347</v>
      </c>
      <c r="B357" t="s">
        <v>1348</v>
      </c>
      <c r="C357" t="s">
        <v>3175</v>
      </c>
      <c r="D357" t="s">
        <v>187</v>
      </c>
      <c r="E357">
        <v>8604.2887769999998</v>
      </c>
      <c r="F357">
        <v>417.05</v>
      </c>
      <c r="G357">
        <v>5.19181253265557</v>
      </c>
      <c r="H357">
        <f>(Table2[[#This Row],[1Y Return vs Nifty]]-AVERAGE(Table2[1Y Return vs Nifty]))/_xlfn.STDEV.P(Table2[1Y Return vs Nifty])</f>
        <v>-0.32640458473479328</v>
      </c>
      <c r="I357">
        <v>-4.99156834524348</v>
      </c>
      <c r="J357">
        <f>(Table2[[#This Row],[1M Return vs Nifty]]-AVERAGE(Table2[1M Return vs Nifty]))/_xlfn.STDEV.P(Table2[1M Return vs Nifty])</f>
        <v>-0.60355060225596102</v>
      </c>
      <c r="K357">
        <v>31.534046227846702</v>
      </c>
      <c r="L357">
        <f>(Table2[[#This Row],[6M Return vs Nifty]]-AVERAGE(Table2[6M Return vs Nifty]))/_xlfn.STDEV.P(Table2[6M Return vs Nifty])</f>
        <v>0.73819994543509038</v>
      </c>
      <c r="M357">
        <v>1.2916418871170801</v>
      </c>
      <c r="N357">
        <f>(Table2[[#This Row],[1W Return vs Nifty]]-AVERAGE(Table2[1W Return vs Nifty]))/_xlfn.STDEV.P(Table2[1W Return vs Nifty])</f>
        <v>-0.58275961214456717</v>
      </c>
      <c r="O357">
        <v>448.33</v>
      </c>
      <c r="P357">
        <v>430.97069184850699</v>
      </c>
      <c r="Q357">
        <v>347.86715654662299</v>
      </c>
      <c r="R357">
        <v>29.209258564030002</v>
      </c>
      <c r="S357" s="1">
        <f>(Table2[[#This Row],[Close Price]]-Table2[[#This Row],[20D EMA]])/Table2[[#This Row],[20D EMA]]</f>
        <v>-6.977003546494763E-2</v>
      </c>
      <c r="T357" s="1">
        <f>(Table2[[#This Row],[Close Price]]-Table2[[#This Row],[50D EMA]])/Table2[[#This Row],[50D EMA]]</f>
        <v>-3.2300785440417652E-2</v>
      </c>
      <c r="U357" s="1">
        <f>(Table2[[#This Row],[Close Price]]-Table2[[#This Row],[200D EMA]])/Table2[[#This Row],[200D EMA]]</f>
        <v>0.19887719248972779</v>
      </c>
      <c r="V357">
        <v>1.72267897113072</v>
      </c>
      <c r="W357">
        <v>414.8</v>
      </c>
      <c r="X357">
        <v>434.95</v>
      </c>
      <c r="Y357">
        <v>414.8</v>
      </c>
      <c r="Z357">
        <v>445</v>
      </c>
      <c r="AA357">
        <v>414.8</v>
      </c>
      <c r="AB357">
        <v>441.5</v>
      </c>
      <c r="AC357" s="1">
        <f>(Table2[[#This Row],[Close Price]]/Table2[[#This Row],[Day Low]])-1</f>
        <v>5.4243008678880322E-3</v>
      </c>
      <c r="AD357" s="1">
        <f>(Table2[[#This Row],[Day High]]/Table2[[#This Row],[Close Price]])-1</f>
        <v>4.2920513127922222E-2</v>
      </c>
      <c r="AE357" s="1">
        <f>(Table2[[#This Row],[Close Price]]/Table2[[#This Row],[Current Week Low]])-1</f>
        <v>5.4243008678880322E-3</v>
      </c>
      <c r="AF357" s="1">
        <f>(Table2[[#This Row],[Current Week High]]/Table2[[#This Row],[Close Price]])-1</f>
        <v>6.7018343124325641E-2</v>
      </c>
      <c r="AG357" s="1">
        <f>(Table2[[#This Row],[Close Price]]/Table2[[#This Row],[Current Month Low]])-1</f>
        <v>5.4243008678880322E-3</v>
      </c>
      <c r="AH357" s="1">
        <f>(Table2[[#This Row],[Current Month High]]/Table2[[#This Row],[Close Price]])-1</f>
        <v>5.8626064021100488E-2</v>
      </c>
      <c r="AI357">
        <v>16.364944251288801</v>
      </c>
      <c r="AJ357">
        <v>73.698458975426902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3215</v>
      </c>
      <c r="AN357">
        <v>-10.92</v>
      </c>
      <c r="AO357" t="s">
        <v>3214</v>
      </c>
      <c r="AQ357">
        <f>(Table2[[#This Row],[Sharpe Ratio]]-AVERAGE(Table2[Sharpe Ratio]))/_xlfn.STDEV.P(Table2[Sharpe Ratio])</f>
        <v>-0.7145863121857492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-1.4891011658859803</v>
      </c>
      <c r="AS357">
        <f>_xlfn.RANK.AVG(Table2[[#This Row],[1Y Return vs Nifty Z-Score]],Table2[1Y Return vs Nifty Z-Score])</f>
        <v>404</v>
      </c>
      <c r="AT357">
        <f>_xlfn.RANK.AVG(Table2[[#This Row],[6M Return vs Nifty Z-Score]],Table2[6M Return vs Nifty Z-Score])</f>
        <v>127</v>
      </c>
      <c r="AU357">
        <f>_xlfn.RANK.AVG(Table2[[#This Row],[Sharpe Ratio Z-Score]],Table2[Sharpe Ratio Z-Score])</f>
        <v>536.5</v>
      </c>
      <c r="AV357">
        <f>(Table2[[#This Row],[Rank 1Y]]+Table2[[#This Row],[Rank 6M]]+Table2[[#This Row],[Rank Sharpe]])/3</f>
        <v>355.83333333333331</v>
      </c>
    </row>
    <row r="358" spans="1:48" x14ac:dyDescent="0.3">
      <c r="A358" t="s">
        <v>1743</v>
      </c>
      <c r="B358" t="s">
        <v>1744</v>
      </c>
      <c r="C358" t="s">
        <v>3183</v>
      </c>
      <c r="D358" t="s">
        <v>468</v>
      </c>
      <c r="E358">
        <v>4839.7391054999998</v>
      </c>
      <c r="F358">
        <v>414.2</v>
      </c>
      <c r="G358">
        <v>1.4478874710104199</v>
      </c>
      <c r="H358">
        <f>(Table2[[#This Row],[1Y Return vs Nifty]]-AVERAGE(Table2[1Y Return vs Nifty]))/_xlfn.STDEV.P(Table2[1Y Return vs Nifty])</f>
        <v>-0.39042620364698005</v>
      </c>
      <c r="I358">
        <v>16.252921802686501</v>
      </c>
      <c r="J358">
        <f>(Table2[[#This Row],[1M Return vs Nifty]]-AVERAGE(Table2[1M Return vs Nifty]))/_xlfn.STDEV.P(Table2[1M Return vs Nifty])</f>
        <v>1.3284356140717382</v>
      </c>
      <c r="K358">
        <v>-4.1202412409851599</v>
      </c>
      <c r="L358">
        <f>(Table2[[#This Row],[6M Return vs Nifty]]-AVERAGE(Table2[6M Return vs Nifty]))/_xlfn.STDEV.P(Table2[6M Return vs Nifty])</f>
        <v>-0.43629285753106761</v>
      </c>
      <c r="M358">
        <v>7.5950520347542998</v>
      </c>
      <c r="N358">
        <f>(Table2[[#This Row],[1W Return vs Nifty]]-AVERAGE(Table2[1W Return vs Nifty]))/_xlfn.STDEV.P(Table2[1W Return vs Nifty])</f>
        <v>0.86978423340984146</v>
      </c>
      <c r="O358">
        <v>397.68</v>
      </c>
      <c r="P358">
        <v>385.65583513383001</v>
      </c>
      <c r="Q358">
        <v>365.87522324450401</v>
      </c>
      <c r="R358">
        <v>69.706846494942397</v>
      </c>
      <c r="S358" s="1">
        <f>(Table2[[#This Row],[Close Price]]-Table2[[#This Row],[20D EMA]])/Table2[[#This Row],[20D EMA]]</f>
        <v>4.1540937437135342E-2</v>
      </c>
      <c r="T358" s="1">
        <f>(Table2[[#This Row],[Close Price]]-Table2[[#This Row],[50D EMA]])/Table2[[#This Row],[50D EMA]]</f>
        <v>7.4014606459317803E-2</v>
      </c>
      <c r="U358" s="1">
        <f>(Table2[[#This Row],[Close Price]]-Table2[[#This Row],[200D EMA]])/Table2[[#This Row],[200D EMA]]</f>
        <v>0.13207993787325112</v>
      </c>
      <c r="V358">
        <v>1.9499293893201799</v>
      </c>
      <c r="W358">
        <v>411.2</v>
      </c>
      <c r="X358">
        <v>438.95</v>
      </c>
      <c r="Y358">
        <v>400.15</v>
      </c>
      <c r="Z358">
        <v>438.95</v>
      </c>
      <c r="AA358">
        <v>405.45</v>
      </c>
      <c r="AB358">
        <v>438.95</v>
      </c>
      <c r="AC358" s="1">
        <f>(Table2[[#This Row],[Close Price]]/Table2[[#This Row],[Day Low]])-1</f>
        <v>7.2957198443579507E-3</v>
      </c>
      <c r="AD358" s="1">
        <f>(Table2[[#This Row],[Day High]]/Table2[[#This Row],[Close Price]])-1</f>
        <v>5.9753742153549005E-2</v>
      </c>
      <c r="AE358" s="1">
        <f>(Table2[[#This Row],[Close Price]]/Table2[[#This Row],[Current Week Low]])-1</f>
        <v>3.5111833062601461E-2</v>
      </c>
      <c r="AF358" s="1">
        <f>(Table2[[#This Row],[Current Week High]]/Table2[[#This Row],[Close Price]])-1</f>
        <v>5.9753742153549005E-2</v>
      </c>
      <c r="AG358" s="1">
        <f>(Table2[[#This Row],[Close Price]]/Table2[[#This Row],[Current Month Low]])-1</f>
        <v>2.1580959427796254E-2</v>
      </c>
      <c r="AH358" s="1">
        <f>(Table2[[#This Row],[Current Month High]]/Table2[[#This Row],[Close Price]])-1</f>
        <v>5.9753742153549005E-2</v>
      </c>
      <c r="AI358">
        <v>10.7798165137614</v>
      </c>
      <c r="AJ358">
        <v>47.114189309181299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0.09</v>
      </c>
      <c r="AM358" t="s">
        <v>3215</v>
      </c>
      <c r="AN358">
        <v>1.54</v>
      </c>
      <c r="AO358" t="s">
        <v>3215</v>
      </c>
      <c r="AP358">
        <v>0.122877997662328</v>
      </c>
      <c r="AQ358">
        <f>(Table2[[#This Row],[Sharpe Ratio]]-AVERAGE(Table2[Sharpe Ratio]))/_xlfn.STDEV.P(Table2[Sharpe Ratio])</f>
        <v>0.72022595936267009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2.0917267456662021</v>
      </c>
      <c r="AS358">
        <f>_xlfn.RANK.AVG(Table2[[#This Row],[1Y Return vs Nifty Z-Score]],Table2[1Y Return vs Nifty Z-Score])</f>
        <v>424</v>
      </c>
      <c r="AT358">
        <f>_xlfn.RANK.AVG(Table2[[#This Row],[6M Return vs Nifty Z-Score]],Table2[6M Return vs Nifty Z-Score])</f>
        <v>475</v>
      </c>
      <c r="AU358">
        <f>_xlfn.RANK.AVG(Table2[[#This Row],[Sharpe Ratio Z-Score]],Table2[Sharpe Ratio Z-Score])</f>
        <v>169</v>
      </c>
      <c r="AV358">
        <f>(Table2[[#This Row],[Rank 1Y]]+Table2[[#This Row],[Rank 6M]]+Table2[[#This Row],[Rank Sharpe]])/3</f>
        <v>356</v>
      </c>
    </row>
    <row r="359" spans="1:48" x14ac:dyDescent="0.3">
      <c r="A359" t="s">
        <v>1023</v>
      </c>
      <c r="B359" t="s">
        <v>1024</v>
      </c>
      <c r="C359" t="s">
        <v>3171</v>
      </c>
      <c r="D359" t="s">
        <v>1025</v>
      </c>
      <c r="E359">
        <v>14202.34998735</v>
      </c>
      <c r="F359">
        <v>745.2</v>
      </c>
      <c r="G359">
        <v>23.6586030006914</v>
      </c>
      <c r="H359">
        <f>(Table2[[#This Row],[1Y Return vs Nifty]]-AVERAGE(Table2[1Y Return vs Nifty]))/_xlfn.STDEV.P(Table2[1Y Return vs Nifty])</f>
        <v>-1.0619999731299207E-2</v>
      </c>
      <c r="I359">
        <v>-8.8533586212767208</v>
      </c>
      <c r="J359">
        <f>(Table2[[#This Row],[1M Return vs Nifty]]-AVERAGE(Table2[1M Return vs Nifty]))/_xlfn.STDEV.P(Table2[1M Return vs Nifty])</f>
        <v>-0.95474404261120249</v>
      </c>
      <c r="K359">
        <v>27.631026294736301</v>
      </c>
      <c r="L359">
        <f>(Table2[[#This Row],[6M Return vs Nifty]]-AVERAGE(Table2[6M Return vs Nifty]))/_xlfn.STDEV.P(Table2[6M Return vs Nifty])</f>
        <v>0.60963002729329874</v>
      </c>
      <c r="M359">
        <v>-1.3424243212370801</v>
      </c>
      <c r="N359">
        <f>(Table2[[#This Row],[1W Return vs Nifty]]-AVERAGE(Table2[1W Return vs Nifty]))/_xlfn.STDEV.P(Table2[1W Return vs Nifty])</f>
        <v>-1.1897479835361784</v>
      </c>
      <c r="O359">
        <v>778.5</v>
      </c>
      <c r="P359">
        <v>777.18193577478496</v>
      </c>
      <c r="Q359">
        <v>662.56794249916197</v>
      </c>
      <c r="R359">
        <v>27.240565274591798</v>
      </c>
      <c r="S359" s="1">
        <f>(Table2[[#This Row],[Close Price]]-Table2[[#This Row],[20D EMA]])/Table2[[#This Row],[20D EMA]]</f>
        <v>-4.2774566473988383E-2</v>
      </c>
      <c r="T359" s="1">
        <f>(Table2[[#This Row],[Close Price]]-Table2[[#This Row],[50D EMA]])/Table2[[#This Row],[50D EMA]]</f>
        <v>-4.1151156894687235E-2</v>
      </c>
      <c r="U359" s="1">
        <f>(Table2[[#This Row],[Close Price]]-Table2[[#This Row],[200D EMA]])/Table2[[#This Row],[200D EMA]]</f>
        <v>0.12471484386817068</v>
      </c>
      <c r="V359">
        <v>0.77748595580730895</v>
      </c>
      <c r="W359">
        <v>725</v>
      </c>
      <c r="X359">
        <v>756.9</v>
      </c>
      <c r="Y359">
        <v>725</v>
      </c>
      <c r="Z359">
        <v>774</v>
      </c>
      <c r="AA359">
        <v>725</v>
      </c>
      <c r="AB359">
        <v>757</v>
      </c>
      <c r="AC359" s="1">
        <f>(Table2[[#This Row],[Close Price]]/Table2[[#This Row],[Day Low]])-1</f>
        <v>2.786206896551735E-2</v>
      </c>
      <c r="AD359" s="1">
        <f>(Table2[[#This Row],[Day High]]/Table2[[#This Row],[Close Price]])-1</f>
        <v>1.5700483091787287E-2</v>
      </c>
      <c r="AE359" s="1">
        <f>(Table2[[#This Row],[Close Price]]/Table2[[#This Row],[Current Week Low]])-1</f>
        <v>2.786206896551735E-2</v>
      </c>
      <c r="AF359" s="1">
        <f>(Table2[[#This Row],[Current Week High]]/Table2[[#This Row],[Close Price]])-1</f>
        <v>3.8647342995169032E-2</v>
      </c>
      <c r="AG359" s="1">
        <f>(Table2[[#This Row],[Close Price]]/Table2[[#This Row],[Current Month Low]])-1</f>
        <v>2.786206896551735E-2</v>
      </c>
      <c r="AH359" s="1">
        <f>(Table2[[#This Row],[Current Month High]]/Table2[[#This Row],[Close Price]])-1</f>
        <v>1.5834675254964958E-2</v>
      </c>
      <c r="AI359">
        <v>17.6462694578636</v>
      </c>
      <c r="AJ359">
        <v>66.9541839363728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-0.2</v>
      </c>
      <c r="AM359" t="s">
        <v>3214</v>
      </c>
      <c r="AN359">
        <v>-7.4</v>
      </c>
      <c r="AO359" t="s">
        <v>3214</v>
      </c>
      <c r="AP359">
        <v>-2.1367250037340999E-2</v>
      </c>
      <c r="AQ359">
        <f>(Table2[[#This Row],[Sharpe Ratio]]-AVERAGE(Table2[Sharpe Ratio]))/_xlfn.STDEV.P(Table2[Sharpe Ratio])</f>
        <v>-0.96408575998005042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-2.5095677585654319</v>
      </c>
      <c r="AS359">
        <f>_xlfn.RANK.AVG(Table2[[#This Row],[1Y Return vs Nifty Z-Score]],Table2[1Y Return vs Nifty Z-Score])</f>
        <v>304</v>
      </c>
      <c r="AT359">
        <f>_xlfn.RANK.AVG(Table2[[#This Row],[6M Return vs Nifty Z-Score]],Table2[6M Return vs Nifty Z-Score])</f>
        <v>157</v>
      </c>
      <c r="AU359">
        <f>_xlfn.RANK.AVG(Table2[[#This Row],[Sharpe Ratio Z-Score]],Table2[Sharpe Ratio Z-Score])</f>
        <v>610</v>
      </c>
      <c r="AV359">
        <f>(Table2[[#This Row],[Rank 1Y]]+Table2[[#This Row],[Rank 6M]]+Table2[[#This Row],[Rank Sharpe]])/3</f>
        <v>357</v>
      </c>
    </row>
    <row r="360" spans="1:48" x14ac:dyDescent="0.3">
      <c r="A360" t="s">
        <v>90</v>
      </c>
      <c r="B360" t="s">
        <v>91</v>
      </c>
      <c r="C360" t="s">
        <v>3180</v>
      </c>
      <c r="D360" t="s">
        <v>92</v>
      </c>
      <c r="E360">
        <v>317000.39017874998</v>
      </c>
      <c r="F360">
        <v>1425.2</v>
      </c>
      <c r="G360">
        <v>42.124636316210101</v>
      </c>
      <c r="H360">
        <f>(Table2[[#This Row],[1Y Return vs Nifty]]-AVERAGE(Table2[1Y Return vs Nifty]))/_xlfn.STDEV.P(Table2[1Y Return vs Nifty])</f>
        <v>0.30515163786296201</v>
      </c>
      <c r="I360">
        <v>-1.63635094751891</v>
      </c>
      <c r="J360">
        <f>(Table2[[#This Row],[1M Return vs Nifty]]-AVERAGE(Table2[1M Return vs Nifty]))/_xlfn.STDEV.P(Table2[1M Return vs Nifty])</f>
        <v>-0.29842519232380615</v>
      </c>
      <c r="K360">
        <v>-10.5455525966808</v>
      </c>
      <c r="L360">
        <f>(Table2[[#This Row],[6M Return vs Nifty]]-AVERAGE(Table2[6M Return vs Nifty]))/_xlfn.STDEV.P(Table2[6M Return vs Nifty])</f>
        <v>-0.64794992544129337</v>
      </c>
      <c r="M360">
        <v>4.6651357193295304</v>
      </c>
      <c r="N360">
        <f>(Table2[[#This Row],[1W Return vs Nifty]]-AVERAGE(Table2[1W Return vs Nifty]))/_xlfn.STDEV.P(Table2[1W Return vs Nifty])</f>
        <v>0.19462081991136218</v>
      </c>
      <c r="O360">
        <v>1453.33</v>
      </c>
      <c r="P360">
        <v>1461.7964905507499</v>
      </c>
      <c r="Q360">
        <v>1326.7271494579099</v>
      </c>
      <c r="R360">
        <v>57.036112362086001</v>
      </c>
      <c r="S360" s="1">
        <f>(Table2[[#This Row],[Close Price]]-Table2[[#This Row],[20D EMA]])/Table2[[#This Row],[20D EMA]]</f>
        <v>-1.9355548980616848E-2</v>
      </c>
      <c r="T360" s="1">
        <f>(Table2[[#This Row],[Close Price]]-Table2[[#This Row],[50D EMA]])/Table2[[#This Row],[50D EMA]]</f>
        <v>-2.503528417759554E-2</v>
      </c>
      <c r="U360" s="1">
        <f>(Table2[[#This Row],[Close Price]]-Table2[[#This Row],[200D EMA]])/Table2[[#This Row],[200D EMA]]</f>
        <v>7.4222382938590889E-2</v>
      </c>
      <c r="V360">
        <v>0.91657254894144002</v>
      </c>
      <c r="W360">
        <v>1414.2</v>
      </c>
      <c r="X360">
        <v>1469</v>
      </c>
      <c r="Y360">
        <v>1414.2</v>
      </c>
      <c r="Z360">
        <v>1472.85</v>
      </c>
      <c r="AA360">
        <v>1414.2</v>
      </c>
      <c r="AB360">
        <v>1472.85</v>
      </c>
      <c r="AC360" s="1">
        <f>(Table2[[#This Row],[Close Price]]/Table2[[#This Row],[Day Low]])-1</f>
        <v>7.7782491868194636E-3</v>
      </c>
      <c r="AD360" s="1">
        <f>(Table2[[#This Row],[Day High]]/Table2[[#This Row],[Close Price]])-1</f>
        <v>3.073252876789212E-2</v>
      </c>
      <c r="AE360" s="1">
        <f>(Table2[[#This Row],[Close Price]]/Table2[[#This Row],[Current Week Low]])-1</f>
        <v>7.7782491868194636E-3</v>
      </c>
      <c r="AF360" s="1">
        <f>(Table2[[#This Row],[Current Week High]]/Table2[[#This Row],[Close Price]])-1</f>
        <v>3.3433904013471683E-2</v>
      </c>
      <c r="AG360" s="1">
        <f>(Table2[[#This Row],[Close Price]]/Table2[[#This Row],[Current Month Low]])-1</f>
        <v>7.7782491868194636E-3</v>
      </c>
      <c r="AH360" s="1">
        <f>(Table2[[#This Row],[Current Month High]]/Table2[[#This Row],[Close Price]])-1</f>
        <v>3.3433904013471683E-2</v>
      </c>
      <c r="AI360">
        <v>13.7664889138366</v>
      </c>
      <c r="AJ360">
        <v>88.893306825712301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-0.04</v>
      </c>
      <c r="AM360" t="s">
        <v>3214</v>
      </c>
      <c r="AN360">
        <v>-1.08</v>
      </c>
      <c r="AO360" t="s">
        <v>3214</v>
      </c>
      <c r="AP360">
        <v>7.2483813841004996E-2</v>
      </c>
      <c r="AQ360">
        <f>(Table2[[#This Row],[Sharpe Ratio]]-AVERAGE(Table2[Sharpe Ratio]))/_xlfn.STDEV.P(Table2[Sharpe Ratio])</f>
        <v>0.13178706275727126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222</v>
      </c>
      <c r="AT360">
        <f>_xlfn.RANK.AVG(Table2[[#This Row],[6M Return vs Nifty Z-Score]],Table2[6M Return vs Nifty Z-Score])</f>
        <v>539</v>
      </c>
      <c r="AU360">
        <f>_xlfn.RANK.AVG(Table2[[#This Row],[Sharpe Ratio Z-Score]],Table2[Sharpe Ratio Z-Score])</f>
        <v>311</v>
      </c>
      <c r="AV360">
        <f>(Table2[[#This Row],[Rank 1Y]]+Table2[[#This Row],[Rank 6M]]+Table2[[#This Row],[Rank Sharpe]])/3</f>
        <v>357.33333333333331</v>
      </c>
    </row>
    <row r="361" spans="1:48" x14ac:dyDescent="0.3">
      <c r="A361" t="s">
        <v>385</v>
      </c>
      <c r="B361" t="s">
        <v>386</v>
      </c>
      <c r="C361" t="s">
        <v>3169</v>
      </c>
      <c r="D361" t="s">
        <v>387</v>
      </c>
      <c r="E361">
        <v>63051.296799823001</v>
      </c>
      <c r="F361">
        <v>234.25</v>
      </c>
      <c r="G361">
        <v>0.33769171153410898</v>
      </c>
      <c r="H361">
        <f>(Table2[[#This Row],[1Y Return vs Nifty]]-AVERAGE(Table2[1Y Return vs Nifty]))/_xlfn.STDEV.P(Table2[1Y Return vs Nifty])</f>
        <v>-0.40941069950649012</v>
      </c>
      <c r="I361">
        <v>6.0899231261703797</v>
      </c>
      <c r="J361">
        <f>(Table2[[#This Row],[1M Return vs Nifty]]-AVERAGE(Table2[1M Return vs Nifty]))/_xlfn.STDEV.P(Table2[1M Return vs Nifty])</f>
        <v>0.40420663880028568</v>
      </c>
      <c r="K361">
        <v>2.1664041277376298</v>
      </c>
      <c r="L361">
        <f>(Table2[[#This Row],[6M Return vs Nifty]]-AVERAGE(Table2[6M Return vs Nifty]))/_xlfn.STDEV.P(Table2[6M Return vs Nifty])</f>
        <v>-0.22920360503036818</v>
      </c>
      <c r="M361">
        <v>6.7242956276935502</v>
      </c>
      <c r="N361">
        <f>(Table2[[#This Row],[1W Return vs Nifty]]-AVERAGE(Table2[1W Return vs Nifty]))/_xlfn.STDEV.P(Table2[1W Return vs Nifty])</f>
        <v>0.66912905939625367</v>
      </c>
      <c r="O361">
        <v>230.16</v>
      </c>
      <c r="P361">
        <v>225.44353662385899</v>
      </c>
      <c r="Q361">
        <v>209.411505190187</v>
      </c>
      <c r="R361">
        <v>82.970631072863199</v>
      </c>
      <c r="S361" s="1">
        <f>(Table2[[#This Row],[Close Price]]-Table2[[#This Row],[20D EMA]])/Table2[[#This Row],[20D EMA]]</f>
        <v>1.7770246784845341E-2</v>
      </c>
      <c r="T361" s="1">
        <f>(Table2[[#This Row],[Close Price]]-Table2[[#This Row],[50D EMA]])/Table2[[#This Row],[50D EMA]]</f>
        <v>3.9062833683425328E-2</v>
      </c>
      <c r="U361" s="1">
        <f>(Table2[[#This Row],[Close Price]]-Table2[[#This Row],[200D EMA]])/Table2[[#This Row],[200D EMA]]</f>
        <v>0.11861093681197096</v>
      </c>
      <c r="V361">
        <v>1.6053232237255901</v>
      </c>
      <c r="W361">
        <v>232</v>
      </c>
      <c r="X361">
        <v>244</v>
      </c>
      <c r="Y361">
        <v>232</v>
      </c>
      <c r="Z361">
        <v>244</v>
      </c>
      <c r="AA361">
        <v>232</v>
      </c>
      <c r="AB361">
        <v>244</v>
      </c>
      <c r="AC361" s="1">
        <f>(Table2[[#This Row],[Close Price]]/Table2[[#This Row],[Day Low]])-1</f>
        <v>9.6982758620689502E-3</v>
      </c>
      <c r="AD361" s="1">
        <f>(Table2[[#This Row],[Day High]]/Table2[[#This Row],[Close Price]])-1</f>
        <v>4.162219850586979E-2</v>
      </c>
      <c r="AE361" s="1">
        <f>(Table2[[#This Row],[Close Price]]/Table2[[#This Row],[Current Week Low]])-1</f>
        <v>9.6982758620689502E-3</v>
      </c>
      <c r="AF361" s="1">
        <f>(Table2[[#This Row],[Current Week High]]/Table2[[#This Row],[Close Price]])-1</f>
        <v>4.162219850586979E-2</v>
      </c>
      <c r="AG361" s="1">
        <f>(Table2[[#This Row],[Close Price]]/Table2[[#This Row],[Current Month Low]])-1</f>
        <v>9.6982758620689502E-3</v>
      </c>
      <c r="AH361" s="1">
        <f>(Table2[[#This Row],[Current Month High]]/Table2[[#This Row],[Close Price]])-1</f>
        <v>4.162219850586979E-2</v>
      </c>
      <c r="AI361">
        <v>5.4002134471718302</v>
      </c>
      <c r="AJ361">
        <v>51.129032258064498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0.03</v>
      </c>
      <c r="AM361" t="s">
        <v>3215</v>
      </c>
      <c r="AN361">
        <v>3.45</v>
      </c>
      <c r="AO361" t="s">
        <v>3215</v>
      </c>
      <c r="AP361">
        <v>9.4786364040898005E-2</v>
      </c>
      <c r="AQ361">
        <f>(Table2[[#This Row],[Sharpe Ratio]]-AVERAGE(Table2[Sharpe Ratio]))/_xlfn.STDEV.P(Table2[Sharpe Ratio])</f>
        <v>0.39220775093912069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0.82692914459880174</v>
      </c>
      <c r="AS361">
        <f>_xlfn.RANK.AVG(Table2[[#This Row],[1Y Return vs Nifty Z-Score]],Table2[1Y Return vs Nifty Z-Score])</f>
        <v>432</v>
      </c>
      <c r="AT361">
        <f>_xlfn.RANK.AVG(Table2[[#This Row],[6M Return vs Nifty Z-Score]],Table2[6M Return vs Nifty Z-Score])</f>
        <v>399</v>
      </c>
      <c r="AU361">
        <f>_xlfn.RANK.AVG(Table2[[#This Row],[Sharpe Ratio Z-Score]],Table2[Sharpe Ratio Z-Score])</f>
        <v>245</v>
      </c>
      <c r="AV361">
        <f>(Table2[[#This Row],[Rank 1Y]]+Table2[[#This Row],[Rank 6M]]+Table2[[#This Row],[Rank Sharpe]])/3</f>
        <v>358.66666666666669</v>
      </c>
    </row>
    <row r="362" spans="1:48" x14ac:dyDescent="0.3">
      <c r="A362" t="s">
        <v>1941</v>
      </c>
      <c r="B362" t="s">
        <v>1942</v>
      </c>
      <c r="C362" t="s">
        <v>3181</v>
      </c>
      <c r="D362" t="s">
        <v>124</v>
      </c>
      <c r="E362">
        <v>3740.5287269999999</v>
      </c>
      <c r="F362">
        <v>631.35</v>
      </c>
      <c r="G362">
        <v>-7.7901336174725397</v>
      </c>
      <c r="H362">
        <f>(Table2[[#This Row],[1Y Return vs Nifty]]-AVERAGE(Table2[1Y Return vs Nifty]))/_xlfn.STDEV.P(Table2[1Y Return vs Nifty])</f>
        <v>-0.54839759887830319</v>
      </c>
      <c r="I362">
        <v>13.809357351712601</v>
      </c>
      <c r="J362">
        <f>(Table2[[#This Row],[1M Return vs Nifty]]-AVERAGE(Table2[1M Return vs Nifty]))/_xlfn.STDEV.P(Table2[1M Return vs Nifty])</f>
        <v>1.1062164501794978</v>
      </c>
      <c r="K362">
        <v>-2.4239719156956201</v>
      </c>
      <c r="L362">
        <f>(Table2[[#This Row],[6M Return vs Nifty]]-AVERAGE(Table2[6M Return vs Nifty]))/_xlfn.STDEV.P(Table2[6M Return vs Nifty])</f>
        <v>-0.38041581564132554</v>
      </c>
      <c r="M362">
        <v>11.9095749073563</v>
      </c>
      <c r="N362">
        <f>(Table2[[#This Row],[1W Return vs Nifty]]-AVERAGE(Table2[1W Return vs Nifty]))/_xlfn.STDEV.P(Table2[1W Return vs Nifty])</f>
        <v>1.8640133091508366</v>
      </c>
      <c r="O362">
        <v>604.84</v>
      </c>
      <c r="P362">
        <v>594.69687419500804</v>
      </c>
      <c r="Q362">
        <v>571.47362084281099</v>
      </c>
      <c r="R362">
        <v>74.003471716652399</v>
      </c>
      <c r="S362" s="1">
        <f>(Table2[[#This Row],[Close Price]]-Table2[[#This Row],[20D EMA]])/Table2[[#This Row],[20D EMA]]</f>
        <v>4.3829773163150565E-2</v>
      </c>
      <c r="T362" s="1">
        <f>(Table2[[#This Row],[Close Price]]-Table2[[#This Row],[50D EMA]])/Table2[[#This Row],[50D EMA]]</f>
        <v>6.1633291506040438E-2</v>
      </c>
      <c r="U362" s="1">
        <f>(Table2[[#This Row],[Close Price]]-Table2[[#This Row],[200D EMA]])/Table2[[#This Row],[200D EMA]]</f>
        <v>0.10477540340161839</v>
      </c>
      <c r="V362">
        <v>1.2843130153506499</v>
      </c>
      <c r="W362">
        <v>626.5</v>
      </c>
      <c r="X362">
        <v>644.79999999999995</v>
      </c>
      <c r="Y362">
        <v>626.5</v>
      </c>
      <c r="Z362">
        <v>659</v>
      </c>
      <c r="AA362">
        <v>626.5</v>
      </c>
      <c r="AB362">
        <v>657</v>
      </c>
      <c r="AC362" s="1">
        <f>(Table2[[#This Row],[Close Price]]/Table2[[#This Row],[Day Low]])-1</f>
        <v>7.7414205905825817E-3</v>
      </c>
      <c r="AD362" s="1">
        <f>(Table2[[#This Row],[Day High]]/Table2[[#This Row],[Close Price]])-1</f>
        <v>2.1303555872336899E-2</v>
      </c>
      <c r="AE362" s="1">
        <f>(Table2[[#This Row],[Close Price]]/Table2[[#This Row],[Current Week Low]])-1</f>
        <v>7.7414205905825817E-3</v>
      </c>
      <c r="AF362" s="1">
        <f>(Table2[[#This Row],[Current Week High]]/Table2[[#This Row],[Close Price]])-1</f>
        <v>4.3795042369525472E-2</v>
      </c>
      <c r="AG362" s="1">
        <f>(Table2[[#This Row],[Close Price]]/Table2[[#This Row],[Current Month Low]])-1</f>
        <v>7.7414205905825817E-3</v>
      </c>
      <c r="AH362" s="1">
        <f>(Table2[[#This Row],[Current Month High]]/Table2[[#This Row],[Close Price]])-1</f>
        <v>4.0627227369921526E-2</v>
      </c>
      <c r="AI362">
        <v>9.5984794488001892</v>
      </c>
      <c r="AJ362">
        <v>37.25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-0.1</v>
      </c>
      <c r="AM362" t="s">
        <v>3214</v>
      </c>
      <c r="AN362">
        <v>7.48</v>
      </c>
      <c r="AO362" t="s">
        <v>3215</v>
      </c>
      <c r="AP362">
        <v>0.13163943574120399</v>
      </c>
      <c r="AQ362">
        <f>(Table2[[#This Row],[Sharpe Ratio]]-AVERAGE(Table2[Sharpe Ratio]))/_xlfn.STDEV.P(Table2[Sharpe Ratio])</f>
        <v>0.82253083990384201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2.8639471847145477</v>
      </c>
      <c r="AS362">
        <f>_xlfn.RANK.AVG(Table2[[#This Row],[1Y Return vs Nifty Z-Score]],Table2[1Y Return vs Nifty Z-Score])</f>
        <v>482</v>
      </c>
      <c r="AT362">
        <f>_xlfn.RANK.AVG(Table2[[#This Row],[6M Return vs Nifty Z-Score]],Table2[6M Return vs Nifty Z-Score])</f>
        <v>451</v>
      </c>
      <c r="AU362">
        <f>_xlfn.RANK.AVG(Table2[[#This Row],[Sharpe Ratio Z-Score]],Table2[Sharpe Ratio Z-Score])</f>
        <v>145</v>
      </c>
      <c r="AV362">
        <f>(Table2[[#This Row],[Rank 1Y]]+Table2[[#This Row],[Rank 6M]]+Table2[[#This Row],[Rank Sharpe]])/3</f>
        <v>359.33333333333331</v>
      </c>
    </row>
    <row r="363" spans="1:48" x14ac:dyDescent="0.3">
      <c r="A363" t="s">
        <v>659</v>
      </c>
      <c r="B363" t="s">
        <v>660</v>
      </c>
      <c r="C363" t="s">
        <v>3178</v>
      </c>
      <c r="D363" t="s">
        <v>322</v>
      </c>
      <c r="E363">
        <v>28981.966486050002</v>
      </c>
      <c r="F363">
        <v>2326.6999999999998</v>
      </c>
      <c r="G363">
        <v>11.727879637424</v>
      </c>
      <c r="H363">
        <f>(Table2[[#This Row],[1Y Return vs Nifty]]-AVERAGE(Table2[1Y Return vs Nifty]))/_xlfn.STDEV.P(Table2[1Y Return vs Nifty])</f>
        <v>-0.21463696372848753</v>
      </c>
      <c r="I363">
        <v>3.19741732931372</v>
      </c>
      <c r="J363">
        <f>(Table2[[#This Row],[1M Return vs Nifty]]-AVERAGE(Table2[1M Return vs Nifty]))/_xlfn.STDEV.P(Table2[1M Return vs Nifty])</f>
        <v>0.14116048936282574</v>
      </c>
      <c r="K363">
        <v>60.696902529505898</v>
      </c>
      <c r="L363">
        <f>(Table2[[#This Row],[6M Return vs Nifty]]-AVERAGE(Table2[6M Return vs Nifty]))/_xlfn.STDEV.P(Table2[6M Return vs Nifty])</f>
        <v>1.698857618658175</v>
      </c>
      <c r="M363">
        <v>10.8832421684371</v>
      </c>
      <c r="N363">
        <f>(Table2[[#This Row],[1W Return vs Nifty]]-AVERAGE(Table2[1W Return vs Nifty]))/_xlfn.STDEV.P(Table2[1W Return vs Nifty])</f>
        <v>1.6275074704871579</v>
      </c>
      <c r="O363">
        <v>2156.92</v>
      </c>
      <c r="P363">
        <v>2086.2835339158801</v>
      </c>
      <c r="Q363">
        <v>1779.8239612597699</v>
      </c>
      <c r="R363">
        <v>79.132718519857804</v>
      </c>
      <c r="S363" s="1">
        <f>(Table2[[#This Row],[Close Price]]-Table2[[#This Row],[20D EMA]])/Table2[[#This Row],[20D EMA]]</f>
        <v>7.8714092316822012E-2</v>
      </c>
      <c r="T363" s="1">
        <f>(Table2[[#This Row],[Close Price]]-Table2[[#This Row],[50D EMA]])/Table2[[#This Row],[50D EMA]]</f>
        <v>0.11523671743354394</v>
      </c>
      <c r="U363" s="1">
        <f>(Table2[[#This Row],[Close Price]]-Table2[[#This Row],[200D EMA]])/Table2[[#This Row],[200D EMA]]</f>
        <v>0.30726411748785976</v>
      </c>
      <c r="V363">
        <v>1.1747692133435199</v>
      </c>
      <c r="W363">
        <v>2241.1</v>
      </c>
      <c r="X363">
        <v>2336.9499999999998</v>
      </c>
      <c r="Y363">
        <v>2189</v>
      </c>
      <c r="Z363">
        <v>2340.8000000000002</v>
      </c>
      <c r="AA363">
        <v>2241.1</v>
      </c>
      <c r="AB363">
        <v>2336.9499999999998</v>
      </c>
      <c r="AC363" s="1">
        <f>(Table2[[#This Row],[Close Price]]/Table2[[#This Row],[Day Low]])-1</f>
        <v>3.819552898130385E-2</v>
      </c>
      <c r="AD363" s="1">
        <f>(Table2[[#This Row],[Day High]]/Table2[[#This Row],[Close Price]])-1</f>
        <v>4.405381011733267E-3</v>
      </c>
      <c r="AE363" s="1">
        <f>(Table2[[#This Row],[Close Price]]/Table2[[#This Row],[Current Week Low]])-1</f>
        <v>6.2905436272270299E-2</v>
      </c>
      <c r="AF363" s="1">
        <f>(Table2[[#This Row],[Current Week High]]/Table2[[#This Row],[Close Price]])-1</f>
        <v>6.0600850990675248E-3</v>
      </c>
      <c r="AG363" s="1">
        <f>(Table2[[#This Row],[Close Price]]/Table2[[#This Row],[Current Month Low]])-1</f>
        <v>3.819552898130385E-2</v>
      </c>
      <c r="AH363" s="1">
        <f>(Table2[[#This Row],[Current Month High]]/Table2[[#This Row],[Close Price]])-1</f>
        <v>4.405381011733267E-3</v>
      </c>
      <c r="AI363">
        <v>0.60600850990675204</v>
      </c>
      <c r="AJ363">
        <v>96.163898490852304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0.05</v>
      </c>
      <c r="AM363" t="s">
        <v>3215</v>
      </c>
      <c r="AN363">
        <v>13.65</v>
      </c>
      <c r="AO363" t="s">
        <v>3215</v>
      </c>
      <c r="AP363">
        <v>-5.5489436963974001E-2</v>
      </c>
      <c r="AQ363">
        <f>(Table2[[#This Row],[Sharpe Ratio]]-AVERAGE(Table2[Sharpe Ratio]))/_xlfn.STDEV.P(Table2[Sharpe Ratio])</f>
        <v>-1.3625210654522517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1.8903675493274195</v>
      </c>
      <c r="AS363">
        <f>_xlfn.RANK.AVG(Table2[[#This Row],[1Y Return vs Nifty Z-Score]],Table2[1Y Return vs Nifty Z-Score])</f>
        <v>365</v>
      </c>
      <c r="AT363">
        <f>_xlfn.RANK.AVG(Table2[[#This Row],[6M Return vs Nifty Z-Score]],Table2[6M Return vs Nifty Z-Score])</f>
        <v>47</v>
      </c>
      <c r="AU363">
        <f>_xlfn.RANK.AVG(Table2[[#This Row],[Sharpe Ratio Z-Score]],Table2[Sharpe Ratio Z-Score])</f>
        <v>668</v>
      </c>
      <c r="AV363">
        <f>(Table2[[#This Row],[Rank 1Y]]+Table2[[#This Row],[Rank 6M]]+Table2[[#This Row],[Rank Sharpe]])/3</f>
        <v>360</v>
      </c>
    </row>
    <row r="364" spans="1:48" x14ac:dyDescent="0.3">
      <c r="A364" t="s">
        <v>1552</v>
      </c>
      <c r="B364" t="s">
        <v>1553</v>
      </c>
      <c r="C364" t="s">
        <v>613</v>
      </c>
      <c r="D364" t="s">
        <v>463</v>
      </c>
      <c r="E364">
        <v>6531.8698300099904</v>
      </c>
      <c r="F364">
        <v>2111.85</v>
      </c>
      <c r="G364">
        <v>13.087646713925</v>
      </c>
      <c r="H364">
        <f>(Table2[[#This Row],[1Y Return vs Nifty]]-AVERAGE(Table2[1Y Return vs Nifty]))/_xlfn.STDEV.P(Table2[1Y Return vs Nifty])</f>
        <v>-0.19138476499381732</v>
      </c>
      <c r="I364">
        <v>-7.0575310149130797</v>
      </c>
      <c r="J364">
        <f>(Table2[[#This Row],[1M Return vs Nifty]]-AVERAGE(Table2[1M Return vs Nifty]))/_xlfn.STDEV.P(Table2[1M Return vs Nifty])</f>
        <v>-0.7914304418499537</v>
      </c>
      <c r="K364">
        <v>66.466290874953401</v>
      </c>
      <c r="L364">
        <f>(Table2[[#This Row],[6M Return vs Nifty]]-AVERAGE(Table2[6M Return vs Nifty]))/_xlfn.STDEV.P(Table2[6M Return vs Nifty])</f>
        <v>1.8889078361858267</v>
      </c>
      <c r="M364">
        <v>5.0898036655262997</v>
      </c>
      <c r="N364">
        <f>(Table2[[#This Row],[1W Return vs Nifty]]-AVERAGE(Table2[1W Return vs Nifty]))/_xlfn.STDEV.P(Table2[1W Return vs Nifty])</f>
        <v>0.2924803589869796</v>
      </c>
      <c r="O364">
        <v>2180.94</v>
      </c>
      <c r="P364">
        <v>2132.58547116206</v>
      </c>
      <c r="Q364">
        <v>1741.0617875221601</v>
      </c>
      <c r="R364">
        <v>50.752160696233403</v>
      </c>
      <c r="S364" s="1">
        <f>(Table2[[#This Row],[Close Price]]-Table2[[#This Row],[20D EMA]])/Table2[[#This Row],[20D EMA]]</f>
        <v>-3.167900079782119E-2</v>
      </c>
      <c r="T364" s="1">
        <f>(Table2[[#This Row],[Close Price]]-Table2[[#This Row],[50D EMA]])/Table2[[#This Row],[50D EMA]]</f>
        <v>-9.7231606622365276E-3</v>
      </c>
      <c r="U364" s="1">
        <f>(Table2[[#This Row],[Close Price]]-Table2[[#This Row],[200D EMA]])/Table2[[#This Row],[200D EMA]]</f>
        <v>0.212966716710001</v>
      </c>
      <c r="V364">
        <v>0.34933319879416702</v>
      </c>
      <c r="W364">
        <v>2100</v>
      </c>
      <c r="X364">
        <v>2171</v>
      </c>
      <c r="Y364">
        <v>2006.4</v>
      </c>
      <c r="Z364">
        <v>2200</v>
      </c>
      <c r="AA364">
        <v>2072</v>
      </c>
      <c r="AB364">
        <v>2200</v>
      </c>
      <c r="AC364" s="1">
        <f>(Table2[[#This Row],[Close Price]]/Table2[[#This Row],[Day Low]])-1</f>
        <v>5.6428571428570606E-3</v>
      </c>
      <c r="AD364" s="1">
        <f>(Table2[[#This Row],[Day High]]/Table2[[#This Row],[Close Price]])-1</f>
        <v>2.8008618036318822E-2</v>
      </c>
      <c r="AE364" s="1">
        <f>(Table2[[#This Row],[Close Price]]/Table2[[#This Row],[Current Week Low]])-1</f>
        <v>5.2556818181818121E-2</v>
      </c>
      <c r="AF364" s="1">
        <f>(Table2[[#This Row],[Current Week High]]/Table2[[#This Row],[Close Price]])-1</f>
        <v>4.1740653929019711E-2</v>
      </c>
      <c r="AG364" s="1">
        <f>(Table2[[#This Row],[Close Price]]/Table2[[#This Row],[Current Month Low]])-1</f>
        <v>1.9232625482625387E-2</v>
      </c>
      <c r="AH364" s="1">
        <f>(Table2[[#This Row],[Current Month High]]/Table2[[#This Row],[Close Price]])-1</f>
        <v>4.1740653929019711E-2</v>
      </c>
      <c r="AI364">
        <v>18.048156829320199</v>
      </c>
      <c r="AJ364">
        <v>97.046885934219702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-0.02</v>
      </c>
      <c r="AM364" t="s">
        <v>3214</v>
      </c>
      <c r="AN364">
        <v>-7.27</v>
      </c>
      <c r="AO364" t="s">
        <v>3214</v>
      </c>
      <c r="AP364">
        <v>-7.7775298409463997E-2</v>
      </c>
      <c r="AQ364">
        <f>(Table2[[#This Row],[Sharpe Ratio]]-AVERAGE(Table2[Sharpe Ratio]))/_xlfn.STDEV.P(Table2[Sharpe Ratio])</f>
        <v>-1.6227468836812224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-0.42417389535218736</v>
      </c>
      <c r="AS364">
        <f>_xlfn.RANK.AVG(Table2[[#This Row],[1Y Return vs Nifty Z-Score]],Table2[1Y Return vs Nifty Z-Score])</f>
        <v>353</v>
      </c>
      <c r="AT364">
        <f>_xlfn.RANK.AVG(Table2[[#This Row],[6M Return vs Nifty Z-Score]],Table2[6M Return vs Nifty Z-Score])</f>
        <v>35</v>
      </c>
      <c r="AU364">
        <f>_xlfn.RANK.AVG(Table2[[#This Row],[Sharpe Ratio Z-Score]],Table2[Sharpe Ratio Z-Score])</f>
        <v>693</v>
      </c>
      <c r="AV364">
        <f>(Table2[[#This Row],[Rank 1Y]]+Table2[[#This Row],[Rank 6M]]+Table2[[#This Row],[Rank Sharpe]])/3</f>
        <v>360.33333333333331</v>
      </c>
    </row>
    <row r="365" spans="1:48" x14ac:dyDescent="0.3">
      <c r="A365" t="s">
        <v>627</v>
      </c>
      <c r="B365" t="s">
        <v>628</v>
      </c>
      <c r="C365" t="s">
        <v>3167</v>
      </c>
      <c r="D365" t="s">
        <v>18</v>
      </c>
      <c r="E365">
        <v>31704.511875929998</v>
      </c>
      <c r="F365">
        <v>177.8</v>
      </c>
      <c r="G365">
        <v>56.880948447265098</v>
      </c>
      <c r="H365">
        <f>(Table2[[#This Row],[1Y Return vs Nifty]]-AVERAGE(Table2[1Y Return vs Nifty]))/_xlfn.STDEV.P(Table2[1Y Return vs Nifty])</f>
        <v>0.5574865474160271</v>
      </c>
      <c r="I365">
        <v>-11.4874969145833</v>
      </c>
      <c r="J365">
        <f>(Table2[[#This Row],[1M Return vs Nifty]]-AVERAGE(Table2[1M Return vs Nifty]))/_xlfn.STDEV.P(Table2[1M Return vs Nifty])</f>
        <v>-1.194294101903407</v>
      </c>
      <c r="K365">
        <v>-37.749392333369101</v>
      </c>
      <c r="L365">
        <f>(Table2[[#This Row],[6M Return vs Nifty]]-AVERAGE(Table2[6M Return vs Nifty]))/_xlfn.STDEV.P(Table2[6M Return vs Nifty])</f>
        <v>-1.5440753636993361</v>
      </c>
      <c r="M365">
        <v>4.75167362795528</v>
      </c>
      <c r="N365">
        <f>(Table2[[#This Row],[1W Return vs Nifty]]-AVERAGE(Table2[1W Return vs Nifty]))/_xlfn.STDEV.P(Table2[1W Return vs Nifty])</f>
        <v>0.21456242352549476</v>
      </c>
      <c r="O365">
        <v>186.64</v>
      </c>
      <c r="P365">
        <v>197.18234974718899</v>
      </c>
      <c r="Q365">
        <v>190.72861853403899</v>
      </c>
      <c r="R365">
        <v>38.480675735194701</v>
      </c>
      <c r="S365" s="1">
        <f>(Table2[[#This Row],[Close Price]]-Table2[[#This Row],[20D EMA]])/Table2[[#This Row],[20D EMA]]</f>
        <v>-4.7363909129875564E-2</v>
      </c>
      <c r="T365" s="1">
        <f>(Table2[[#This Row],[Close Price]]-Table2[[#This Row],[50D EMA]])/Table2[[#This Row],[50D EMA]]</f>
        <v>-9.8296575591270918E-2</v>
      </c>
      <c r="U365" s="1">
        <f>(Table2[[#This Row],[Close Price]]-Table2[[#This Row],[200D EMA]])/Table2[[#This Row],[200D EMA]]</f>
        <v>-6.7785414865423707E-2</v>
      </c>
      <c r="V365">
        <v>0.38200961936741301</v>
      </c>
      <c r="W365">
        <v>176.5</v>
      </c>
      <c r="X365">
        <v>180.6</v>
      </c>
      <c r="Y365">
        <v>176.5</v>
      </c>
      <c r="Z365">
        <v>186.45</v>
      </c>
      <c r="AA365">
        <v>176.5</v>
      </c>
      <c r="AB365">
        <v>186.45</v>
      </c>
      <c r="AC365" s="1">
        <f>(Table2[[#This Row],[Close Price]]/Table2[[#This Row],[Day Low]])-1</f>
        <v>7.3654390934845271E-3</v>
      </c>
      <c r="AD365" s="1">
        <f>(Table2[[#This Row],[Day High]]/Table2[[#This Row],[Close Price]])-1</f>
        <v>1.5748031496062964E-2</v>
      </c>
      <c r="AE365" s="1">
        <f>(Table2[[#This Row],[Close Price]]/Table2[[#This Row],[Current Week Low]])-1</f>
        <v>7.3654390934845271E-3</v>
      </c>
      <c r="AF365" s="1">
        <f>(Table2[[#This Row],[Current Week High]]/Table2[[#This Row],[Close Price]])-1</f>
        <v>4.8650168728908705E-2</v>
      </c>
      <c r="AG365" s="1">
        <f>(Table2[[#This Row],[Close Price]]/Table2[[#This Row],[Current Month Low]])-1</f>
        <v>7.3654390934845271E-3</v>
      </c>
      <c r="AH365" s="1">
        <f>(Table2[[#This Row],[Current Month High]]/Table2[[#This Row],[Close Price]])-1</f>
        <v>4.8650168728908705E-2</v>
      </c>
      <c r="AI365">
        <v>62.682789651293497</v>
      </c>
      <c r="AJ365">
        <v>96.464088397789993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-0.25</v>
      </c>
      <c r="AM365" t="s">
        <v>3214</v>
      </c>
      <c r="AN365">
        <v>-6.17</v>
      </c>
      <c r="AO365" t="s">
        <v>3214</v>
      </c>
      <c r="AP365">
        <v>0.11134550851866</v>
      </c>
      <c r="AQ365">
        <f>(Table2[[#This Row],[Sharpe Ratio]]-AVERAGE(Table2[Sharpe Ratio]))/_xlfn.STDEV.P(Table2[Sharpe Ratio])</f>
        <v>0.58556428469650856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164</v>
      </c>
      <c r="AT365">
        <f>_xlfn.RANK.AVG(Table2[[#This Row],[6M Return vs Nifty Z-Score]],Table2[6M Return vs Nifty Z-Score])</f>
        <v>720</v>
      </c>
      <c r="AU365">
        <f>_xlfn.RANK.AVG(Table2[[#This Row],[Sharpe Ratio Z-Score]],Table2[Sharpe Ratio Z-Score])</f>
        <v>198</v>
      </c>
      <c r="AV365">
        <f>(Table2[[#This Row],[Rank 1Y]]+Table2[[#This Row],[Rank 6M]]+Table2[[#This Row],[Rank Sharpe]])/3</f>
        <v>360.66666666666669</v>
      </c>
    </row>
    <row r="366" spans="1:48" x14ac:dyDescent="0.3">
      <c r="A366" t="s">
        <v>683</v>
      </c>
      <c r="B366" t="s">
        <v>684</v>
      </c>
      <c r="C366" t="s">
        <v>3171</v>
      </c>
      <c r="D366" t="s">
        <v>195</v>
      </c>
      <c r="E366">
        <v>27725.78358879</v>
      </c>
      <c r="F366">
        <v>8445.7999999999993</v>
      </c>
      <c r="G366">
        <v>8.8653636461547496</v>
      </c>
      <c r="H366">
        <f>(Table2[[#This Row],[1Y Return vs Nifty]]-AVERAGE(Table2[1Y Return vs Nifty]))/_xlfn.STDEV.P(Table2[1Y Return vs Nifty])</f>
        <v>-0.26358636974105115</v>
      </c>
      <c r="I366">
        <v>-5.4015689289618098</v>
      </c>
      <c r="J366">
        <f>(Table2[[#This Row],[1M Return vs Nifty]]-AVERAGE(Table2[1M Return vs Nifty]))/_xlfn.STDEV.P(Table2[1M Return vs Nifty])</f>
        <v>-0.64083629237676187</v>
      </c>
      <c r="K366">
        <v>16.209167319719899</v>
      </c>
      <c r="L366">
        <f>(Table2[[#This Row],[6M Return vs Nifty]]-AVERAGE(Table2[6M Return vs Nifty]))/_xlfn.STDEV.P(Table2[6M Return vs Nifty])</f>
        <v>0.23338099484865474</v>
      </c>
      <c r="M366">
        <v>3.7727977464849598</v>
      </c>
      <c r="N366">
        <f>(Table2[[#This Row],[1W Return vs Nifty]]-AVERAGE(Table2[1W Return vs Nifty]))/_xlfn.STDEV.P(Table2[1W Return vs Nifty])</f>
        <v>-1.1007562226476768E-2</v>
      </c>
      <c r="O366">
        <v>8672.7099999999991</v>
      </c>
      <c r="P366">
        <v>8438.2305168378898</v>
      </c>
      <c r="Q366">
        <v>7386.9117362192901</v>
      </c>
      <c r="R366">
        <v>26.705757619175898</v>
      </c>
      <c r="S366" s="1">
        <f>(Table2[[#This Row],[Close Price]]-Table2[[#This Row],[20D EMA]])/Table2[[#This Row],[20D EMA]]</f>
        <v>-2.6163678942337502E-2</v>
      </c>
      <c r="T366" s="1">
        <f>(Table2[[#This Row],[Close Price]]-Table2[[#This Row],[50D EMA]])/Table2[[#This Row],[50D EMA]]</f>
        <v>8.970462642618138E-4</v>
      </c>
      <c r="U366" s="1">
        <f>(Table2[[#This Row],[Close Price]]-Table2[[#This Row],[200D EMA]])/Table2[[#This Row],[200D EMA]]</f>
        <v>0.14334654339902278</v>
      </c>
      <c r="V366">
        <v>1.83127936503234</v>
      </c>
      <c r="W366">
        <v>8346.65</v>
      </c>
      <c r="X366">
        <v>8600</v>
      </c>
      <c r="Y366">
        <v>8346.65</v>
      </c>
      <c r="Z366">
        <v>8600</v>
      </c>
      <c r="AA366">
        <v>8346.65</v>
      </c>
      <c r="AB366">
        <v>8600</v>
      </c>
      <c r="AC366" s="1">
        <f>(Table2[[#This Row],[Close Price]]/Table2[[#This Row],[Day Low]])-1</f>
        <v>1.1879017330306052E-2</v>
      </c>
      <c r="AD366" s="1">
        <f>(Table2[[#This Row],[Day High]]/Table2[[#This Row],[Close Price]])-1</f>
        <v>1.8257595491250278E-2</v>
      </c>
      <c r="AE366" s="1">
        <f>(Table2[[#This Row],[Close Price]]/Table2[[#This Row],[Current Week Low]])-1</f>
        <v>1.1879017330306052E-2</v>
      </c>
      <c r="AF366" s="1">
        <f>(Table2[[#This Row],[Current Week High]]/Table2[[#This Row],[Close Price]])-1</f>
        <v>1.8257595491250278E-2</v>
      </c>
      <c r="AG366" s="1">
        <f>(Table2[[#This Row],[Close Price]]/Table2[[#This Row],[Current Month Low]])-1</f>
        <v>1.1879017330306052E-2</v>
      </c>
      <c r="AH366" s="1">
        <f>(Table2[[#This Row],[Current Month High]]/Table2[[#This Row],[Close Price]])-1</f>
        <v>1.8257595491250278E-2</v>
      </c>
      <c r="AI366">
        <v>13.192355963911</v>
      </c>
      <c r="AJ366">
        <v>41.802033226718997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0.02</v>
      </c>
      <c r="AM366" t="s">
        <v>3215</v>
      </c>
      <c r="AN366">
        <v>-4.93</v>
      </c>
      <c r="AO366" t="s">
        <v>3214</v>
      </c>
      <c r="AP366">
        <v>1.7460442729593999E-2</v>
      </c>
      <c r="AQ366">
        <f>(Table2[[#This Row],[Sharpe Ratio]]-AVERAGE(Table2[Sharpe Ratio]))/_xlfn.STDEV.P(Table2[Sharpe Ratio])</f>
        <v>-0.51070556891440555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-1.1927547984100406</v>
      </c>
      <c r="AS366">
        <f>_xlfn.RANK.AVG(Table2[[#This Row],[1Y Return vs Nifty Z-Score]],Table2[1Y Return vs Nifty Z-Score])</f>
        <v>383</v>
      </c>
      <c r="AT366">
        <f>_xlfn.RANK.AVG(Table2[[#This Row],[6M Return vs Nifty Z-Score]],Table2[6M Return vs Nifty Z-Score])</f>
        <v>237</v>
      </c>
      <c r="AU366">
        <f>_xlfn.RANK.AVG(Table2[[#This Row],[Sharpe Ratio Z-Score]],Table2[Sharpe Ratio Z-Score])</f>
        <v>464</v>
      </c>
      <c r="AV366">
        <f>(Table2[[#This Row],[Rank 1Y]]+Table2[[#This Row],[Rank 6M]]+Table2[[#This Row],[Rank Sharpe]])/3</f>
        <v>361.33333333333331</v>
      </c>
    </row>
    <row r="367" spans="1:48" x14ac:dyDescent="0.3">
      <c r="A367" t="s">
        <v>604</v>
      </c>
      <c r="B367" t="s">
        <v>605</v>
      </c>
      <c r="C367" t="s">
        <v>3175</v>
      </c>
      <c r="D367" t="s">
        <v>187</v>
      </c>
      <c r="E367">
        <v>33703.521695039999</v>
      </c>
      <c r="F367">
        <v>2337.15</v>
      </c>
      <c r="G367">
        <v>18.966331258009699</v>
      </c>
      <c r="H367">
        <f>(Table2[[#This Row],[1Y Return vs Nifty]]-AVERAGE(Table2[1Y Return vs Nifty]))/_xlfn.STDEV.P(Table2[1Y Return vs Nifty])</f>
        <v>-9.085847363130467E-2</v>
      </c>
      <c r="I367">
        <v>-3.1660018476512799</v>
      </c>
      <c r="J367">
        <f>(Table2[[#This Row],[1M Return vs Nifty]]-AVERAGE(Table2[1M Return vs Nifty]))/_xlfn.STDEV.P(Table2[1M Return vs Nifty])</f>
        <v>-0.43753252953316496</v>
      </c>
      <c r="K367">
        <v>9.9746857830931202</v>
      </c>
      <c r="L367">
        <f>(Table2[[#This Row],[6M Return vs Nifty]]-AVERAGE(Table2[6M Return vs Nifty]))/_xlfn.STDEV.P(Table2[6M Return vs Nifty])</f>
        <v>2.8010078338415262E-2</v>
      </c>
      <c r="M367">
        <v>3.3041491631355302</v>
      </c>
      <c r="N367">
        <f>(Table2[[#This Row],[1W Return vs Nifty]]-AVERAGE(Table2[1W Return vs Nifty]))/_xlfn.STDEV.P(Table2[1W Return vs Nifty])</f>
        <v>-0.1190019017233558</v>
      </c>
      <c r="O367">
        <v>2432.4699999999998</v>
      </c>
      <c r="P367">
        <v>2466.1190932596</v>
      </c>
      <c r="Q367">
        <v>2224.1791657695699</v>
      </c>
      <c r="R367">
        <v>40.6241143748843</v>
      </c>
      <c r="S367" s="1">
        <f>(Table2[[#This Row],[Close Price]]-Table2[[#This Row],[20D EMA]])/Table2[[#This Row],[20D EMA]]</f>
        <v>-3.9186505897297691E-2</v>
      </c>
      <c r="T367" s="1">
        <f>(Table2[[#This Row],[Close Price]]-Table2[[#This Row],[50D EMA]])/Table2[[#This Row],[50D EMA]]</f>
        <v>-5.2296376769515492E-2</v>
      </c>
      <c r="U367" s="1">
        <f>(Table2[[#This Row],[Close Price]]-Table2[[#This Row],[200D EMA]])/Table2[[#This Row],[200D EMA]]</f>
        <v>5.0792146590107154E-2</v>
      </c>
      <c r="V367">
        <v>2.0912506427636002</v>
      </c>
      <c r="W367">
        <v>2327.9</v>
      </c>
      <c r="X367">
        <v>2393.75</v>
      </c>
      <c r="Y367">
        <v>2327.9</v>
      </c>
      <c r="Z367">
        <v>2435.6999999999998</v>
      </c>
      <c r="AA367">
        <v>2327.9</v>
      </c>
      <c r="AB367">
        <v>2418.6999999999998</v>
      </c>
      <c r="AC367" s="1">
        <f>(Table2[[#This Row],[Close Price]]/Table2[[#This Row],[Day Low]])-1</f>
        <v>3.9735383822330217E-3</v>
      </c>
      <c r="AD367" s="1">
        <f>(Table2[[#This Row],[Day High]]/Table2[[#This Row],[Close Price]])-1</f>
        <v>2.4217529897524681E-2</v>
      </c>
      <c r="AE367" s="1">
        <f>(Table2[[#This Row],[Close Price]]/Table2[[#This Row],[Current Week Low]])-1</f>
        <v>3.9735383822330217E-3</v>
      </c>
      <c r="AF367" s="1">
        <f>(Table2[[#This Row],[Current Week High]]/Table2[[#This Row],[Close Price]])-1</f>
        <v>4.2166741544188424E-2</v>
      </c>
      <c r="AG367" s="1">
        <f>(Table2[[#This Row],[Close Price]]/Table2[[#This Row],[Current Month Low]])-1</f>
        <v>3.9735383822330217E-3</v>
      </c>
      <c r="AH367" s="1">
        <f>(Table2[[#This Row],[Current Month High]]/Table2[[#This Row],[Close Price]])-1</f>
        <v>3.4892925143871656E-2</v>
      </c>
      <c r="AI367">
        <v>30.984318507584</v>
      </c>
      <c r="AJ367">
        <v>51.758059803253097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-0.13</v>
      </c>
      <c r="AM367" t="s">
        <v>3214</v>
      </c>
      <c r="AN367">
        <v>-4.18</v>
      </c>
      <c r="AO367" t="s">
        <v>3214</v>
      </c>
      <c r="AP367">
        <v>2.5525757096584001E-2</v>
      </c>
      <c r="AQ367">
        <f>(Table2[[#This Row],[Sharpe Ratio]]-AVERAGE(Table2[Sharpe Ratio]))/_xlfn.STDEV.P(Table2[Sharpe Ratio])</f>
        <v>-0.41652913173438444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330</v>
      </c>
      <c r="AT367">
        <f>_xlfn.RANK.AVG(Table2[[#This Row],[6M Return vs Nifty Z-Score]],Table2[6M Return vs Nifty Z-Score])</f>
        <v>314</v>
      </c>
      <c r="AU367">
        <f>_xlfn.RANK.AVG(Table2[[#This Row],[Sharpe Ratio Z-Score]],Table2[Sharpe Ratio Z-Score])</f>
        <v>443</v>
      </c>
      <c r="AV367">
        <f>(Table2[[#This Row],[Rank 1Y]]+Table2[[#This Row],[Rank 6M]]+Table2[[#This Row],[Rank Sharpe]])/3</f>
        <v>362.33333333333331</v>
      </c>
    </row>
    <row r="368" spans="1:48" x14ac:dyDescent="0.3">
      <c r="A368" t="s">
        <v>1980</v>
      </c>
      <c r="B368" t="s">
        <v>1981</v>
      </c>
      <c r="C368" t="s">
        <v>3178</v>
      </c>
      <c r="D368" t="s">
        <v>46</v>
      </c>
      <c r="E368">
        <v>3581.8030004000002</v>
      </c>
      <c r="F368">
        <v>2087.8000000000002</v>
      </c>
      <c r="G368">
        <v>-6.49252111458076</v>
      </c>
      <c r="H368">
        <f>(Table2[[#This Row],[1Y Return vs Nifty]]-AVERAGE(Table2[1Y Return vs Nifty]))/_xlfn.STDEV.P(Table2[1Y Return vs Nifty])</f>
        <v>-0.5262082516590183</v>
      </c>
      <c r="I368">
        <v>7.5386443356081001</v>
      </c>
      <c r="J368">
        <f>(Table2[[#This Row],[1M Return vs Nifty]]-AVERAGE(Table2[1M Return vs Nifty]))/_xlfn.STDEV.P(Table2[1M Return vs Nifty])</f>
        <v>0.53595418314923726</v>
      </c>
      <c r="K368">
        <v>13.9033027166835</v>
      </c>
      <c r="L368">
        <f>(Table2[[#This Row],[6M Return vs Nifty]]-AVERAGE(Table2[6M Return vs Nifty]))/_xlfn.STDEV.P(Table2[6M Return vs Nifty])</f>
        <v>0.1574231908048036</v>
      </c>
      <c r="M368">
        <v>10.177230673147101</v>
      </c>
      <c r="N368">
        <f>(Table2[[#This Row],[1W Return vs Nifty]]-AVERAGE(Table2[1W Return vs Nifty]))/_xlfn.STDEV.P(Table2[1W Return vs Nifty])</f>
        <v>1.4648157483312454</v>
      </c>
      <c r="O368">
        <v>2035.87</v>
      </c>
      <c r="P368">
        <v>1984.69631952329</v>
      </c>
      <c r="Q368">
        <v>1795.5228911384399</v>
      </c>
      <c r="R368">
        <v>67.670864618180502</v>
      </c>
      <c r="S368" s="1">
        <f>(Table2[[#This Row],[Close Price]]-Table2[[#This Row],[20D EMA]])/Table2[[#This Row],[20D EMA]]</f>
        <v>2.5507522582483309E-2</v>
      </c>
      <c r="T368" s="1">
        <f>(Table2[[#This Row],[Close Price]]-Table2[[#This Row],[50D EMA]])/Table2[[#This Row],[50D EMA]]</f>
        <v>5.1949348352434595E-2</v>
      </c>
      <c r="U368" s="1">
        <f>(Table2[[#This Row],[Close Price]]-Table2[[#This Row],[200D EMA]])/Table2[[#This Row],[200D EMA]]</f>
        <v>0.16278105408962165</v>
      </c>
      <c r="V368">
        <v>0.61069132522415404</v>
      </c>
      <c r="W368">
        <v>2061</v>
      </c>
      <c r="X368">
        <v>2111</v>
      </c>
      <c r="Y368">
        <v>1978</v>
      </c>
      <c r="Z368">
        <v>2134.4499999999998</v>
      </c>
      <c r="AA368">
        <v>2046.1</v>
      </c>
      <c r="AB368">
        <v>2134.4499999999998</v>
      </c>
      <c r="AC368" s="1">
        <f>(Table2[[#This Row],[Close Price]]/Table2[[#This Row],[Day Low]])-1</f>
        <v>1.3003396409509982E-2</v>
      </c>
      <c r="AD368" s="1">
        <f>(Table2[[#This Row],[Day High]]/Table2[[#This Row],[Close Price]])-1</f>
        <v>1.1112175495737064E-2</v>
      </c>
      <c r="AE368" s="1">
        <f>(Table2[[#This Row],[Close Price]]/Table2[[#This Row],[Current Week Low]])-1</f>
        <v>5.5510616784631095E-2</v>
      </c>
      <c r="AF368" s="1">
        <f>(Table2[[#This Row],[Current Week High]]/Table2[[#This Row],[Close Price]])-1</f>
        <v>2.2344094261902203E-2</v>
      </c>
      <c r="AG368" s="1">
        <f>(Table2[[#This Row],[Close Price]]/Table2[[#This Row],[Current Month Low]])-1</f>
        <v>2.038023557010904E-2</v>
      </c>
      <c r="AH368" s="1">
        <f>(Table2[[#This Row],[Current Month High]]/Table2[[#This Row],[Close Price]])-1</f>
        <v>2.2344094261902203E-2</v>
      </c>
      <c r="AI368">
        <v>8.4634543538653002</v>
      </c>
      <c r="AJ368">
        <v>47.652050919377601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0.08</v>
      </c>
      <c r="AM368" t="s">
        <v>3215</v>
      </c>
      <c r="AN368">
        <v>-1.85</v>
      </c>
      <c r="AO368" t="s">
        <v>3214</v>
      </c>
      <c r="AP368">
        <v>6.0824477631725E-2</v>
      </c>
      <c r="AQ368">
        <f>(Table2[[#This Row],[Sharpe Ratio]]-AVERAGE(Table2[Sharpe Ratio]))/_xlfn.STDEV.P(Table2[Sharpe Ratio])</f>
        <v>-4.3557698851956778E-3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1.6276291007410721</v>
      </c>
      <c r="AS368">
        <f>_xlfn.RANK.AVG(Table2[[#This Row],[1Y Return vs Nifty Z-Score]],Table2[1Y Return vs Nifty Z-Score])</f>
        <v>473</v>
      </c>
      <c r="AT368">
        <f>_xlfn.RANK.AVG(Table2[[#This Row],[6M Return vs Nifty Z-Score]],Table2[6M Return vs Nifty Z-Score])</f>
        <v>269</v>
      </c>
      <c r="AU368">
        <f>_xlfn.RANK.AVG(Table2[[#This Row],[Sharpe Ratio Z-Score]],Table2[Sharpe Ratio Z-Score])</f>
        <v>349</v>
      </c>
      <c r="AV368">
        <f>(Table2[[#This Row],[Rank 1Y]]+Table2[[#This Row],[Rank 6M]]+Table2[[#This Row],[Rank Sharpe]])/3</f>
        <v>363.66666666666669</v>
      </c>
    </row>
    <row r="369" spans="1:48" x14ac:dyDescent="0.3">
      <c r="A369" t="s">
        <v>157</v>
      </c>
      <c r="B369" t="s">
        <v>158</v>
      </c>
      <c r="C369" t="s">
        <v>3169</v>
      </c>
      <c r="D369" t="s">
        <v>43</v>
      </c>
      <c r="E369">
        <v>184091.04661000401</v>
      </c>
      <c r="F369">
        <v>1805.55</v>
      </c>
      <c r="G369">
        <v>10.4027329391155</v>
      </c>
      <c r="H369">
        <f>(Table2[[#This Row],[1Y Return vs Nifty]]-AVERAGE(Table2[1Y Return vs Nifty]))/_xlfn.STDEV.P(Table2[1Y Return vs Nifty])</f>
        <v>-0.23729714936921453</v>
      </c>
      <c r="I369">
        <v>-2.9884980053095398</v>
      </c>
      <c r="J369">
        <f>(Table2[[#This Row],[1M Return vs Nifty]]-AVERAGE(Table2[1M Return vs Nifty]))/_xlfn.STDEV.P(Table2[1M Return vs Nifty])</f>
        <v>-0.42139022748865756</v>
      </c>
      <c r="K369">
        <v>11.0505215340559</v>
      </c>
      <c r="L369">
        <f>(Table2[[#This Row],[6M Return vs Nifty]]-AVERAGE(Table2[6M Return vs Nifty]))/_xlfn.STDEV.P(Table2[6M Return vs Nifty])</f>
        <v>6.3449332250979137E-2</v>
      </c>
      <c r="M369">
        <v>1.6130319281785801</v>
      </c>
      <c r="N369">
        <f>(Table2[[#This Row],[1W Return vs Nifty]]-AVERAGE(Table2[1W Return vs Nifty]))/_xlfn.STDEV.P(Table2[1W Return vs Nifty])</f>
        <v>-0.50869920432843474</v>
      </c>
      <c r="O369">
        <v>1849.25</v>
      </c>
      <c r="P369">
        <v>1787.5226660831299</v>
      </c>
      <c r="Q369">
        <v>1582.7640255609599</v>
      </c>
      <c r="R369">
        <v>41.485878270122498</v>
      </c>
      <c r="S369" s="1">
        <f>(Table2[[#This Row],[Close Price]]-Table2[[#This Row],[20D EMA]])/Table2[[#This Row],[20D EMA]]</f>
        <v>-2.3631201838583235E-2</v>
      </c>
      <c r="T369" s="1">
        <f>(Table2[[#This Row],[Close Price]]-Table2[[#This Row],[50D EMA]])/Table2[[#This Row],[50D EMA]]</f>
        <v>1.0085093889394993E-2</v>
      </c>
      <c r="U369" s="1">
        <f>(Table2[[#This Row],[Close Price]]-Table2[[#This Row],[200D EMA]])/Table2[[#This Row],[200D EMA]]</f>
        <v>0.14075754240123112</v>
      </c>
      <c r="V369">
        <v>0.97000210001486298</v>
      </c>
      <c r="W369">
        <v>1795.05</v>
      </c>
      <c r="X369">
        <v>1845.2</v>
      </c>
      <c r="Y369">
        <v>1795.05</v>
      </c>
      <c r="Z369">
        <v>1893.6</v>
      </c>
      <c r="AA369">
        <v>1795.05</v>
      </c>
      <c r="AB369">
        <v>1859.3</v>
      </c>
      <c r="AC369" s="1">
        <f>(Table2[[#This Row],[Close Price]]/Table2[[#This Row],[Day Low]])-1</f>
        <v>5.8494192362330555E-3</v>
      </c>
      <c r="AD369" s="1">
        <f>(Table2[[#This Row],[Day High]]/Table2[[#This Row],[Close Price]])-1</f>
        <v>2.196006756943869E-2</v>
      </c>
      <c r="AE369" s="1">
        <f>(Table2[[#This Row],[Close Price]]/Table2[[#This Row],[Current Week Low]])-1</f>
        <v>5.8494192362330555E-3</v>
      </c>
      <c r="AF369" s="1">
        <f>(Table2[[#This Row],[Current Week High]]/Table2[[#This Row],[Close Price]])-1</f>
        <v>4.8766303896319751E-2</v>
      </c>
      <c r="AG369" s="1">
        <f>(Table2[[#This Row],[Close Price]]/Table2[[#This Row],[Current Month Low]])-1</f>
        <v>5.8494192362330555E-3</v>
      </c>
      <c r="AH369" s="1">
        <f>(Table2[[#This Row],[Current Month High]]/Table2[[#This Row],[Close Price]])-1</f>
        <v>2.9769322367145801E-2</v>
      </c>
      <c r="AI369">
        <v>7.2249453075240204</v>
      </c>
      <c r="AJ369">
        <v>42.804603155771701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0.11</v>
      </c>
      <c r="AM369" t="s">
        <v>3215</v>
      </c>
      <c r="AN369">
        <v>-0.86</v>
      </c>
      <c r="AO369" t="s">
        <v>3214</v>
      </c>
      <c r="AP369">
        <v>3.2830079946371001E-2</v>
      </c>
      <c r="AQ369">
        <f>(Table2[[#This Row],[Sharpe Ratio]]-AVERAGE(Table2[Sharpe Ratio]))/_xlfn.STDEV.P(Table2[Sharpe Ratio])</f>
        <v>-0.33123858127289224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-1.43517583020822</v>
      </c>
      <c r="AS369">
        <f>_xlfn.RANK.AVG(Table2[[#This Row],[1Y Return vs Nifty Z-Score]],Table2[1Y Return vs Nifty Z-Score])</f>
        <v>374</v>
      </c>
      <c r="AT369">
        <f>_xlfn.RANK.AVG(Table2[[#This Row],[6M Return vs Nifty Z-Score]],Table2[6M Return vs Nifty Z-Score])</f>
        <v>299</v>
      </c>
      <c r="AU369">
        <f>_xlfn.RANK.AVG(Table2[[#This Row],[Sharpe Ratio Z-Score]],Table2[Sharpe Ratio Z-Score])</f>
        <v>421</v>
      </c>
      <c r="AV369">
        <f>(Table2[[#This Row],[Rank 1Y]]+Table2[[#This Row],[Rank 6M]]+Table2[[#This Row],[Rank Sharpe]])/3</f>
        <v>364.66666666666669</v>
      </c>
    </row>
    <row r="370" spans="1:48" x14ac:dyDescent="0.3">
      <c r="A370" t="s">
        <v>813</v>
      </c>
      <c r="B370" t="s">
        <v>814</v>
      </c>
      <c r="C370" t="s">
        <v>3180</v>
      </c>
      <c r="D370" t="s">
        <v>431</v>
      </c>
      <c r="E370">
        <v>20503.070490059999</v>
      </c>
      <c r="F370">
        <v>8566.35</v>
      </c>
      <c r="G370">
        <v>-3.5007714384507</v>
      </c>
      <c r="H370">
        <f>(Table2[[#This Row],[1Y Return vs Nifty]]-AVERAGE(Table2[1Y Return vs Nifty]))/_xlfn.STDEV.P(Table2[1Y Return vs Nifty])</f>
        <v>-0.47504893236385798</v>
      </c>
      <c r="I370">
        <v>6.7954604380783596</v>
      </c>
      <c r="J370">
        <f>(Table2[[#This Row],[1M Return vs Nifty]]-AVERAGE(Table2[1M Return vs Nifty]))/_xlfn.STDEV.P(Table2[1M Return vs Nifty])</f>
        <v>0.46836860984405443</v>
      </c>
      <c r="K370">
        <v>27.723736804962101</v>
      </c>
      <c r="L370">
        <f>(Table2[[#This Row],[6M Return vs Nifty]]-AVERAGE(Table2[6M Return vs Nifty]))/_xlfn.STDEV.P(Table2[6M Return vs Nifty])</f>
        <v>0.61268401700252262</v>
      </c>
      <c r="M370">
        <v>10.034113368894801</v>
      </c>
      <c r="N370">
        <f>(Table2[[#This Row],[1W Return vs Nifty]]-AVERAGE(Table2[1W Return vs Nifty]))/_xlfn.STDEV.P(Table2[1W Return vs Nifty])</f>
        <v>1.431836114352971</v>
      </c>
      <c r="O370">
        <v>8296.39</v>
      </c>
      <c r="P370">
        <v>8160.29092515507</v>
      </c>
      <c r="Q370">
        <v>7481.0846291034504</v>
      </c>
      <c r="R370">
        <v>64.596970280470799</v>
      </c>
      <c r="S370" s="1">
        <f>(Table2[[#This Row],[Close Price]]-Table2[[#This Row],[20D EMA]])/Table2[[#This Row],[20D EMA]]</f>
        <v>3.2539453907060902E-2</v>
      </c>
      <c r="T370" s="1">
        <f>(Table2[[#This Row],[Close Price]]-Table2[[#This Row],[50D EMA]])/Table2[[#This Row],[50D EMA]]</f>
        <v>4.9760367439009419E-2</v>
      </c>
      <c r="U370" s="1">
        <f>(Table2[[#This Row],[Close Price]]-Table2[[#This Row],[200D EMA]])/Table2[[#This Row],[200D EMA]]</f>
        <v>0.14506791791588255</v>
      </c>
      <c r="V370">
        <v>1.4454306183508101</v>
      </c>
      <c r="W370">
        <v>8400.0499999999993</v>
      </c>
      <c r="X370">
        <v>8760.4500000000007</v>
      </c>
      <c r="Y370">
        <v>8085</v>
      </c>
      <c r="Z370">
        <v>8792.5</v>
      </c>
      <c r="AA370">
        <v>8267.2000000000007</v>
      </c>
      <c r="AB370">
        <v>8792.5</v>
      </c>
      <c r="AC370" s="1">
        <f>(Table2[[#This Row],[Close Price]]/Table2[[#This Row],[Day Low]])-1</f>
        <v>1.9797501205350176E-2</v>
      </c>
      <c r="AD370" s="1">
        <f>(Table2[[#This Row],[Day High]]/Table2[[#This Row],[Close Price]])-1</f>
        <v>2.2658425116881764E-2</v>
      </c>
      <c r="AE370" s="1">
        <f>(Table2[[#This Row],[Close Price]]/Table2[[#This Row],[Current Week Low]])-1</f>
        <v>5.9536178107606696E-2</v>
      </c>
      <c r="AF370" s="1">
        <f>(Table2[[#This Row],[Current Week High]]/Table2[[#This Row],[Close Price]])-1</f>
        <v>2.6399808553234427E-2</v>
      </c>
      <c r="AG370" s="1">
        <f>(Table2[[#This Row],[Close Price]]/Table2[[#This Row],[Current Month Low]])-1</f>
        <v>3.618516547319528E-2</v>
      </c>
      <c r="AH370" s="1">
        <f>(Table2[[#This Row],[Current Month High]]/Table2[[#This Row],[Close Price]])-1</f>
        <v>2.6399808553234427E-2</v>
      </c>
      <c r="AI370">
        <v>10.767129524243099</v>
      </c>
      <c r="AJ370">
        <v>56.1322130281048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0.01</v>
      </c>
      <c r="AM370" t="s">
        <v>3215</v>
      </c>
      <c r="AN370">
        <v>4.08</v>
      </c>
      <c r="AO370" t="s">
        <v>3215</v>
      </c>
      <c r="AP370">
        <v>7.9007033336130003E-3</v>
      </c>
      <c r="AQ370">
        <f>(Table2[[#This Row],[Sharpe Ratio]]-AVERAGE(Table2[Sharpe Ratio]))/_xlfn.STDEV.P(Table2[Sharpe Ratio])</f>
        <v>-0.62233199235150893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1.415507816484181</v>
      </c>
      <c r="AS370">
        <f>_xlfn.RANK.AVG(Table2[[#This Row],[1Y Return vs Nifty Z-Score]],Table2[1Y Return vs Nifty Z-Score])</f>
        <v>456</v>
      </c>
      <c r="AT370">
        <f>_xlfn.RANK.AVG(Table2[[#This Row],[6M Return vs Nifty Z-Score]],Table2[6M Return vs Nifty Z-Score])</f>
        <v>156</v>
      </c>
      <c r="AU370">
        <f>_xlfn.RANK.AVG(Table2[[#This Row],[Sharpe Ratio Z-Score]],Table2[Sharpe Ratio Z-Score])</f>
        <v>490</v>
      </c>
      <c r="AV370">
        <f>(Table2[[#This Row],[Rank 1Y]]+Table2[[#This Row],[Rank 6M]]+Table2[[#This Row],[Rank Sharpe]])/3</f>
        <v>367.33333333333331</v>
      </c>
    </row>
    <row r="371" spans="1:48" x14ac:dyDescent="0.3">
      <c r="A371" t="s">
        <v>75</v>
      </c>
      <c r="B371" t="s">
        <v>76</v>
      </c>
      <c r="C371" t="s">
        <v>3177</v>
      </c>
      <c r="D371" t="s">
        <v>77</v>
      </c>
      <c r="E371">
        <v>341736.79304635199</v>
      </c>
      <c r="F371">
        <v>11724.8</v>
      </c>
      <c r="G371">
        <v>11.882241760573599</v>
      </c>
      <c r="H371">
        <f>(Table2[[#This Row],[1Y Return vs Nifty]]-AVERAGE(Table2[1Y Return vs Nifty]))/_xlfn.STDEV.P(Table2[1Y Return vs Nifty])</f>
        <v>-0.21199735079285437</v>
      </c>
      <c r="I371">
        <v>3.57480404192553</v>
      </c>
      <c r="J371">
        <f>(Table2[[#This Row],[1M Return vs Nifty]]-AVERAGE(Table2[1M Return vs Nifty]))/_xlfn.STDEV.P(Table2[1M Return vs Nifty])</f>
        <v>0.17548025518983865</v>
      </c>
      <c r="K371">
        <v>4.6761664991358298</v>
      </c>
      <c r="L371">
        <f>(Table2[[#This Row],[6M Return vs Nifty]]-AVERAGE(Table2[6M Return vs Nifty]))/_xlfn.STDEV.P(Table2[6M Return vs Nifty])</f>
        <v>-0.14652917646580155</v>
      </c>
      <c r="M371">
        <v>3.99132987199904</v>
      </c>
      <c r="N371">
        <f>(Table2[[#This Row],[1W Return vs Nifty]]-AVERAGE(Table2[1W Return vs Nifty]))/_xlfn.STDEV.P(Table2[1W Return vs Nifty])</f>
        <v>3.9350495798731344E-2</v>
      </c>
      <c r="O371">
        <v>11720.72</v>
      </c>
      <c r="P371">
        <v>11526.498842463299</v>
      </c>
      <c r="Q371">
        <v>10528.3272942943</v>
      </c>
      <c r="R371">
        <v>54.398828697905003</v>
      </c>
      <c r="S371" s="1">
        <f>(Table2[[#This Row],[Close Price]]-Table2[[#This Row],[20D EMA]])/Table2[[#This Row],[20D EMA]]</f>
        <v>3.4810148182022328E-4</v>
      </c>
      <c r="T371" s="1">
        <f>(Table2[[#This Row],[Close Price]]-Table2[[#This Row],[50D EMA]])/Table2[[#This Row],[50D EMA]]</f>
        <v>1.7203936793552962E-2</v>
      </c>
      <c r="U371" s="1">
        <f>(Table2[[#This Row],[Close Price]]-Table2[[#This Row],[200D EMA]])/Table2[[#This Row],[200D EMA]]</f>
        <v>0.11364319062859234</v>
      </c>
      <c r="V371">
        <v>1.0078559247496901</v>
      </c>
      <c r="W371">
        <v>11613.1</v>
      </c>
      <c r="X371">
        <v>11930</v>
      </c>
      <c r="Y371">
        <v>11613.1</v>
      </c>
      <c r="Z371">
        <v>11930</v>
      </c>
      <c r="AA371">
        <v>11613.1</v>
      </c>
      <c r="AB371">
        <v>11930</v>
      </c>
      <c r="AC371" s="1">
        <f>(Table2[[#This Row],[Close Price]]/Table2[[#This Row],[Day Low]])-1</f>
        <v>9.6184481318510873E-3</v>
      </c>
      <c r="AD371" s="1">
        <f>(Table2[[#This Row],[Day High]]/Table2[[#This Row],[Close Price]])-1</f>
        <v>1.7501364628821126E-2</v>
      </c>
      <c r="AE371" s="1">
        <f>(Table2[[#This Row],[Close Price]]/Table2[[#This Row],[Current Week Low]])-1</f>
        <v>9.6184481318510873E-3</v>
      </c>
      <c r="AF371" s="1">
        <f>(Table2[[#This Row],[Current Week High]]/Table2[[#This Row],[Close Price]])-1</f>
        <v>1.7501364628821126E-2</v>
      </c>
      <c r="AG371" s="1">
        <f>(Table2[[#This Row],[Close Price]]/Table2[[#This Row],[Current Month Low]])-1</f>
        <v>9.6184481318510873E-3</v>
      </c>
      <c r="AH371" s="1">
        <f>(Table2[[#This Row],[Current Month High]]/Table2[[#This Row],[Close Price]])-1</f>
        <v>1.7501364628821126E-2</v>
      </c>
      <c r="AI371">
        <v>3.5241539301310101</v>
      </c>
      <c r="AJ371">
        <v>45.739305535702002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</v>
      </c>
      <c r="AM371" t="s">
        <v>3216</v>
      </c>
      <c r="AN371">
        <v>0.71</v>
      </c>
      <c r="AO371" t="s">
        <v>3215</v>
      </c>
      <c r="AP371">
        <v>4.9892111378087002E-2</v>
      </c>
      <c r="AQ371">
        <f>(Table2[[#This Row],[Sharpe Ratio]]-AVERAGE(Table2[Sharpe Ratio]))/_xlfn.STDEV.P(Table2[Sharpe Ratio])</f>
        <v>-0.1320099761401419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-0.27570575241022782</v>
      </c>
      <c r="AS371">
        <f>_xlfn.RANK.AVG(Table2[[#This Row],[1Y Return vs Nifty Z-Score]],Table2[1Y Return vs Nifty Z-Score])</f>
        <v>363</v>
      </c>
      <c r="AT371">
        <f>_xlfn.RANK.AVG(Table2[[#This Row],[6M Return vs Nifty Z-Score]],Table2[6M Return vs Nifty Z-Score])</f>
        <v>374</v>
      </c>
      <c r="AU371">
        <f>_xlfn.RANK.AVG(Table2[[#This Row],[Sharpe Ratio Z-Score]],Table2[Sharpe Ratio Z-Score])</f>
        <v>373</v>
      </c>
      <c r="AV371">
        <f>(Table2[[#This Row],[Rank 1Y]]+Table2[[#This Row],[Rank 6M]]+Table2[[#This Row],[Rank Sharpe]])/3</f>
        <v>370</v>
      </c>
    </row>
    <row r="372" spans="1:48" x14ac:dyDescent="0.3">
      <c r="A372" t="s">
        <v>1645</v>
      </c>
      <c r="B372" t="s">
        <v>1646</v>
      </c>
      <c r="C372" t="s">
        <v>3173</v>
      </c>
      <c r="D372" t="s">
        <v>192</v>
      </c>
      <c r="E372">
        <v>5661.8598498000001</v>
      </c>
      <c r="F372">
        <v>615.54999999999995</v>
      </c>
      <c r="G372">
        <v>7.5830802931612196</v>
      </c>
      <c r="H372">
        <f>(Table2[[#This Row],[1Y Return vs Nifty]]-AVERAGE(Table2[1Y Return vs Nifty]))/_xlfn.STDEV.P(Table2[1Y Return vs Nifty])</f>
        <v>-0.28551358644840674</v>
      </c>
      <c r="I372">
        <v>-8.3505614243818407</v>
      </c>
      <c r="J372">
        <f>(Table2[[#This Row],[1M Return vs Nifty]]-AVERAGE(Table2[1M Return vs Nifty]))/_xlfn.STDEV.P(Table2[1M Return vs Nifty])</f>
        <v>-0.90901937483875594</v>
      </c>
      <c r="K372">
        <v>23.664203494390399</v>
      </c>
      <c r="L372">
        <f>(Table2[[#This Row],[6M Return vs Nifty]]-AVERAGE(Table2[6M Return vs Nifty]))/_xlfn.STDEV.P(Table2[6M Return vs Nifty])</f>
        <v>0.47895837009860326</v>
      </c>
      <c r="M372">
        <v>5.1050294528109097</v>
      </c>
      <c r="N372">
        <f>(Table2[[#This Row],[1W Return vs Nifty]]-AVERAGE(Table2[1W Return vs Nifty]))/_xlfn.STDEV.P(Table2[1W Return vs Nifty])</f>
        <v>0.29598895561895838</v>
      </c>
      <c r="O372">
        <v>640.35</v>
      </c>
      <c r="P372">
        <v>636.10548455484297</v>
      </c>
      <c r="Q372">
        <v>561.22773761078599</v>
      </c>
      <c r="R372">
        <v>39.074636998097297</v>
      </c>
      <c r="S372" s="1">
        <f>(Table2[[#This Row],[Close Price]]-Table2[[#This Row],[20D EMA]])/Table2[[#This Row],[20D EMA]]</f>
        <v>-3.8728820176466103E-2</v>
      </c>
      <c r="T372" s="1">
        <f>(Table2[[#This Row],[Close Price]]-Table2[[#This Row],[50D EMA]])/Table2[[#This Row],[50D EMA]]</f>
        <v>-3.2314584693807637E-2</v>
      </c>
      <c r="U372" s="1">
        <f>(Table2[[#This Row],[Close Price]]-Table2[[#This Row],[200D EMA]])/Table2[[#This Row],[200D EMA]]</f>
        <v>9.6791834666743959E-2</v>
      </c>
      <c r="V372">
        <v>0.67308299613575695</v>
      </c>
      <c r="W372">
        <v>609</v>
      </c>
      <c r="X372">
        <v>625.75</v>
      </c>
      <c r="Y372">
        <v>605</v>
      </c>
      <c r="Z372">
        <v>643.9</v>
      </c>
      <c r="AA372">
        <v>609</v>
      </c>
      <c r="AB372">
        <v>643.9</v>
      </c>
      <c r="AC372" s="1">
        <f>(Table2[[#This Row],[Close Price]]/Table2[[#This Row],[Day Low]])-1</f>
        <v>1.0755336617405575E-2</v>
      </c>
      <c r="AD372" s="1">
        <f>(Table2[[#This Row],[Day High]]/Table2[[#This Row],[Close Price]])-1</f>
        <v>1.6570546665583663E-2</v>
      </c>
      <c r="AE372" s="1">
        <f>(Table2[[#This Row],[Close Price]]/Table2[[#This Row],[Current Week Low]])-1</f>
        <v>1.7438016528925626E-2</v>
      </c>
      <c r="AF372" s="1">
        <f>(Table2[[#This Row],[Current Week High]]/Table2[[#This Row],[Close Price]])-1</f>
        <v>4.6056372349930985E-2</v>
      </c>
      <c r="AG372" s="1">
        <f>(Table2[[#This Row],[Close Price]]/Table2[[#This Row],[Current Month Low]])-1</f>
        <v>1.0755336617405575E-2</v>
      </c>
      <c r="AH372" s="1">
        <f>(Table2[[#This Row],[Current Month High]]/Table2[[#This Row],[Close Price]])-1</f>
        <v>4.6056372349930985E-2</v>
      </c>
      <c r="AI372">
        <v>17.244740475996998</v>
      </c>
      <c r="AJ372">
        <v>65.871732686607302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-0.09</v>
      </c>
      <c r="AM372" t="s">
        <v>3214</v>
      </c>
      <c r="AN372">
        <v>-9.06</v>
      </c>
      <c r="AO372" t="s">
        <v>3214</v>
      </c>
      <c r="AQ372">
        <f>(Table2[[#This Row],[Sharpe Ratio]]-AVERAGE(Table2[Sharpe Ratio]))/_xlfn.STDEV.P(Table2[Sharpe Ratio])</f>
        <v>-0.7145863121857492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-1.1341719477553502</v>
      </c>
      <c r="AS372">
        <f>_xlfn.RANK.AVG(Table2[[#This Row],[1Y Return vs Nifty Z-Score]],Table2[1Y Return vs Nifty Z-Score])</f>
        <v>391</v>
      </c>
      <c r="AT372">
        <f>_xlfn.RANK.AVG(Table2[[#This Row],[6M Return vs Nifty Z-Score]],Table2[6M Return vs Nifty Z-Score])</f>
        <v>185</v>
      </c>
      <c r="AU372">
        <f>_xlfn.RANK.AVG(Table2[[#This Row],[Sharpe Ratio Z-Score]],Table2[Sharpe Ratio Z-Score])</f>
        <v>536.5</v>
      </c>
      <c r="AV372">
        <f>(Table2[[#This Row],[Rank 1Y]]+Table2[[#This Row],[Rank 6M]]+Table2[[#This Row],[Rank Sharpe]])/3</f>
        <v>370.83333333333331</v>
      </c>
    </row>
    <row r="373" spans="1:48" x14ac:dyDescent="0.3">
      <c r="A373" t="s">
        <v>679</v>
      </c>
      <c r="B373" t="s">
        <v>680</v>
      </c>
      <c r="C373" t="s">
        <v>3178</v>
      </c>
      <c r="D373" t="s">
        <v>322</v>
      </c>
      <c r="E373">
        <v>27857.0348972215</v>
      </c>
      <c r="F373">
        <v>432.05</v>
      </c>
      <c r="G373">
        <v>12.591279519574901</v>
      </c>
      <c r="H373">
        <f>(Table2[[#This Row],[1Y Return vs Nifty]]-AVERAGE(Table2[1Y Return vs Nifty]))/_xlfn.STDEV.P(Table2[1Y Return vs Nifty])</f>
        <v>-0.19987271035435547</v>
      </c>
      <c r="I373">
        <v>-7.4157576821284996</v>
      </c>
      <c r="J373">
        <f>(Table2[[#This Row],[1M Return vs Nifty]]-AVERAGE(Table2[1M Return vs Nifty]))/_xlfn.STDEV.P(Table2[1M Return vs Nifty])</f>
        <v>-0.82400778207144332</v>
      </c>
      <c r="K373">
        <v>41.314399501247202</v>
      </c>
      <c r="L373">
        <f>(Table2[[#This Row],[6M Return vs Nifty]]-AVERAGE(Table2[6M Return vs Nifty]))/_xlfn.STDEV.P(Table2[6M Return vs Nifty])</f>
        <v>1.0603759120735212</v>
      </c>
      <c r="M373">
        <v>3.2696849684373901</v>
      </c>
      <c r="N373">
        <f>(Table2[[#This Row],[1W Return vs Nifty]]-AVERAGE(Table2[1W Return vs Nifty]))/_xlfn.STDEV.P(Table2[1W Return vs Nifty])</f>
        <v>-0.12694375426479912</v>
      </c>
      <c r="O373">
        <v>440.77</v>
      </c>
      <c r="P373">
        <v>440.90289340460203</v>
      </c>
      <c r="Q373">
        <v>383.407934137067</v>
      </c>
      <c r="R373">
        <v>43.300083477434697</v>
      </c>
      <c r="S373" s="1">
        <f>(Table2[[#This Row],[Close Price]]-Table2[[#This Row],[20D EMA]])/Table2[[#This Row],[20D EMA]]</f>
        <v>-1.9783560587154234E-2</v>
      </c>
      <c r="T373" s="1">
        <f>(Table2[[#This Row],[Close Price]]-Table2[[#This Row],[50D EMA]])/Table2[[#This Row],[50D EMA]]</f>
        <v>-2.0079009543895205E-2</v>
      </c>
      <c r="U373" s="1">
        <f>(Table2[[#This Row],[Close Price]]-Table2[[#This Row],[200D EMA]])/Table2[[#This Row],[200D EMA]]</f>
        <v>0.12686765591434954</v>
      </c>
      <c r="V373">
        <v>1.16429645532154</v>
      </c>
      <c r="W373">
        <v>421.8</v>
      </c>
      <c r="X373">
        <v>438.35</v>
      </c>
      <c r="Y373">
        <v>414.55</v>
      </c>
      <c r="Z373">
        <v>438.35</v>
      </c>
      <c r="AA373">
        <v>415.2</v>
      </c>
      <c r="AB373">
        <v>438.35</v>
      </c>
      <c r="AC373" s="1">
        <f>(Table2[[#This Row],[Close Price]]/Table2[[#This Row],[Day Low]])-1</f>
        <v>2.430061640587966E-2</v>
      </c>
      <c r="AD373" s="1">
        <f>(Table2[[#This Row],[Day High]]/Table2[[#This Row],[Close Price]])-1</f>
        <v>1.4581645642865348E-2</v>
      </c>
      <c r="AE373" s="1">
        <f>(Table2[[#This Row],[Close Price]]/Table2[[#This Row],[Current Week Low]])-1</f>
        <v>4.2214449402967036E-2</v>
      </c>
      <c r="AF373" s="1">
        <f>(Table2[[#This Row],[Current Week High]]/Table2[[#This Row],[Close Price]])-1</f>
        <v>1.4581645642865348E-2</v>
      </c>
      <c r="AG373" s="1">
        <f>(Table2[[#This Row],[Close Price]]/Table2[[#This Row],[Current Month Low]])-1</f>
        <v>4.0582851637765094E-2</v>
      </c>
      <c r="AH373" s="1">
        <f>(Table2[[#This Row],[Current Month High]]/Table2[[#This Row],[Close Price]])-1</f>
        <v>1.4581645642865348E-2</v>
      </c>
      <c r="AI373">
        <v>12.024071288045301</v>
      </c>
      <c r="AJ373">
        <v>65.377990430622006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</v>
      </c>
      <c r="AM373" t="s">
        <v>3214</v>
      </c>
      <c r="AN373">
        <v>-4.59</v>
      </c>
      <c r="AO373" t="s">
        <v>3214</v>
      </c>
      <c r="AP373">
        <v>-5.5485576935052003E-2</v>
      </c>
      <c r="AQ373">
        <f>(Table2[[#This Row],[Sharpe Ratio]]-AVERAGE(Table2[Sharpe Ratio]))/_xlfn.STDEV.P(Table2[Sharpe Ratio])</f>
        <v>-1.3624759929659549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358</v>
      </c>
      <c r="AT373">
        <f>_xlfn.RANK.AVG(Table2[[#This Row],[6M Return vs Nifty Z-Score]],Table2[6M Return vs Nifty Z-Score])</f>
        <v>91</v>
      </c>
      <c r="AU373">
        <f>_xlfn.RANK.AVG(Table2[[#This Row],[Sharpe Ratio Z-Score]],Table2[Sharpe Ratio Z-Score])</f>
        <v>667</v>
      </c>
      <c r="AV373">
        <f>(Table2[[#This Row],[Rank 1Y]]+Table2[[#This Row],[Rank 6M]]+Table2[[#This Row],[Rank Sharpe]])/3</f>
        <v>372</v>
      </c>
    </row>
    <row r="374" spans="1:48" x14ac:dyDescent="0.3">
      <c r="A374" t="s">
        <v>1363</v>
      </c>
      <c r="B374" t="s">
        <v>1364</v>
      </c>
      <c r="C374" t="s">
        <v>3181</v>
      </c>
      <c r="D374" t="s">
        <v>1365</v>
      </c>
      <c r="E374">
        <v>8459.1261069100001</v>
      </c>
      <c r="F374">
        <v>264.55</v>
      </c>
      <c r="G374">
        <v>9.6472657071533803</v>
      </c>
      <c r="H374">
        <f>(Table2[[#This Row],[1Y Return vs Nifty]]-AVERAGE(Table2[1Y Return vs Nifty]))/_xlfn.STDEV.P(Table2[1Y Return vs Nifty])</f>
        <v>-0.25021574000042512</v>
      </c>
      <c r="I374">
        <v>7.1554512120358504</v>
      </c>
      <c r="J374">
        <f>(Table2[[#This Row],[1M Return vs Nifty]]-AVERAGE(Table2[1M Return vs Nifty]))/_xlfn.STDEV.P(Table2[1M Return vs Nifty])</f>
        <v>0.50110637895256749</v>
      </c>
      <c r="K374">
        <v>28.656737759317998</v>
      </c>
      <c r="L374">
        <f>(Table2[[#This Row],[6M Return vs Nifty]]-AVERAGE(Table2[6M Return vs Nifty]))/_xlfn.STDEV.P(Table2[6M Return vs Nifty])</f>
        <v>0.6434181301722075</v>
      </c>
      <c r="M374">
        <v>11.238240358956199</v>
      </c>
      <c r="N374">
        <f>(Table2[[#This Row],[1W Return vs Nifty]]-AVERAGE(Table2[1W Return vs Nifty]))/_xlfn.STDEV.P(Table2[1W Return vs Nifty])</f>
        <v>1.7093124656792851</v>
      </c>
      <c r="O374">
        <v>252.73</v>
      </c>
      <c r="P374">
        <v>242.75075280413799</v>
      </c>
      <c r="Q374">
        <v>214.638146161311</v>
      </c>
      <c r="R374">
        <v>70.193802042748104</v>
      </c>
      <c r="S374" s="1">
        <f>(Table2[[#This Row],[Close Price]]-Table2[[#This Row],[20D EMA]])/Table2[[#This Row],[20D EMA]]</f>
        <v>4.6769279468207262E-2</v>
      </c>
      <c r="T374" s="1">
        <f>(Table2[[#This Row],[Close Price]]-Table2[[#This Row],[50D EMA]])/Table2[[#This Row],[50D EMA]]</f>
        <v>8.9800945801600113E-2</v>
      </c>
      <c r="U374" s="1">
        <f>(Table2[[#This Row],[Close Price]]-Table2[[#This Row],[200D EMA]])/Table2[[#This Row],[200D EMA]]</f>
        <v>0.23253953097963223</v>
      </c>
      <c r="V374">
        <v>0.74533253244651398</v>
      </c>
      <c r="W374">
        <v>260.55</v>
      </c>
      <c r="X374">
        <v>273.35000000000002</v>
      </c>
      <c r="Y374">
        <v>253.2</v>
      </c>
      <c r="Z374">
        <v>273.35000000000002</v>
      </c>
      <c r="AA374">
        <v>256.60000000000002</v>
      </c>
      <c r="AB374">
        <v>273.35000000000002</v>
      </c>
      <c r="AC374" s="1">
        <f>(Table2[[#This Row],[Close Price]]/Table2[[#This Row],[Day Low]])-1</f>
        <v>1.5352139704471357E-2</v>
      </c>
      <c r="AD374" s="1">
        <f>(Table2[[#This Row],[Day High]]/Table2[[#This Row],[Close Price]])-1</f>
        <v>3.3264033264033266E-2</v>
      </c>
      <c r="AE374" s="1">
        <f>(Table2[[#This Row],[Close Price]]/Table2[[#This Row],[Current Week Low]])-1</f>
        <v>4.4826224328594177E-2</v>
      </c>
      <c r="AF374" s="1">
        <f>(Table2[[#This Row],[Current Week High]]/Table2[[#This Row],[Close Price]])-1</f>
        <v>3.3264033264033266E-2</v>
      </c>
      <c r="AG374" s="1">
        <f>(Table2[[#This Row],[Close Price]]/Table2[[#This Row],[Current Month Low]])-1</f>
        <v>3.0982073265783283E-2</v>
      </c>
      <c r="AH374" s="1">
        <f>(Table2[[#This Row],[Current Month High]]/Table2[[#This Row],[Close Price]])-1</f>
        <v>3.3264033264033266E-2</v>
      </c>
      <c r="AI374">
        <v>3.3264033264033199</v>
      </c>
      <c r="AJ374">
        <v>55.9846698113207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0.02</v>
      </c>
      <c r="AM374" t="s">
        <v>3215</v>
      </c>
      <c r="AN374">
        <v>5.65</v>
      </c>
      <c r="AO374" t="s">
        <v>3215</v>
      </c>
      <c r="AP374">
        <v>-1.5306002166791999E-2</v>
      </c>
      <c r="AQ374">
        <f>(Table2[[#This Row],[Sharpe Ratio]]-AVERAGE(Table2[Sharpe Ratio]))/_xlfn.STDEV.P(Table2[Sharpe Ratio])</f>
        <v>-0.89331025101172123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1.7103109837919135</v>
      </c>
      <c r="AS374">
        <f>_xlfn.RANK.AVG(Table2[[#This Row],[1Y Return vs Nifty Z-Score]],Table2[1Y Return vs Nifty Z-Score])</f>
        <v>378</v>
      </c>
      <c r="AT374">
        <f>_xlfn.RANK.AVG(Table2[[#This Row],[6M Return vs Nifty Z-Score]],Table2[6M Return vs Nifty Z-Score])</f>
        <v>144</v>
      </c>
      <c r="AU374">
        <f>_xlfn.RANK.AVG(Table2[[#This Row],[Sharpe Ratio Z-Score]],Table2[Sharpe Ratio Z-Score])</f>
        <v>595</v>
      </c>
      <c r="AV374">
        <f>(Table2[[#This Row],[Rank 1Y]]+Table2[[#This Row],[Rank 6M]]+Table2[[#This Row],[Rank Sharpe]])/3</f>
        <v>372.33333333333331</v>
      </c>
    </row>
    <row r="375" spans="1:48" x14ac:dyDescent="0.3">
      <c r="A375" t="s">
        <v>1124</v>
      </c>
      <c r="B375" t="s">
        <v>1125</v>
      </c>
      <c r="C375" t="s">
        <v>3175</v>
      </c>
      <c r="D375" t="s">
        <v>409</v>
      </c>
      <c r="E375">
        <v>11730.79735587</v>
      </c>
      <c r="F375">
        <v>415.2</v>
      </c>
      <c r="G375">
        <v>19.680333024500101</v>
      </c>
      <c r="H375">
        <f>(Table2[[#This Row],[1Y Return vs Nifty]]-AVERAGE(Table2[1Y Return vs Nifty]))/_xlfn.STDEV.P(Table2[1Y Return vs Nifty])</f>
        <v>-7.8648948001325797E-2</v>
      </c>
      <c r="I375">
        <v>6.1355132695130701</v>
      </c>
      <c r="J375">
        <f>(Table2[[#This Row],[1M Return vs Nifty]]-AVERAGE(Table2[1M Return vs Nifty]))/_xlfn.STDEV.P(Table2[1M Return vs Nifty])</f>
        <v>0.40835263279332412</v>
      </c>
      <c r="K375">
        <v>-16.069950992636201</v>
      </c>
      <c r="L375">
        <f>(Table2[[#This Row],[6M Return vs Nifty]]-AVERAGE(Table2[6M Return vs Nifty]))/_xlfn.STDEV.P(Table2[6M Return vs Nifty])</f>
        <v>-0.82992989523985927</v>
      </c>
      <c r="M375">
        <v>3.0463017264349301</v>
      </c>
      <c r="N375">
        <f>(Table2[[#This Row],[1W Return vs Nifty]]-AVERAGE(Table2[1W Return vs Nifty]))/_xlfn.STDEV.P(Table2[1W Return vs Nifty])</f>
        <v>-0.17841969280773062</v>
      </c>
      <c r="O375">
        <v>424.25</v>
      </c>
      <c r="P375">
        <v>422.32974259271703</v>
      </c>
      <c r="Q375">
        <v>403.77323179276902</v>
      </c>
      <c r="R375">
        <v>51.965456662523401</v>
      </c>
      <c r="S375" s="1">
        <f>(Table2[[#This Row],[Close Price]]-Table2[[#This Row],[20D EMA]])/Table2[[#This Row],[20D EMA]]</f>
        <v>-2.1331761932822654E-2</v>
      </c>
      <c r="T375" s="1">
        <f>(Table2[[#This Row],[Close Price]]-Table2[[#This Row],[50D EMA]])/Table2[[#This Row],[50D EMA]]</f>
        <v>-1.6881933412851675E-2</v>
      </c>
      <c r="U375" s="1">
        <f>(Table2[[#This Row],[Close Price]]-Table2[[#This Row],[200D EMA]])/Table2[[#This Row],[200D EMA]]</f>
        <v>2.8299964701710572E-2</v>
      </c>
      <c r="V375">
        <v>0.66380975834247102</v>
      </c>
      <c r="W375">
        <v>412.25</v>
      </c>
      <c r="X375">
        <v>423.25</v>
      </c>
      <c r="Y375">
        <v>412.25</v>
      </c>
      <c r="Z375">
        <v>436.35</v>
      </c>
      <c r="AA375">
        <v>412.25</v>
      </c>
      <c r="AB375">
        <v>433.2</v>
      </c>
      <c r="AC375" s="1">
        <f>(Table2[[#This Row],[Close Price]]/Table2[[#This Row],[Day Low]])-1</f>
        <v>7.1558520315342378E-3</v>
      </c>
      <c r="AD375" s="1">
        <f>(Table2[[#This Row],[Day High]]/Table2[[#This Row],[Close Price]])-1</f>
        <v>1.938824662813099E-2</v>
      </c>
      <c r="AE375" s="1">
        <f>(Table2[[#This Row],[Close Price]]/Table2[[#This Row],[Current Week Low]])-1</f>
        <v>7.1558520315342378E-3</v>
      </c>
      <c r="AF375" s="1">
        <f>(Table2[[#This Row],[Current Week High]]/Table2[[#This Row],[Close Price]])-1</f>
        <v>5.093930635838162E-2</v>
      </c>
      <c r="AG375" s="1">
        <f>(Table2[[#This Row],[Close Price]]/Table2[[#This Row],[Current Month Low]])-1</f>
        <v>7.1558520315342378E-3</v>
      </c>
      <c r="AH375" s="1">
        <f>(Table2[[#This Row],[Current Month High]]/Table2[[#This Row],[Close Price]])-1</f>
        <v>4.3352601156069426E-2</v>
      </c>
      <c r="AI375">
        <v>33.4176300578034</v>
      </c>
      <c r="AJ375">
        <v>56.679245283018801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-0.16</v>
      </c>
      <c r="AM375" t="s">
        <v>3214</v>
      </c>
      <c r="AN375">
        <v>-6.14</v>
      </c>
      <c r="AO375" t="s">
        <v>3214</v>
      </c>
      <c r="AP375">
        <v>0.10772063119361899</v>
      </c>
      <c r="AQ375">
        <f>(Table2[[#This Row],[Sharpe Ratio]]-AVERAGE(Table2[Sharpe Ratio]))/_xlfn.STDEV.P(Table2[Sharpe Ratio])</f>
        <v>0.54323759832651264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-0.13540830492907896</v>
      </c>
      <c r="AS375">
        <f>_xlfn.RANK.AVG(Table2[[#This Row],[1Y Return vs Nifty Z-Score]],Table2[1Y Return vs Nifty Z-Score])</f>
        <v>326</v>
      </c>
      <c r="AT375">
        <f>_xlfn.RANK.AVG(Table2[[#This Row],[6M Return vs Nifty Z-Score]],Table2[6M Return vs Nifty Z-Score])</f>
        <v>592</v>
      </c>
      <c r="AU375">
        <f>_xlfn.RANK.AVG(Table2[[#This Row],[Sharpe Ratio Z-Score]],Table2[Sharpe Ratio Z-Score])</f>
        <v>210</v>
      </c>
      <c r="AV375">
        <f>(Table2[[#This Row],[Rank 1Y]]+Table2[[#This Row],[Rank 6M]]+Table2[[#This Row],[Rank Sharpe]])/3</f>
        <v>376</v>
      </c>
    </row>
    <row r="376" spans="1:48" x14ac:dyDescent="0.3">
      <c r="A376" t="s">
        <v>101</v>
      </c>
      <c r="B376" t="s">
        <v>102</v>
      </c>
      <c r="C376" t="s">
        <v>3174</v>
      </c>
      <c r="D376" t="s">
        <v>103</v>
      </c>
      <c r="E376">
        <v>298582.20194061002</v>
      </c>
      <c r="F376">
        <v>1807.8</v>
      </c>
      <c r="G376">
        <v>56.318215967744202</v>
      </c>
      <c r="H376">
        <f>(Table2[[#This Row],[1Y Return vs Nifty]]-AVERAGE(Table2[1Y Return vs Nifty]))/_xlfn.STDEV.P(Table2[1Y Return vs Nifty])</f>
        <v>0.54786374680965877</v>
      </c>
      <c r="I376">
        <v>-3.4654375443029801</v>
      </c>
      <c r="J376">
        <f>(Table2[[#This Row],[1M Return vs Nifty]]-AVERAGE(Table2[1M Return vs Nifty]))/_xlfn.STDEV.P(Table2[1M Return vs Nifty])</f>
        <v>-0.46476338490221858</v>
      </c>
      <c r="K376">
        <v>-16.336249987097499</v>
      </c>
      <c r="L376">
        <f>(Table2[[#This Row],[6M Return vs Nifty]]-AVERAGE(Table2[6M Return vs Nifty]))/_xlfn.STDEV.P(Table2[6M Return vs Nifty])</f>
        <v>-0.83870208715942385</v>
      </c>
      <c r="M376">
        <v>-5.9967858976268502</v>
      </c>
      <c r="N376">
        <f>(Table2[[#This Row],[1W Return vs Nifty]]-AVERAGE(Table2[1W Return vs Nifty]))/_xlfn.STDEV.P(Table2[1W Return vs Nifty])</f>
        <v>-2.2622887359896824</v>
      </c>
      <c r="O376">
        <v>1928.54</v>
      </c>
      <c r="P376">
        <v>1889.0201136647399</v>
      </c>
      <c r="Q376">
        <v>1739.4729444192999</v>
      </c>
      <c r="R376">
        <v>35.2374757447135</v>
      </c>
      <c r="S376" s="1">
        <f>(Table2[[#This Row],[Close Price]]-Table2[[#This Row],[20D EMA]])/Table2[[#This Row],[20D EMA]]</f>
        <v>-6.2606946187271209E-2</v>
      </c>
      <c r="T376" s="1">
        <f>(Table2[[#This Row],[Close Price]]-Table2[[#This Row],[50D EMA]])/Table2[[#This Row],[50D EMA]]</f>
        <v>-4.2995896696500072E-2</v>
      </c>
      <c r="U376" s="1">
        <f>(Table2[[#This Row],[Close Price]]-Table2[[#This Row],[200D EMA]])/Table2[[#This Row],[200D EMA]]</f>
        <v>3.928032097303482E-2</v>
      </c>
      <c r="V376">
        <v>1.2856776621724599</v>
      </c>
      <c r="W376">
        <v>1775.75</v>
      </c>
      <c r="X376">
        <v>1868.6</v>
      </c>
      <c r="Y376">
        <v>1775.75</v>
      </c>
      <c r="Z376">
        <v>1988.45</v>
      </c>
      <c r="AA376">
        <v>1775.75</v>
      </c>
      <c r="AB376">
        <v>1929.55</v>
      </c>
      <c r="AC376" s="1">
        <f>(Table2[[#This Row],[Close Price]]/Table2[[#This Row],[Day Low]])-1</f>
        <v>1.8048711811910367E-2</v>
      </c>
      <c r="AD376" s="1">
        <f>(Table2[[#This Row],[Day High]]/Table2[[#This Row],[Close Price]])-1</f>
        <v>3.3632038942360776E-2</v>
      </c>
      <c r="AE376" s="1">
        <f>(Table2[[#This Row],[Close Price]]/Table2[[#This Row],[Current Week Low]])-1</f>
        <v>1.8048711811910367E-2</v>
      </c>
      <c r="AF376" s="1">
        <f>(Table2[[#This Row],[Current Week High]]/Table2[[#This Row],[Close Price]])-1</f>
        <v>9.9928089390419306E-2</v>
      </c>
      <c r="AG376" s="1">
        <f>(Table2[[#This Row],[Close Price]]/Table2[[#This Row],[Current Month Low]])-1</f>
        <v>1.8048711811910367E-2</v>
      </c>
      <c r="AH376" s="1">
        <f>(Table2[[#This Row],[Current Month High]]/Table2[[#This Row],[Close Price]])-1</f>
        <v>6.7347051665007207E-2</v>
      </c>
      <c r="AI376">
        <v>20.262197145701901</v>
      </c>
      <c r="AJ376">
        <v>121.666360125068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0.06</v>
      </c>
      <c r="AM376" t="s">
        <v>3215</v>
      </c>
      <c r="AN376">
        <v>-6.37</v>
      </c>
      <c r="AO376" t="s">
        <v>3214</v>
      </c>
      <c r="AP376">
        <v>5.2704220481665003E-2</v>
      </c>
      <c r="AQ376">
        <f>(Table2[[#This Row],[Sharpe Ratio]]-AVERAGE(Table2[Sharpe Ratio]))/_xlfn.STDEV.P(Table2[Sharpe Ratio])</f>
        <v>-9.9173758692697719E-2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-3.1170642199343637</v>
      </c>
      <c r="AS376">
        <f>_xlfn.RANK.AVG(Table2[[#This Row],[1Y Return vs Nifty Z-Score]],Table2[1Y Return vs Nifty Z-Score])</f>
        <v>169</v>
      </c>
      <c r="AT376">
        <f>_xlfn.RANK.AVG(Table2[[#This Row],[6M Return vs Nifty Z-Score]],Table2[6M Return vs Nifty Z-Score])</f>
        <v>596</v>
      </c>
      <c r="AU376">
        <f>_xlfn.RANK.AVG(Table2[[#This Row],[Sharpe Ratio Z-Score]],Table2[Sharpe Ratio Z-Score])</f>
        <v>366</v>
      </c>
      <c r="AV376">
        <f>(Table2[[#This Row],[Rank 1Y]]+Table2[[#This Row],[Rank 6M]]+Table2[[#This Row],[Rank Sharpe]])/3</f>
        <v>377</v>
      </c>
    </row>
    <row r="377" spans="1:48" x14ac:dyDescent="0.3">
      <c r="A377" t="s">
        <v>67</v>
      </c>
      <c r="B377" t="s">
        <v>68</v>
      </c>
      <c r="C377" t="s">
        <v>3167</v>
      </c>
      <c r="D377" t="s">
        <v>69</v>
      </c>
      <c r="E377">
        <v>367917.10338568903</v>
      </c>
      <c r="F377">
        <v>292.05</v>
      </c>
      <c r="G377">
        <v>28.909871887220199</v>
      </c>
      <c r="H377">
        <f>(Table2[[#This Row],[1Y Return vs Nifty]]-AVERAGE(Table2[1Y Return vs Nifty]))/_xlfn.STDEV.P(Table2[1Y Return vs Nifty])</f>
        <v>7.9177400035842574E-2</v>
      </c>
      <c r="I377">
        <v>-10.5326616396228</v>
      </c>
      <c r="J377">
        <f>(Table2[[#This Row],[1M Return vs Nifty]]-AVERAGE(Table2[1M Return vs Nifty]))/_xlfn.STDEV.P(Table2[1M Return vs Nifty])</f>
        <v>-1.107460829970689</v>
      </c>
      <c r="K377">
        <v>-6.48455244129471</v>
      </c>
      <c r="L377">
        <f>(Table2[[#This Row],[6M Return vs Nifty]]-AVERAGE(Table2[6M Return vs Nifty]))/_xlfn.STDEV.P(Table2[6M Return vs Nifty])</f>
        <v>-0.51417595899995316</v>
      </c>
      <c r="M377">
        <v>1.65437356507449</v>
      </c>
      <c r="N377">
        <f>(Table2[[#This Row],[1W Return vs Nifty]]-AVERAGE(Table2[1W Return vs Nifty]))/_xlfn.STDEV.P(Table2[1W Return vs Nifty])</f>
        <v>-0.49917252926972727</v>
      </c>
      <c r="O377">
        <v>298.57</v>
      </c>
      <c r="P377">
        <v>303.840128382778</v>
      </c>
      <c r="Q377">
        <v>274.59635670464098</v>
      </c>
      <c r="R377">
        <v>39.873895816238097</v>
      </c>
      <c r="S377" s="1">
        <f>(Table2[[#This Row],[Close Price]]-Table2[[#This Row],[20D EMA]])/Table2[[#This Row],[20D EMA]]</f>
        <v>-2.1837425059449984E-2</v>
      </c>
      <c r="T377" s="1">
        <f>(Table2[[#This Row],[Close Price]]-Table2[[#This Row],[50D EMA]])/Table2[[#This Row],[50D EMA]]</f>
        <v>-3.8803723673802498E-2</v>
      </c>
      <c r="U377" s="1">
        <f>(Table2[[#This Row],[Close Price]]-Table2[[#This Row],[200D EMA]])/Table2[[#This Row],[200D EMA]]</f>
        <v>6.3561088372823427E-2</v>
      </c>
      <c r="V377">
        <v>0.79875956215866695</v>
      </c>
      <c r="W377">
        <v>290.55</v>
      </c>
      <c r="X377">
        <v>298</v>
      </c>
      <c r="Y377">
        <v>290.55</v>
      </c>
      <c r="Z377">
        <v>301.8</v>
      </c>
      <c r="AA377">
        <v>290.55</v>
      </c>
      <c r="AB377">
        <v>299.14999999999998</v>
      </c>
      <c r="AC377" s="1">
        <f>(Table2[[#This Row],[Close Price]]/Table2[[#This Row],[Day Low]])-1</f>
        <v>5.162622612286949E-3</v>
      </c>
      <c r="AD377" s="1">
        <f>(Table2[[#This Row],[Day High]]/Table2[[#This Row],[Close Price]])-1</f>
        <v>2.0373223763054282E-2</v>
      </c>
      <c r="AE377" s="1">
        <f>(Table2[[#This Row],[Close Price]]/Table2[[#This Row],[Current Week Low]])-1</f>
        <v>5.162622612286949E-3</v>
      </c>
      <c r="AF377" s="1">
        <f>(Table2[[#This Row],[Current Week High]]/Table2[[#This Row],[Close Price]])-1</f>
        <v>3.33846944016436E-2</v>
      </c>
      <c r="AG377" s="1">
        <f>(Table2[[#This Row],[Close Price]]/Table2[[#This Row],[Current Month Low]])-1</f>
        <v>5.162622612286949E-3</v>
      </c>
      <c r="AH377" s="1">
        <f>(Table2[[#This Row],[Current Month High]]/Table2[[#This Row],[Close Price]])-1</f>
        <v>2.4310905666837801E-2</v>
      </c>
      <c r="AI377">
        <v>18.130457113507902</v>
      </c>
      <c r="AJ377">
        <v>62.340188993885398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-0.08</v>
      </c>
      <c r="AM377" t="s">
        <v>3214</v>
      </c>
      <c r="AN377">
        <v>-0.15</v>
      </c>
      <c r="AO377" t="s">
        <v>3214</v>
      </c>
      <c r="AP377">
        <v>6.0049495131698001E-2</v>
      </c>
      <c r="AQ377">
        <f>(Table2[[#This Row],[Sharpe Ratio]]-AVERAGE(Table2[Sharpe Ratio]))/_xlfn.STDEV.P(Table2[Sharpe Ratio])</f>
        <v>-1.3405025426693775E-2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278</v>
      </c>
      <c r="AT377">
        <f>_xlfn.RANK.AVG(Table2[[#This Row],[6M Return vs Nifty Z-Score]],Table2[6M Return vs Nifty Z-Score])</f>
        <v>501</v>
      </c>
      <c r="AU377">
        <f>_xlfn.RANK.AVG(Table2[[#This Row],[Sharpe Ratio Z-Score]],Table2[Sharpe Ratio Z-Score])</f>
        <v>353</v>
      </c>
      <c r="AV377">
        <f>(Table2[[#This Row],[Rank 1Y]]+Table2[[#This Row],[Rank 6M]]+Table2[[#This Row],[Rank Sharpe]])/3</f>
        <v>377.33333333333331</v>
      </c>
    </row>
    <row r="378" spans="1:48" x14ac:dyDescent="0.3">
      <c r="A378" t="s">
        <v>669</v>
      </c>
      <c r="B378" t="s">
        <v>670</v>
      </c>
      <c r="C378" t="s">
        <v>3173</v>
      </c>
      <c r="D378" t="s">
        <v>277</v>
      </c>
      <c r="E378">
        <v>28428.027993750002</v>
      </c>
      <c r="F378">
        <v>3419.35</v>
      </c>
      <c r="G378">
        <v>6.5315706923555199</v>
      </c>
      <c r="H378">
        <f>(Table2[[#This Row],[1Y Return vs Nifty]]-AVERAGE(Table2[1Y Return vs Nifty]))/_xlfn.STDEV.P(Table2[1Y Return vs Nifty])</f>
        <v>-0.30349454115151903</v>
      </c>
      <c r="I378">
        <v>0.72444839276403095</v>
      </c>
      <c r="J378">
        <f>(Table2[[#This Row],[1M Return vs Nifty]]-AVERAGE(Table2[1M Return vs Nifty]))/_xlfn.STDEV.P(Table2[1M Return vs Nifty])</f>
        <v>-8.3732735447565917E-2</v>
      </c>
      <c r="K378">
        <v>36.662780109926203</v>
      </c>
      <c r="L378">
        <f>(Table2[[#This Row],[6M Return vs Nifty]]-AVERAGE(Table2[6M Return vs Nifty]))/_xlfn.STDEV.P(Table2[6M Return vs Nifty])</f>
        <v>0.90714627588964791</v>
      </c>
      <c r="M378">
        <v>6.25048686459618</v>
      </c>
      <c r="N378">
        <f>(Table2[[#This Row],[1W Return vs Nifty]]-AVERAGE(Table2[1W Return vs Nifty]))/_xlfn.STDEV.P(Table2[1W Return vs Nifty])</f>
        <v>0.55994561953000788</v>
      </c>
      <c r="O378">
        <v>3331.81</v>
      </c>
      <c r="P378">
        <v>3240.28640125319</v>
      </c>
      <c r="Q378">
        <v>2822.6764569788402</v>
      </c>
      <c r="R378">
        <v>67.064329543803694</v>
      </c>
      <c r="S378" s="1">
        <f>(Table2[[#This Row],[Close Price]]-Table2[[#This Row],[20D EMA]])/Table2[[#This Row],[20D EMA]]</f>
        <v>2.6274007221300123E-2</v>
      </c>
      <c r="T378" s="1">
        <f>(Table2[[#This Row],[Close Price]]-Table2[[#This Row],[50D EMA]])/Table2[[#This Row],[50D EMA]]</f>
        <v>5.5261657944049816E-2</v>
      </c>
      <c r="U378" s="1">
        <f>(Table2[[#This Row],[Close Price]]-Table2[[#This Row],[200D EMA]])/Table2[[#This Row],[200D EMA]]</f>
        <v>0.21138573694690813</v>
      </c>
      <c r="V378">
        <v>0.69235040337305298</v>
      </c>
      <c r="W378">
        <v>3364.95</v>
      </c>
      <c r="X378">
        <v>3462.85</v>
      </c>
      <c r="Y378">
        <v>3247</v>
      </c>
      <c r="Z378">
        <v>3462.85</v>
      </c>
      <c r="AA378">
        <v>3303.1</v>
      </c>
      <c r="AB378">
        <v>3462.85</v>
      </c>
      <c r="AC378" s="1">
        <f>(Table2[[#This Row],[Close Price]]/Table2[[#This Row],[Day Low]])-1</f>
        <v>1.6166659237135894E-2</v>
      </c>
      <c r="AD378" s="1">
        <f>(Table2[[#This Row],[Day High]]/Table2[[#This Row],[Close Price]])-1</f>
        <v>1.2721716115636106E-2</v>
      </c>
      <c r="AE378" s="1">
        <f>(Table2[[#This Row],[Close Price]]/Table2[[#This Row],[Current Week Low]])-1</f>
        <v>5.3079765937788626E-2</v>
      </c>
      <c r="AF378" s="1">
        <f>(Table2[[#This Row],[Current Week High]]/Table2[[#This Row],[Close Price]])-1</f>
        <v>1.2721716115636106E-2</v>
      </c>
      <c r="AG378" s="1">
        <f>(Table2[[#This Row],[Close Price]]/Table2[[#This Row],[Current Month Low]])-1</f>
        <v>3.5194211498289496E-2</v>
      </c>
      <c r="AH378" s="1">
        <f>(Table2[[#This Row],[Current Month High]]/Table2[[#This Row],[Close Price]])-1</f>
        <v>1.2721716115636106E-2</v>
      </c>
      <c r="AI378">
        <v>1.2721716115636099</v>
      </c>
      <c r="AJ378">
        <v>75.919637804187801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0.03</v>
      </c>
      <c r="AM378" t="s">
        <v>3215</v>
      </c>
      <c r="AN378">
        <v>2.29</v>
      </c>
      <c r="AO378" t="s">
        <v>3215</v>
      </c>
      <c r="AP378">
        <v>-3.4170411909117002E-2</v>
      </c>
      <c r="AQ378">
        <f>(Table2[[#This Row],[Sharpe Ratio]]-AVERAGE(Table2[Sharpe Ratio]))/_xlfn.STDEV.P(Table2[Sharpe Ratio])</f>
        <v>-1.1135847273926434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-3.3720108572072527E-2</v>
      </c>
      <c r="AS378">
        <f>_xlfn.RANK.AVG(Table2[[#This Row],[1Y Return vs Nifty Z-Score]],Table2[1Y Return vs Nifty Z-Score])</f>
        <v>398</v>
      </c>
      <c r="AT378">
        <f>_xlfn.RANK.AVG(Table2[[#This Row],[6M Return vs Nifty Z-Score]],Table2[6M Return vs Nifty Z-Score])</f>
        <v>103</v>
      </c>
      <c r="AU378">
        <f>_xlfn.RANK.AVG(Table2[[#This Row],[Sharpe Ratio Z-Score]],Table2[Sharpe Ratio Z-Score])</f>
        <v>633</v>
      </c>
      <c r="AV378">
        <f>(Table2[[#This Row],[Rank 1Y]]+Table2[[#This Row],[Rank 6M]]+Table2[[#This Row],[Rank Sharpe]])/3</f>
        <v>378</v>
      </c>
    </row>
    <row r="379" spans="1:48" x14ac:dyDescent="0.3">
      <c r="A379" t="s">
        <v>2017</v>
      </c>
      <c r="B379" t="s">
        <v>2018</v>
      </c>
      <c r="C379" t="s">
        <v>3183</v>
      </c>
      <c r="D379" t="s">
        <v>270</v>
      </c>
      <c r="E379">
        <v>3421.8109703999999</v>
      </c>
      <c r="F379">
        <v>320.14999999999998</v>
      </c>
      <c r="G379">
        <v>20.480715753838702</v>
      </c>
      <c r="H379">
        <f>(Table2[[#This Row],[1Y Return vs Nifty]]-AVERAGE(Table2[1Y Return vs Nifty]))/_xlfn.STDEV.P(Table2[1Y Return vs Nifty])</f>
        <v>-6.496229636223147E-2</v>
      </c>
      <c r="I379">
        <v>-0.77199705500189597</v>
      </c>
      <c r="J379">
        <f>(Table2[[#This Row],[1M Return vs Nifty]]-AVERAGE(Table2[1M Return vs Nifty]))/_xlfn.STDEV.P(Table2[1M Return vs Nifty])</f>
        <v>-0.21982034962134295</v>
      </c>
      <c r="K379">
        <v>16.5952558455363</v>
      </c>
      <c r="L379">
        <f>(Table2[[#This Row],[6M Return vs Nifty]]-AVERAGE(Table2[6M Return vs Nifty]))/_xlfn.STDEV.P(Table2[6M Return vs Nifty])</f>
        <v>0.24609919024873331</v>
      </c>
      <c r="M379">
        <v>3.6247662949161801</v>
      </c>
      <c r="N379">
        <f>(Table2[[#This Row],[1W Return vs Nifty]]-AVERAGE(Table2[1W Return vs Nifty]))/_xlfn.STDEV.P(Table2[1W Return vs Nifty])</f>
        <v>-4.511960140662051E-2</v>
      </c>
      <c r="O379">
        <v>331.64</v>
      </c>
      <c r="P379">
        <v>327.119644246787</v>
      </c>
      <c r="Q379">
        <v>284.72906758926598</v>
      </c>
      <c r="R379">
        <v>52.293245740992802</v>
      </c>
      <c r="S379" s="1">
        <f>(Table2[[#This Row],[Close Price]]-Table2[[#This Row],[20D EMA]])/Table2[[#This Row],[20D EMA]]</f>
        <v>-3.4646001688578003E-2</v>
      </c>
      <c r="T379" s="1">
        <f>(Table2[[#This Row],[Close Price]]-Table2[[#This Row],[50D EMA]])/Table2[[#This Row],[50D EMA]]</f>
        <v>-2.1306101205982475E-2</v>
      </c>
      <c r="U379" s="1">
        <f>(Table2[[#This Row],[Close Price]]-Table2[[#This Row],[200D EMA]])/Table2[[#This Row],[200D EMA]]</f>
        <v>0.124402235116473</v>
      </c>
      <c r="V379">
        <v>0.48313370433158398</v>
      </c>
      <c r="W379">
        <v>318.14999999999998</v>
      </c>
      <c r="X379">
        <v>332.4</v>
      </c>
      <c r="Y379">
        <v>317.89999999999998</v>
      </c>
      <c r="Z379">
        <v>337</v>
      </c>
      <c r="AA379">
        <v>318.14999999999998</v>
      </c>
      <c r="AB379">
        <v>337</v>
      </c>
      <c r="AC379" s="1">
        <f>(Table2[[#This Row],[Close Price]]/Table2[[#This Row],[Day Low]])-1</f>
        <v>6.2863429200061827E-3</v>
      </c>
      <c r="AD379" s="1">
        <f>(Table2[[#This Row],[Day High]]/Table2[[#This Row],[Close Price]])-1</f>
        <v>3.8263314071528942E-2</v>
      </c>
      <c r="AE379" s="1">
        <f>(Table2[[#This Row],[Close Price]]/Table2[[#This Row],[Current Week Low]])-1</f>
        <v>7.0776973891160111E-3</v>
      </c>
      <c r="AF379" s="1">
        <f>(Table2[[#This Row],[Current Week High]]/Table2[[#This Row],[Close Price]])-1</f>
        <v>5.2631578947368585E-2</v>
      </c>
      <c r="AG379" s="1">
        <f>(Table2[[#This Row],[Close Price]]/Table2[[#This Row],[Current Month Low]])-1</f>
        <v>6.2863429200061827E-3</v>
      </c>
      <c r="AH379" s="1">
        <f>(Table2[[#This Row],[Current Month High]]/Table2[[#This Row],[Close Price]])-1</f>
        <v>5.2631578947368585E-2</v>
      </c>
      <c r="AI379">
        <v>13.337498047790101</v>
      </c>
      <c r="AJ379">
        <v>69.705804399681895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0.04</v>
      </c>
      <c r="AM379" t="s">
        <v>3215</v>
      </c>
      <c r="AN379">
        <v>-9.25</v>
      </c>
      <c r="AO379" t="s">
        <v>3214</v>
      </c>
      <c r="AP379">
        <v>-1.0577076360581E-2</v>
      </c>
      <c r="AQ379">
        <f>(Table2[[#This Row],[Sharpe Ratio]]-AVERAGE(Table2[Sharpe Ratio]))/_xlfn.STDEV.P(Table2[Sharpe Ratio])</f>
        <v>-0.83809189697702069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-0.92189495411848232</v>
      </c>
      <c r="AS379">
        <f>_xlfn.RANK.AVG(Table2[[#This Row],[1Y Return vs Nifty Z-Score]],Table2[1Y Return vs Nifty Z-Score])</f>
        <v>317</v>
      </c>
      <c r="AT379">
        <f>_xlfn.RANK.AVG(Table2[[#This Row],[6M Return vs Nifty Z-Score]],Table2[6M Return vs Nifty Z-Score])</f>
        <v>234</v>
      </c>
      <c r="AU379">
        <f>_xlfn.RANK.AVG(Table2[[#This Row],[Sharpe Ratio Z-Score]],Table2[Sharpe Ratio Z-Score])</f>
        <v>584</v>
      </c>
      <c r="AV379">
        <f>(Table2[[#This Row],[Rank 1Y]]+Table2[[#This Row],[Rank 6M]]+Table2[[#This Row],[Rank Sharpe]])/3</f>
        <v>378.33333333333331</v>
      </c>
    </row>
    <row r="380" spans="1:48" x14ac:dyDescent="0.3">
      <c r="A380" t="s">
        <v>733</v>
      </c>
      <c r="B380" t="s">
        <v>734</v>
      </c>
      <c r="C380" t="s">
        <v>3179</v>
      </c>
      <c r="D380" t="s">
        <v>294</v>
      </c>
      <c r="E380">
        <v>23857.643543300001</v>
      </c>
      <c r="F380">
        <v>381.65</v>
      </c>
      <c r="G380">
        <v>35.065556408446803</v>
      </c>
      <c r="H380">
        <f>(Table2[[#This Row],[1Y Return vs Nifty]]-AVERAGE(Table2[1Y Return vs Nifty]))/_xlfn.STDEV.P(Table2[1Y Return vs Nifty])</f>
        <v>0.18444042802723179</v>
      </c>
      <c r="I380">
        <v>0.57851215338815198</v>
      </c>
      <c r="J380">
        <f>(Table2[[#This Row],[1M Return vs Nifty]]-AVERAGE(Table2[1M Return vs Nifty]))/_xlfn.STDEV.P(Table2[1M Return vs Nifty])</f>
        <v>-9.7004261427885569E-2</v>
      </c>
      <c r="K380">
        <v>-31.381972352398101</v>
      </c>
      <c r="L380">
        <f>(Table2[[#This Row],[6M Return vs Nifty]]-AVERAGE(Table2[6M Return vs Nifty]))/_xlfn.STDEV.P(Table2[6M Return vs Nifty])</f>
        <v>-1.3343253035515665</v>
      </c>
      <c r="M380">
        <v>7.2404923883552899</v>
      </c>
      <c r="N380">
        <f>(Table2[[#This Row],[1W Return vs Nifty]]-AVERAGE(Table2[1W Return vs Nifty]))/_xlfn.STDEV.P(Table2[1W Return vs Nifty])</f>
        <v>0.78808029535150681</v>
      </c>
      <c r="O380">
        <v>378.91</v>
      </c>
      <c r="P380">
        <v>388.74478626228</v>
      </c>
      <c r="Q380">
        <v>378.23875759844299</v>
      </c>
      <c r="R380">
        <v>56.676777156084903</v>
      </c>
      <c r="S380" s="1">
        <f>(Table2[[#This Row],[Close Price]]-Table2[[#This Row],[20D EMA]])/Table2[[#This Row],[20D EMA]]</f>
        <v>7.2312686389906632E-3</v>
      </c>
      <c r="T380" s="1">
        <f>(Table2[[#This Row],[Close Price]]-Table2[[#This Row],[50D EMA]])/Table2[[#This Row],[50D EMA]]</f>
        <v>-1.8250498818248546E-2</v>
      </c>
      <c r="U380" s="1">
        <f>(Table2[[#This Row],[Close Price]]-Table2[[#This Row],[200D EMA]])/Table2[[#This Row],[200D EMA]]</f>
        <v>9.0187542472274455E-3</v>
      </c>
      <c r="V380">
        <v>0.66119435680873495</v>
      </c>
      <c r="W380">
        <v>369.2</v>
      </c>
      <c r="X380">
        <v>382.75</v>
      </c>
      <c r="Y380">
        <v>369.2</v>
      </c>
      <c r="Z380">
        <v>384.65</v>
      </c>
      <c r="AA380">
        <v>369.2</v>
      </c>
      <c r="AB380">
        <v>383.85</v>
      </c>
      <c r="AC380" s="1">
        <f>(Table2[[#This Row],[Close Price]]/Table2[[#This Row],[Day Low]])-1</f>
        <v>3.3721560130010708E-2</v>
      </c>
      <c r="AD380" s="1">
        <f>(Table2[[#This Row],[Day High]]/Table2[[#This Row],[Close Price]])-1</f>
        <v>2.8822219310886688E-3</v>
      </c>
      <c r="AE380" s="1">
        <f>(Table2[[#This Row],[Close Price]]/Table2[[#This Row],[Current Week Low]])-1</f>
        <v>3.3721560130010708E-2</v>
      </c>
      <c r="AF380" s="1">
        <f>(Table2[[#This Row],[Current Week High]]/Table2[[#This Row],[Close Price]])-1</f>
        <v>7.8606052666054804E-3</v>
      </c>
      <c r="AG380" s="1">
        <f>(Table2[[#This Row],[Close Price]]/Table2[[#This Row],[Current Month Low]])-1</f>
        <v>3.3721560130010708E-2</v>
      </c>
      <c r="AH380" s="1">
        <f>(Table2[[#This Row],[Current Month High]]/Table2[[#This Row],[Close Price]])-1</f>
        <v>5.7644438621775596E-3</v>
      </c>
      <c r="AI380">
        <v>31.5865321629765</v>
      </c>
      <c r="AJ380">
        <v>85.672585745560596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-0.13</v>
      </c>
      <c r="AM380" t="s">
        <v>3214</v>
      </c>
      <c r="AN380">
        <v>-0.33</v>
      </c>
      <c r="AO380" t="s">
        <v>3214</v>
      </c>
      <c r="AP380">
        <v>0.114400553023996</v>
      </c>
      <c r="AQ380">
        <f>(Table2[[#This Row],[Sharpe Ratio]]-AVERAGE(Table2[Sharpe Ratio]))/_xlfn.STDEV.P(Table2[Sharpe Ratio])</f>
        <v>0.62123719139888178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246</v>
      </c>
      <c r="AT380">
        <f>_xlfn.RANK.AVG(Table2[[#This Row],[6M Return vs Nifty Z-Score]],Table2[6M Return vs Nifty Z-Score])</f>
        <v>700</v>
      </c>
      <c r="AU380">
        <f>_xlfn.RANK.AVG(Table2[[#This Row],[Sharpe Ratio Z-Score]],Table2[Sharpe Ratio Z-Score])</f>
        <v>190</v>
      </c>
      <c r="AV380">
        <f>(Table2[[#This Row],[Rank 1Y]]+Table2[[#This Row],[Rank 6M]]+Table2[[#This Row],[Rank Sharpe]])/3</f>
        <v>378.66666666666669</v>
      </c>
    </row>
    <row r="381" spans="1:48" x14ac:dyDescent="0.3">
      <c r="A381" t="s">
        <v>219</v>
      </c>
      <c r="B381" t="s">
        <v>220</v>
      </c>
      <c r="C381" t="s">
        <v>3182</v>
      </c>
      <c r="D381" t="s">
        <v>130</v>
      </c>
      <c r="E381">
        <v>121734.222429563</v>
      </c>
      <c r="F381">
        <v>1175.8499999999999</v>
      </c>
      <c r="G381">
        <v>19.856232832406398</v>
      </c>
      <c r="H381">
        <f>(Table2[[#This Row],[1Y Return vs Nifty]]-AVERAGE(Table2[1Y Return vs Nifty]))/_xlfn.STDEV.P(Table2[1Y Return vs Nifty])</f>
        <v>-7.5641037777942371E-2</v>
      </c>
      <c r="I381">
        <v>-2.8195192474895499</v>
      </c>
      <c r="J381">
        <f>(Table2[[#This Row],[1M Return vs Nifty]]-AVERAGE(Table2[1M Return vs Nifty]))/_xlfn.STDEV.P(Table2[1M Return vs Nifty])</f>
        <v>-0.40602320155924465</v>
      </c>
      <c r="K381">
        <v>-7.1347056214537803</v>
      </c>
      <c r="L381">
        <f>(Table2[[#This Row],[6M Return vs Nifty]]-AVERAGE(Table2[6M Return vs Nifty]))/_xlfn.STDEV.P(Table2[6M Return vs Nifty])</f>
        <v>-0.53559274461346196</v>
      </c>
      <c r="M381">
        <v>-8.1688811475073706</v>
      </c>
      <c r="N381">
        <f>(Table2[[#This Row],[1W Return vs Nifty]]-AVERAGE(Table2[1W Return vs Nifty]))/_xlfn.STDEV.P(Table2[1W Return vs Nifty])</f>
        <v>-2.7628215449414473</v>
      </c>
      <c r="O381">
        <v>1280.6099999999999</v>
      </c>
      <c r="P381">
        <v>1290.6414532634101</v>
      </c>
      <c r="Q381">
        <v>1198.76771843046</v>
      </c>
      <c r="R381">
        <v>31.669411812159002</v>
      </c>
      <c r="S381" s="1">
        <f>(Table2[[#This Row],[Close Price]]-Table2[[#This Row],[20D EMA]])/Table2[[#This Row],[20D EMA]]</f>
        <v>-8.1804764916719369E-2</v>
      </c>
      <c r="T381" s="1">
        <f>(Table2[[#This Row],[Close Price]]-Table2[[#This Row],[50D EMA]])/Table2[[#This Row],[50D EMA]]</f>
        <v>-8.8941396522758454E-2</v>
      </c>
      <c r="U381" s="1">
        <f>(Table2[[#This Row],[Close Price]]-Table2[[#This Row],[200D EMA]])/Table2[[#This Row],[200D EMA]]</f>
        <v>-1.9117730714726094E-2</v>
      </c>
      <c r="V381">
        <v>1.43979246488414</v>
      </c>
      <c r="W381">
        <v>1171</v>
      </c>
      <c r="X381">
        <v>1217</v>
      </c>
      <c r="Y381">
        <v>1171</v>
      </c>
      <c r="Z381">
        <v>1288.95</v>
      </c>
      <c r="AA381">
        <v>1171</v>
      </c>
      <c r="AB381">
        <v>1252</v>
      </c>
      <c r="AC381" s="1">
        <f>(Table2[[#This Row],[Close Price]]/Table2[[#This Row],[Day Low]])-1</f>
        <v>4.1417591801877762E-3</v>
      </c>
      <c r="AD381" s="1">
        <f>(Table2[[#This Row],[Day High]]/Table2[[#This Row],[Close Price]])-1</f>
        <v>3.4995960369094803E-2</v>
      </c>
      <c r="AE381" s="1">
        <f>(Table2[[#This Row],[Close Price]]/Table2[[#This Row],[Current Week Low]])-1</f>
        <v>4.1417591801877762E-3</v>
      </c>
      <c r="AF381" s="1">
        <f>(Table2[[#This Row],[Current Week High]]/Table2[[#This Row],[Close Price]])-1</f>
        <v>9.6185737976782981E-2</v>
      </c>
      <c r="AG381" s="1">
        <f>(Table2[[#This Row],[Close Price]]/Table2[[#This Row],[Current Month Low]])-1</f>
        <v>4.1417591801877762E-3</v>
      </c>
      <c r="AH381" s="1">
        <f>(Table2[[#This Row],[Current Month High]]/Table2[[#This Row],[Close Price]])-1</f>
        <v>6.4761661776587154E-2</v>
      </c>
      <c r="AI381">
        <v>40.319768677977599</v>
      </c>
      <c r="AJ381">
        <v>67.571611799914393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-0.15</v>
      </c>
      <c r="AM381" t="s">
        <v>3214</v>
      </c>
      <c r="AN381">
        <v>-7.85</v>
      </c>
      <c r="AO381" t="s">
        <v>3214</v>
      </c>
      <c r="AP381">
        <v>7.3492534730280001E-2</v>
      </c>
      <c r="AQ381">
        <f>(Table2[[#This Row],[Sharpe Ratio]]-AVERAGE(Table2[Sharpe Ratio]))/_xlfn.STDEV.P(Table2[Sharpe Ratio])</f>
        <v>0.14356561659142716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324</v>
      </c>
      <c r="AT381">
        <f>_xlfn.RANK.AVG(Table2[[#This Row],[6M Return vs Nifty Z-Score]],Table2[6M Return vs Nifty Z-Score])</f>
        <v>507</v>
      </c>
      <c r="AU381">
        <f>_xlfn.RANK.AVG(Table2[[#This Row],[Sharpe Ratio Z-Score]],Table2[Sharpe Ratio Z-Score])</f>
        <v>306</v>
      </c>
      <c r="AV381">
        <f>(Table2[[#This Row],[Rank 1Y]]+Table2[[#This Row],[Rank 6M]]+Table2[[#This Row],[Rank Sharpe]])/3</f>
        <v>379</v>
      </c>
    </row>
    <row r="382" spans="1:48" x14ac:dyDescent="0.3">
      <c r="A382" t="s">
        <v>2106</v>
      </c>
      <c r="B382" t="s">
        <v>2107</v>
      </c>
      <c r="C382" t="s">
        <v>3167</v>
      </c>
      <c r="D382" t="s">
        <v>69</v>
      </c>
      <c r="E382">
        <v>3058.1260581249999</v>
      </c>
      <c r="F382">
        <v>235.15</v>
      </c>
      <c r="G382">
        <v>10.8817755319476</v>
      </c>
      <c r="H382">
        <f>(Table2[[#This Row],[1Y Return vs Nifty]]-AVERAGE(Table2[1Y Return vs Nifty]))/_xlfn.STDEV.P(Table2[1Y Return vs Nifty])</f>
        <v>-0.22910545700998605</v>
      </c>
      <c r="I382">
        <v>-10.337302818886201</v>
      </c>
      <c r="J382">
        <f>(Table2[[#This Row],[1M Return vs Nifty]]-AVERAGE(Table2[1M Return vs Nifty]))/_xlfn.STDEV.P(Table2[1M Return vs Nifty])</f>
        <v>-1.0896947858682882</v>
      </c>
      <c r="K382">
        <v>10.9860317172056</v>
      </c>
      <c r="L382">
        <f>(Table2[[#This Row],[6M Return vs Nifty]]-AVERAGE(Table2[6M Return vs Nifty]))/_xlfn.STDEV.P(Table2[6M Return vs Nifty])</f>
        <v>6.1324964296031362E-2</v>
      </c>
      <c r="M382">
        <v>0.50266157262746702</v>
      </c>
      <c r="N382">
        <f>(Table2[[#This Row],[1W Return vs Nifty]]-AVERAGE(Table2[1W Return vs Nifty]))/_xlfn.STDEV.P(Table2[1W Return vs Nifty])</f>
        <v>-0.76457048486796886</v>
      </c>
      <c r="O382">
        <v>240.71</v>
      </c>
      <c r="P382">
        <v>242.228523064032</v>
      </c>
      <c r="Q382">
        <v>214.658134380154</v>
      </c>
      <c r="R382">
        <v>28.4739010152723</v>
      </c>
      <c r="S382" s="1">
        <f>(Table2[[#This Row],[Close Price]]-Table2[[#This Row],[20D EMA]])/Table2[[#This Row],[20D EMA]]</f>
        <v>-2.3098334094969059E-2</v>
      </c>
      <c r="T382" s="1">
        <f>(Table2[[#This Row],[Close Price]]-Table2[[#This Row],[50D EMA]])/Table2[[#This Row],[50D EMA]]</f>
        <v>-2.9222500201435082E-2</v>
      </c>
      <c r="U382" s="1">
        <f>(Table2[[#This Row],[Close Price]]-Table2[[#This Row],[200D EMA]])/Table2[[#This Row],[200D EMA]]</f>
        <v>9.5462795663524433E-2</v>
      </c>
      <c r="V382">
        <v>0.26903403828403</v>
      </c>
      <c r="W382">
        <v>231.05</v>
      </c>
      <c r="X382">
        <v>237.99</v>
      </c>
      <c r="Y382">
        <v>228.6</v>
      </c>
      <c r="Z382">
        <v>237.99</v>
      </c>
      <c r="AA382">
        <v>228.6</v>
      </c>
      <c r="AB382">
        <v>237.99</v>
      </c>
      <c r="AC382" s="1">
        <f>(Table2[[#This Row],[Close Price]]/Table2[[#This Row],[Day Low]])-1</f>
        <v>1.7745076823198369E-2</v>
      </c>
      <c r="AD382" s="1">
        <f>(Table2[[#This Row],[Day High]]/Table2[[#This Row],[Close Price]])-1</f>
        <v>1.2077397405911183E-2</v>
      </c>
      <c r="AE382" s="1">
        <f>(Table2[[#This Row],[Close Price]]/Table2[[#This Row],[Current Week Low]])-1</f>
        <v>2.865266841644809E-2</v>
      </c>
      <c r="AF382" s="1">
        <f>(Table2[[#This Row],[Current Week High]]/Table2[[#This Row],[Close Price]])-1</f>
        <v>1.2077397405911183E-2</v>
      </c>
      <c r="AG382" s="1">
        <f>(Table2[[#This Row],[Close Price]]/Table2[[#This Row],[Current Month Low]])-1</f>
        <v>2.865266841644809E-2</v>
      </c>
      <c r="AH382" s="1">
        <f>(Table2[[#This Row],[Current Month High]]/Table2[[#This Row],[Close Price]])-1</f>
        <v>1.2077397405911183E-2</v>
      </c>
      <c r="AI382">
        <v>24.835211567084801</v>
      </c>
      <c r="AJ382">
        <v>51.3191763191763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0.04</v>
      </c>
      <c r="AM382" t="s">
        <v>3215</v>
      </c>
      <c r="AN382">
        <v>-2.77</v>
      </c>
      <c r="AO382" t="s">
        <v>3214</v>
      </c>
      <c r="AP382">
        <v>1.5663943497571001E-2</v>
      </c>
      <c r="AQ382">
        <f>(Table2[[#This Row],[Sharpe Ratio]]-AVERAGE(Table2[Sharpe Ratio]))/_xlfn.STDEV.P(Table2[Sharpe Ratio])</f>
        <v>-0.5316827917937802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370</v>
      </c>
      <c r="AT382">
        <f>_xlfn.RANK.AVG(Table2[[#This Row],[6M Return vs Nifty Z-Score]],Table2[6M Return vs Nifty Z-Score])</f>
        <v>300</v>
      </c>
      <c r="AU382">
        <f>_xlfn.RANK.AVG(Table2[[#This Row],[Sharpe Ratio Z-Score]],Table2[Sharpe Ratio Z-Score])</f>
        <v>469</v>
      </c>
      <c r="AV382">
        <f>(Table2[[#This Row],[Rank 1Y]]+Table2[[#This Row],[Rank 6M]]+Table2[[#This Row],[Rank Sharpe]])/3</f>
        <v>379.66666666666669</v>
      </c>
    </row>
    <row r="383" spans="1:48" x14ac:dyDescent="0.3">
      <c r="A383" t="s">
        <v>281</v>
      </c>
      <c r="B383" t="s">
        <v>282</v>
      </c>
      <c r="C383" t="s">
        <v>3169</v>
      </c>
      <c r="D383" t="s">
        <v>34</v>
      </c>
      <c r="E383">
        <v>100395.13345172199</v>
      </c>
      <c r="F383">
        <v>107.96</v>
      </c>
      <c r="G383">
        <v>11.111313577569501</v>
      </c>
      <c r="H383">
        <f>(Table2[[#This Row],[1Y Return vs Nifty]]-AVERAGE(Table2[1Y Return vs Nifty]))/_xlfn.STDEV.P(Table2[1Y Return vs Nifty])</f>
        <v>-0.22518032575316649</v>
      </c>
      <c r="I383">
        <v>-2.31940343241464</v>
      </c>
      <c r="J383">
        <f>(Table2[[#This Row],[1M Return vs Nifty]]-AVERAGE(Table2[1M Return vs Nifty]))/_xlfn.STDEV.P(Table2[1M Return vs Nifty])</f>
        <v>-0.36054238019971846</v>
      </c>
      <c r="K383">
        <v>-23.613074905488201</v>
      </c>
      <c r="L383">
        <f>(Table2[[#This Row],[6M Return vs Nifty]]-AVERAGE(Table2[6M Return vs Nifty]))/_xlfn.STDEV.P(Table2[6M Return vs Nifty])</f>
        <v>-1.0784089808272861</v>
      </c>
      <c r="M383">
        <v>5.5280627864235603</v>
      </c>
      <c r="N383">
        <f>(Table2[[#This Row],[1W Return vs Nifty]]-AVERAGE(Table2[1W Return vs Nifty]))/_xlfn.STDEV.P(Table2[1W Return vs Nifty])</f>
        <v>0.39347181819831178</v>
      </c>
      <c r="O383">
        <v>108.55</v>
      </c>
      <c r="P383">
        <v>109.65029566230599</v>
      </c>
      <c r="Q383">
        <v>105.826860444644</v>
      </c>
      <c r="R383">
        <v>58.462981960080498</v>
      </c>
      <c r="S383" s="1">
        <f>(Table2[[#This Row],[Close Price]]-Table2[[#This Row],[20D EMA]])/Table2[[#This Row],[20D EMA]]</f>
        <v>-5.4352832795946885E-3</v>
      </c>
      <c r="T383" s="1">
        <f>(Table2[[#This Row],[Close Price]]-Table2[[#This Row],[50D EMA]])/Table2[[#This Row],[50D EMA]]</f>
        <v>-1.5415331551058141E-2</v>
      </c>
      <c r="U383" s="1">
        <f>(Table2[[#This Row],[Close Price]]-Table2[[#This Row],[200D EMA]])/Table2[[#This Row],[200D EMA]]</f>
        <v>2.0156882160099612E-2</v>
      </c>
      <c r="V383">
        <v>1.24626142948176</v>
      </c>
      <c r="W383">
        <v>107.2</v>
      </c>
      <c r="X383">
        <v>110.49</v>
      </c>
      <c r="Y383">
        <v>107.2</v>
      </c>
      <c r="Z383">
        <v>113.5</v>
      </c>
      <c r="AA383">
        <v>107.2</v>
      </c>
      <c r="AB383">
        <v>112.46</v>
      </c>
      <c r="AC383" s="1">
        <f>(Table2[[#This Row],[Close Price]]/Table2[[#This Row],[Day Low]])-1</f>
        <v>7.0895522388059184E-3</v>
      </c>
      <c r="AD383" s="1">
        <f>(Table2[[#This Row],[Day High]]/Table2[[#This Row],[Close Price]])-1</f>
        <v>2.3434605409411002E-2</v>
      </c>
      <c r="AE383" s="1">
        <f>(Table2[[#This Row],[Close Price]]/Table2[[#This Row],[Current Week Low]])-1</f>
        <v>7.0895522388059184E-3</v>
      </c>
      <c r="AF383" s="1">
        <f>(Table2[[#This Row],[Current Week High]]/Table2[[#This Row],[Close Price]])-1</f>
        <v>5.1315301963690274E-2</v>
      </c>
      <c r="AG383" s="1">
        <f>(Table2[[#This Row],[Close Price]]/Table2[[#This Row],[Current Month Low]])-1</f>
        <v>7.0895522388059184E-3</v>
      </c>
      <c r="AH383" s="1">
        <f>(Table2[[#This Row],[Current Month High]]/Table2[[#This Row],[Close Price]])-1</f>
        <v>4.1682104483141913E-2</v>
      </c>
      <c r="AI383">
        <v>19.396072619488699</v>
      </c>
      <c r="AJ383">
        <v>57.790119847997602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-7.0000000000000007E-2</v>
      </c>
      <c r="AM383" t="s">
        <v>3214</v>
      </c>
      <c r="AN383">
        <v>1.19</v>
      </c>
      <c r="AO383" t="s">
        <v>3215</v>
      </c>
      <c r="AP383">
        <v>0.144062907440594</v>
      </c>
      <c r="AQ383">
        <f>(Table2[[#This Row],[Sharpe Ratio]]-AVERAGE(Table2[Sharpe Ratio]))/_xlfn.STDEV.P(Table2[Sharpe Ratio])</f>
        <v>0.96759627056380282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369</v>
      </c>
      <c r="AT383">
        <f>_xlfn.RANK.AVG(Table2[[#This Row],[6M Return vs Nifty Z-Score]],Table2[6M Return vs Nifty Z-Score])</f>
        <v>655</v>
      </c>
      <c r="AU383">
        <f>_xlfn.RANK.AVG(Table2[[#This Row],[Sharpe Ratio Z-Score]],Table2[Sharpe Ratio Z-Score])</f>
        <v>116</v>
      </c>
      <c r="AV383">
        <f>(Table2[[#This Row],[Rank 1Y]]+Table2[[#This Row],[Rank 6M]]+Table2[[#This Row],[Rank Sharpe]])/3</f>
        <v>380</v>
      </c>
    </row>
    <row r="384" spans="1:48" x14ac:dyDescent="0.3">
      <c r="A384" t="s">
        <v>73</v>
      </c>
      <c r="B384" t="s">
        <v>74</v>
      </c>
      <c r="C384" t="s">
        <v>3175</v>
      </c>
      <c r="D384" t="s">
        <v>60</v>
      </c>
      <c r="E384">
        <v>355278.93526240002</v>
      </c>
      <c r="F384">
        <v>925.7</v>
      </c>
      <c r="G384">
        <v>19.901100599962898</v>
      </c>
      <c r="H384">
        <f>(Table2[[#This Row],[1Y Return vs Nifty]]-AVERAGE(Table2[1Y Return vs Nifty]))/_xlfn.STDEV.P(Table2[1Y Return vs Nifty])</f>
        <v>-7.4873792956359153E-2</v>
      </c>
      <c r="I384">
        <v>-11.844738099493201</v>
      </c>
      <c r="J384">
        <f>(Table2[[#This Row],[1M Return vs Nifty]]-AVERAGE(Table2[1M Return vs Nifty]))/_xlfn.STDEV.P(Table2[1M Return vs Nifty])</f>
        <v>-1.2267818217942867</v>
      </c>
      <c r="K384">
        <v>-20.818896192160899</v>
      </c>
      <c r="L384">
        <f>(Table2[[#This Row],[6M Return vs Nifty]]-AVERAGE(Table2[6M Return vs Nifty]))/_xlfn.STDEV.P(Table2[6M Return vs Nifty])</f>
        <v>-0.98636555430044914</v>
      </c>
      <c r="M384">
        <v>3.2770012603461098</v>
      </c>
      <c r="N384">
        <f>(Table2[[#This Row],[1W Return vs Nifty]]-AVERAGE(Table2[1W Return vs Nifty]))/_xlfn.STDEV.P(Table2[1W Return vs Nifty])</f>
        <v>-0.12525780419406257</v>
      </c>
      <c r="O384">
        <v>990.52</v>
      </c>
      <c r="P384">
        <v>1015.17321544623</v>
      </c>
      <c r="Q384">
        <v>939.88871984220498</v>
      </c>
      <c r="R384">
        <v>35.595612440078497</v>
      </c>
      <c r="S384" s="1">
        <f>(Table2[[#This Row],[Close Price]]-Table2[[#This Row],[20D EMA]])/Table2[[#This Row],[20D EMA]]</f>
        <v>-6.5440374752655114E-2</v>
      </c>
      <c r="T384" s="1">
        <f>(Table2[[#This Row],[Close Price]]-Table2[[#This Row],[50D EMA]])/Table2[[#This Row],[50D EMA]]</f>
        <v>-8.8135910290837435E-2</v>
      </c>
      <c r="U384" s="1">
        <f>(Table2[[#This Row],[Close Price]]-Table2[[#This Row],[200D EMA]])/Table2[[#This Row],[200D EMA]]</f>
        <v>-1.5096169942955623E-2</v>
      </c>
      <c r="V384">
        <v>1.0744678558179499</v>
      </c>
      <c r="W384">
        <v>925</v>
      </c>
      <c r="X384">
        <v>950.15</v>
      </c>
      <c r="Y384">
        <v>925</v>
      </c>
      <c r="Z384">
        <v>996.95</v>
      </c>
      <c r="AA384">
        <v>925</v>
      </c>
      <c r="AB384">
        <v>984.5</v>
      </c>
      <c r="AC384" s="1">
        <f>(Table2[[#This Row],[Close Price]]/Table2[[#This Row],[Day Low]])-1</f>
        <v>7.5675675675679344E-4</v>
      </c>
      <c r="AD384" s="1">
        <f>(Table2[[#This Row],[Day High]]/Table2[[#This Row],[Close Price]])-1</f>
        <v>2.6412444636491283E-2</v>
      </c>
      <c r="AE384" s="1">
        <f>(Table2[[#This Row],[Close Price]]/Table2[[#This Row],[Current Week Low]])-1</f>
        <v>7.5675675675679344E-4</v>
      </c>
      <c r="AF384" s="1">
        <f>(Table2[[#This Row],[Current Week High]]/Table2[[#This Row],[Close Price]])-1</f>
        <v>7.6968780382413282E-2</v>
      </c>
      <c r="AG384" s="1">
        <f>(Table2[[#This Row],[Close Price]]/Table2[[#This Row],[Current Month Low]])-1</f>
        <v>7.5675675675679344E-4</v>
      </c>
      <c r="AH384" s="1">
        <f>(Table2[[#This Row],[Current Month High]]/Table2[[#This Row],[Close Price]])-1</f>
        <v>6.3519498757696802E-2</v>
      </c>
      <c r="AI384">
        <v>27.363076590688099</v>
      </c>
      <c r="AJ384">
        <v>52.178201545290101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-0.13</v>
      </c>
      <c r="AM384" t="s">
        <v>3214</v>
      </c>
      <c r="AN384">
        <v>-6.34</v>
      </c>
      <c r="AO384" t="s">
        <v>3214</v>
      </c>
      <c r="AP384">
        <v>0.11881573754330101</v>
      </c>
      <c r="AQ384">
        <f>(Table2[[#This Row],[Sharpe Ratio]]-AVERAGE(Table2[Sharpe Ratio]))/_xlfn.STDEV.P(Table2[Sharpe Ratio])</f>
        <v>0.67279207551131714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323</v>
      </c>
      <c r="AT384">
        <f>_xlfn.RANK.AVG(Table2[[#This Row],[6M Return vs Nifty Z-Score]],Table2[6M Return vs Nifty Z-Score])</f>
        <v>639</v>
      </c>
      <c r="AU384">
        <f>_xlfn.RANK.AVG(Table2[[#This Row],[Sharpe Ratio Z-Score]],Table2[Sharpe Ratio Z-Score])</f>
        <v>179</v>
      </c>
      <c r="AV384">
        <f>(Table2[[#This Row],[Rank 1Y]]+Table2[[#This Row],[Rank 6M]]+Table2[[#This Row],[Rank Sharpe]])/3</f>
        <v>380.33333333333331</v>
      </c>
    </row>
    <row r="385" spans="1:48" x14ac:dyDescent="0.3">
      <c r="A385" t="s">
        <v>1172</v>
      </c>
      <c r="B385" t="s">
        <v>1173</v>
      </c>
      <c r="C385" t="s">
        <v>3178</v>
      </c>
      <c r="D385" t="s">
        <v>111</v>
      </c>
      <c r="E385">
        <v>10982.2139835</v>
      </c>
      <c r="F385">
        <v>794.65</v>
      </c>
      <c r="G385">
        <v>39.168064115556298</v>
      </c>
      <c r="H385">
        <f>(Table2[[#This Row],[1Y Return vs Nifty]]-AVERAGE(Table2[1Y Return vs Nifty]))/_xlfn.STDEV.P(Table2[1Y Return vs Nifty])</f>
        <v>0.25459385809975055</v>
      </c>
      <c r="I385">
        <v>17.495821508158699</v>
      </c>
      <c r="J385">
        <f>(Table2[[#This Row],[1M Return vs Nifty]]-AVERAGE(Table2[1M Return vs Nifty]))/_xlfn.STDEV.P(Table2[1M Return vs Nifty])</f>
        <v>1.4414656318565622</v>
      </c>
      <c r="K385">
        <v>5.0196064238309503</v>
      </c>
      <c r="L385">
        <f>(Table2[[#This Row],[6M Return vs Nifty]]-AVERAGE(Table2[6M Return vs Nifty]))/_xlfn.STDEV.P(Table2[6M Return vs Nifty])</f>
        <v>-0.13521587451976566</v>
      </c>
      <c r="M385">
        <v>12.944852646941101</v>
      </c>
      <c r="N385">
        <f>(Table2[[#This Row],[1W Return vs Nifty]]-AVERAGE(Table2[1W Return vs Nifty]))/_xlfn.STDEV.P(Table2[1W Return vs Nifty])</f>
        <v>2.1025804139166695</v>
      </c>
      <c r="O385">
        <v>740.13</v>
      </c>
      <c r="P385">
        <v>722.18437844923699</v>
      </c>
      <c r="Q385">
        <v>655.04131618235499</v>
      </c>
      <c r="R385">
        <v>78.047308588752898</v>
      </c>
      <c r="S385" s="1">
        <f>(Table2[[#This Row],[Close Price]]-Table2[[#This Row],[20D EMA]])/Table2[[#This Row],[20D EMA]]</f>
        <v>7.36627349249456E-2</v>
      </c>
      <c r="T385" s="1">
        <f>(Table2[[#This Row],[Close Price]]-Table2[[#This Row],[50D EMA]])/Table2[[#This Row],[50D EMA]]</f>
        <v>0.10034227229668145</v>
      </c>
      <c r="U385" s="1">
        <f>(Table2[[#This Row],[Close Price]]-Table2[[#This Row],[200D EMA]])/Table2[[#This Row],[200D EMA]]</f>
        <v>0.21312958491122069</v>
      </c>
      <c r="V385">
        <v>0.85847673085432197</v>
      </c>
      <c r="W385">
        <v>769.3</v>
      </c>
      <c r="X385">
        <v>797</v>
      </c>
      <c r="Y385">
        <v>731.05</v>
      </c>
      <c r="Z385">
        <v>805</v>
      </c>
      <c r="AA385">
        <v>769.3</v>
      </c>
      <c r="AB385">
        <v>805</v>
      </c>
      <c r="AC385" s="1">
        <f>(Table2[[#This Row],[Close Price]]/Table2[[#This Row],[Day Low]])-1</f>
        <v>3.2952034316911405E-2</v>
      </c>
      <c r="AD385" s="1">
        <f>(Table2[[#This Row],[Day High]]/Table2[[#This Row],[Close Price]])-1</f>
        <v>2.9572767885233109E-3</v>
      </c>
      <c r="AE385" s="1">
        <f>(Table2[[#This Row],[Close Price]]/Table2[[#This Row],[Current Week Low]])-1</f>
        <v>8.699815334108485E-2</v>
      </c>
      <c r="AF385" s="1">
        <f>(Table2[[#This Row],[Current Week High]]/Table2[[#This Row],[Close Price]])-1</f>
        <v>1.3024602026049159E-2</v>
      </c>
      <c r="AG385" s="1">
        <f>(Table2[[#This Row],[Close Price]]/Table2[[#This Row],[Current Month Low]])-1</f>
        <v>3.2952034316911405E-2</v>
      </c>
      <c r="AH385" s="1">
        <f>(Table2[[#This Row],[Current Month High]]/Table2[[#This Row],[Close Price]])-1</f>
        <v>1.3024602026049159E-2</v>
      </c>
      <c r="AI385">
        <v>1.9379601082237301</v>
      </c>
      <c r="AJ385">
        <v>81.821301910536505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-0.01</v>
      </c>
      <c r="AM385" t="s">
        <v>3214</v>
      </c>
      <c r="AN385">
        <v>7.4</v>
      </c>
      <c r="AO385" t="s">
        <v>3215</v>
      </c>
      <c r="AQ385">
        <f>(Table2[[#This Row],[Sharpe Ratio]]-AVERAGE(Table2[Sharpe Ratio]))/_xlfn.STDEV.P(Table2[Sharpe Ratio])</f>
        <v>-0.7145863121857492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2.9488377171674673</v>
      </c>
      <c r="AS385">
        <f>_xlfn.RANK.AVG(Table2[[#This Row],[1Y Return vs Nifty Z-Score]],Table2[1Y Return vs Nifty Z-Score])</f>
        <v>235</v>
      </c>
      <c r="AT385">
        <f>_xlfn.RANK.AVG(Table2[[#This Row],[6M Return vs Nifty Z-Score]],Table2[6M Return vs Nifty Z-Score])</f>
        <v>370</v>
      </c>
      <c r="AU385">
        <f>_xlfn.RANK.AVG(Table2[[#This Row],[Sharpe Ratio Z-Score]],Table2[Sharpe Ratio Z-Score])</f>
        <v>536.5</v>
      </c>
      <c r="AV385">
        <f>(Table2[[#This Row],[Rank 1Y]]+Table2[[#This Row],[Rank 6M]]+Table2[[#This Row],[Rank Sharpe]])/3</f>
        <v>380.5</v>
      </c>
    </row>
    <row r="386" spans="1:48" x14ac:dyDescent="0.3">
      <c r="A386" t="s">
        <v>1774</v>
      </c>
      <c r="B386" t="s">
        <v>1775</v>
      </c>
      <c r="C386" t="s">
        <v>3179</v>
      </c>
      <c r="D386" t="s">
        <v>127</v>
      </c>
      <c r="E386">
        <v>4686.7289222250001</v>
      </c>
      <c r="F386">
        <v>933</v>
      </c>
      <c r="G386">
        <v>30.244661642271598</v>
      </c>
      <c r="H386">
        <f>(Table2[[#This Row],[1Y Return vs Nifty]]-AVERAGE(Table2[1Y Return vs Nifty]))/_xlfn.STDEV.P(Table2[1Y Return vs Nifty])</f>
        <v>0.10200248323562255</v>
      </c>
      <c r="I386">
        <v>18.139241828902801</v>
      </c>
      <c r="J386">
        <f>(Table2[[#This Row],[1M Return vs Nifty]]-AVERAGE(Table2[1M Return vs Nifty]))/_xlfn.STDEV.P(Table2[1M Return vs Nifty])</f>
        <v>1.4999786478116133</v>
      </c>
      <c r="K386">
        <v>16.8181598531772</v>
      </c>
      <c r="L386">
        <f>(Table2[[#This Row],[6M Return vs Nifty]]-AVERAGE(Table2[6M Return vs Nifty]))/_xlfn.STDEV.P(Table2[6M Return vs Nifty])</f>
        <v>0.2534419019199568</v>
      </c>
      <c r="M386">
        <v>0.86007630489474896</v>
      </c>
      <c r="N386">
        <f>(Table2[[#This Row],[1W Return vs Nifty]]-AVERAGE(Table2[1W Return vs Nifty]))/_xlfn.STDEV.P(Table2[1W Return vs Nifty])</f>
        <v>-0.68220862715830999</v>
      </c>
      <c r="O386">
        <v>956.28</v>
      </c>
      <c r="P386">
        <v>917.98639886286105</v>
      </c>
      <c r="Q386">
        <v>810.72670683577201</v>
      </c>
      <c r="R386">
        <v>57.085793746971802</v>
      </c>
      <c r="S386" s="1">
        <f>(Table2[[#This Row],[Close Price]]-Table2[[#This Row],[20D EMA]])/Table2[[#This Row],[20D EMA]]</f>
        <v>-2.4344334295394628E-2</v>
      </c>
      <c r="T386" s="1">
        <f>(Table2[[#This Row],[Close Price]]-Table2[[#This Row],[50D EMA]])/Table2[[#This Row],[50D EMA]]</f>
        <v>1.6354927650057534E-2</v>
      </c>
      <c r="U386" s="1">
        <f>(Table2[[#This Row],[Close Price]]-Table2[[#This Row],[200D EMA]])/Table2[[#This Row],[200D EMA]]</f>
        <v>0.15081937246332353</v>
      </c>
      <c r="V386">
        <v>2.5947467443514198</v>
      </c>
      <c r="W386">
        <v>928.25</v>
      </c>
      <c r="X386">
        <v>986.2</v>
      </c>
      <c r="Y386">
        <v>928.25</v>
      </c>
      <c r="Z386">
        <v>997.65</v>
      </c>
      <c r="AA386">
        <v>928.25</v>
      </c>
      <c r="AB386">
        <v>997.65</v>
      </c>
      <c r="AC386" s="1">
        <f>(Table2[[#This Row],[Close Price]]/Table2[[#This Row],[Day Low]])-1</f>
        <v>5.1171559385940757E-3</v>
      </c>
      <c r="AD386" s="1">
        <f>(Table2[[#This Row],[Day High]]/Table2[[#This Row],[Close Price]])-1</f>
        <v>5.702036441586289E-2</v>
      </c>
      <c r="AE386" s="1">
        <f>(Table2[[#This Row],[Close Price]]/Table2[[#This Row],[Current Week Low]])-1</f>
        <v>5.1171559385940757E-3</v>
      </c>
      <c r="AF386" s="1">
        <f>(Table2[[#This Row],[Current Week High]]/Table2[[#This Row],[Close Price]])-1</f>
        <v>6.9292604501607791E-2</v>
      </c>
      <c r="AG386" s="1">
        <f>(Table2[[#This Row],[Close Price]]/Table2[[#This Row],[Current Month Low]])-1</f>
        <v>5.1171559385940757E-3</v>
      </c>
      <c r="AH386" s="1">
        <f>(Table2[[#This Row],[Current Month High]]/Table2[[#This Row],[Close Price]])-1</f>
        <v>6.9292604501607791E-2</v>
      </c>
      <c r="AI386">
        <v>10.857449088960299</v>
      </c>
      <c r="AJ386">
        <v>71.586206896551701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0.04</v>
      </c>
      <c r="AM386" t="s">
        <v>3215</v>
      </c>
      <c r="AN386">
        <v>-4.6900000000000004</v>
      </c>
      <c r="AO386" t="s">
        <v>3214</v>
      </c>
      <c r="AP386">
        <v>-3.7354257054683003E-2</v>
      </c>
      <c r="AQ386">
        <f>(Table2[[#This Row],[Sharpe Ratio]]-AVERAGE(Table2[Sharpe Ratio]))/_xlfn.STDEV.P(Table2[Sharpe Ratio])</f>
        <v>-1.1507616034198844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2.2452802388998161E-2</v>
      </c>
      <c r="AS386">
        <f>_xlfn.RANK.AVG(Table2[[#This Row],[1Y Return vs Nifty Z-Score]],Table2[1Y Return vs Nifty Z-Score])</f>
        <v>271</v>
      </c>
      <c r="AT386">
        <f>_xlfn.RANK.AVG(Table2[[#This Row],[6M Return vs Nifty Z-Score]],Table2[6M Return vs Nifty Z-Score])</f>
        <v>233</v>
      </c>
      <c r="AU386">
        <f>_xlfn.RANK.AVG(Table2[[#This Row],[Sharpe Ratio Z-Score]],Table2[Sharpe Ratio Z-Score])</f>
        <v>640</v>
      </c>
      <c r="AV386">
        <f>(Table2[[#This Row],[Rank 1Y]]+Table2[[#This Row],[Rank 6M]]+Table2[[#This Row],[Rank Sharpe]])/3</f>
        <v>381.33333333333331</v>
      </c>
    </row>
    <row r="387" spans="1:48" x14ac:dyDescent="0.3">
      <c r="A387" t="s">
        <v>398</v>
      </c>
      <c r="B387" t="s">
        <v>399</v>
      </c>
      <c r="C387" t="s">
        <v>3171</v>
      </c>
      <c r="D387" t="s">
        <v>400</v>
      </c>
      <c r="E387">
        <v>61540.934984264997</v>
      </c>
      <c r="F387">
        <v>1664.25</v>
      </c>
      <c r="G387">
        <v>5.3401032539510798</v>
      </c>
      <c r="H387">
        <f>(Table2[[#This Row],[1Y Return vs Nifty]]-AVERAGE(Table2[1Y Return vs Nifty]))/_xlfn.STDEV.P(Table2[1Y Return vs Nifty])</f>
        <v>-0.32386879358227944</v>
      </c>
      <c r="I387">
        <v>-13.2489440882406</v>
      </c>
      <c r="J387">
        <f>(Table2[[#This Row],[1M Return vs Nifty]]-AVERAGE(Table2[1M Return vs Nifty]))/_xlfn.STDEV.P(Table2[1M Return vs Nifty])</f>
        <v>-1.3544811262376615</v>
      </c>
      <c r="K387">
        <v>5.9403471869382196</v>
      </c>
      <c r="L387">
        <f>(Table2[[#This Row],[6M Return vs Nifty]]-AVERAGE(Table2[6M Return vs Nifty]))/_xlfn.STDEV.P(Table2[6M Return vs Nifty])</f>
        <v>-0.10488562600162059</v>
      </c>
      <c r="M387">
        <v>2.0301046560041498</v>
      </c>
      <c r="N387">
        <f>(Table2[[#This Row],[1W Return vs Nifty]]-AVERAGE(Table2[1W Return vs Nifty]))/_xlfn.STDEV.P(Table2[1W Return vs Nifty])</f>
        <v>-0.41258989051855904</v>
      </c>
      <c r="O387">
        <v>1769.15</v>
      </c>
      <c r="P387">
        <v>1767.10220382182</v>
      </c>
      <c r="Q387">
        <v>1590.3837368981399</v>
      </c>
      <c r="R387">
        <v>27.5081737007249</v>
      </c>
      <c r="S387" s="1">
        <f>(Table2[[#This Row],[Close Price]]-Table2[[#This Row],[20D EMA]])/Table2[[#This Row],[20D EMA]]</f>
        <v>-5.9294011248339648E-2</v>
      </c>
      <c r="T387" s="1">
        <f>(Table2[[#This Row],[Close Price]]-Table2[[#This Row],[50D EMA]])/Table2[[#This Row],[50D EMA]]</f>
        <v>-5.820387954888815E-2</v>
      </c>
      <c r="U387" s="1">
        <f>(Table2[[#This Row],[Close Price]]-Table2[[#This Row],[200D EMA]])/Table2[[#This Row],[200D EMA]]</f>
        <v>4.6445559891053555E-2</v>
      </c>
      <c r="V387">
        <v>0.55925929527271701</v>
      </c>
      <c r="W387">
        <v>1650.05</v>
      </c>
      <c r="X387">
        <v>1695</v>
      </c>
      <c r="Y387">
        <v>1650.05</v>
      </c>
      <c r="Z387">
        <v>1715.55</v>
      </c>
      <c r="AA387">
        <v>1650.05</v>
      </c>
      <c r="AB387">
        <v>1712</v>
      </c>
      <c r="AC387" s="1">
        <f>(Table2[[#This Row],[Close Price]]/Table2[[#This Row],[Day Low]])-1</f>
        <v>8.6057998242476952E-3</v>
      </c>
      <c r="AD387" s="1">
        <f>(Table2[[#This Row],[Day High]]/Table2[[#This Row],[Close Price]])-1</f>
        <v>1.8476791347453725E-2</v>
      </c>
      <c r="AE387" s="1">
        <f>(Table2[[#This Row],[Close Price]]/Table2[[#This Row],[Current Week Low]])-1</f>
        <v>8.6057998242476952E-3</v>
      </c>
      <c r="AF387" s="1">
        <f>(Table2[[#This Row],[Current Week High]]/Table2[[#This Row],[Close Price]])-1</f>
        <v>3.0824695808922886E-2</v>
      </c>
      <c r="AG387" s="1">
        <f>(Table2[[#This Row],[Close Price]]/Table2[[#This Row],[Current Month Low]])-1</f>
        <v>8.6057998242476952E-3</v>
      </c>
      <c r="AH387" s="1">
        <f>(Table2[[#This Row],[Current Month High]]/Table2[[#This Row],[Close Price]])-1</f>
        <v>2.8691602824094886E-2</v>
      </c>
      <c r="AI387">
        <v>19.705573080967401</v>
      </c>
      <c r="AJ387">
        <v>42.249668789264398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-0.01</v>
      </c>
      <c r="AM387" t="s">
        <v>3214</v>
      </c>
      <c r="AN387">
        <v>-10.15</v>
      </c>
      <c r="AO387" t="s">
        <v>3214</v>
      </c>
      <c r="AP387">
        <v>4.4936028829039E-2</v>
      </c>
      <c r="AQ387">
        <f>(Table2[[#This Row],[Sharpe Ratio]]-AVERAGE(Table2[Sharpe Ratio]))/_xlfn.STDEV.P(Table2[Sharpe Ratio])</f>
        <v>-0.18988077640922174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-2.3857062127493425</v>
      </c>
      <c r="AS387">
        <f>_xlfn.RANK.AVG(Table2[[#This Row],[1Y Return vs Nifty Z-Score]],Table2[1Y Return vs Nifty Z-Score])</f>
        <v>403</v>
      </c>
      <c r="AT387">
        <f>_xlfn.RANK.AVG(Table2[[#This Row],[6M Return vs Nifty Z-Score]],Table2[6M Return vs Nifty Z-Score])</f>
        <v>355</v>
      </c>
      <c r="AU387">
        <f>_xlfn.RANK.AVG(Table2[[#This Row],[Sharpe Ratio Z-Score]],Table2[Sharpe Ratio Z-Score])</f>
        <v>390</v>
      </c>
      <c r="AV387">
        <f>(Table2[[#This Row],[Rank 1Y]]+Table2[[#This Row],[Rank 6M]]+Table2[[#This Row],[Rank Sharpe]])/3</f>
        <v>382.66666666666669</v>
      </c>
    </row>
    <row r="388" spans="1:48" x14ac:dyDescent="0.3">
      <c r="A388" t="s">
        <v>201</v>
      </c>
      <c r="B388" t="s">
        <v>202</v>
      </c>
      <c r="C388" t="s">
        <v>3173</v>
      </c>
      <c r="D388" t="s">
        <v>54</v>
      </c>
      <c r="E388">
        <v>134679.37262602401</v>
      </c>
      <c r="F388">
        <v>1656.55</v>
      </c>
      <c r="G388">
        <v>10.7562014187393</v>
      </c>
      <c r="H388">
        <f>(Table2[[#This Row],[1Y Return vs Nifty]]-AVERAGE(Table2[1Y Return vs Nifty]))/_xlfn.STDEV.P(Table2[1Y Return vs Nifty])</f>
        <v>-0.23125279112824026</v>
      </c>
      <c r="I388">
        <v>1.3705335041503599</v>
      </c>
      <c r="J388">
        <f>(Table2[[#This Row],[1M Return vs Nifty]]-AVERAGE(Table2[1M Return vs Nifty]))/_xlfn.STDEV.P(Table2[1M Return vs Nifty])</f>
        <v>-2.497738189089049E-2</v>
      </c>
      <c r="K388">
        <v>2.6042513348929899E-2</v>
      </c>
      <c r="L388">
        <f>(Table2[[#This Row],[6M Return vs Nifty]]-AVERAGE(Table2[6M Return vs Nifty]))/_xlfn.STDEV.P(Table2[6M Return vs Nifty])</f>
        <v>-0.29970955228964508</v>
      </c>
      <c r="M388">
        <v>4.7745014359858997</v>
      </c>
      <c r="N388">
        <f>(Table2[[#This Row],[1W Return vs Nifty]]-AVERAGE(Table2[1W Return vs Nifty]))/_xlfn.STDEV.P(Table2[1W Return vs Nifty])</f>
        <v>0.21982281294737036</v>
      </c>
      <c r="O388">
        <v>1642.94</v>
      </c>
      <c r="P388">
        <v>1606.9054623203799</v>
      </c>
      <c r="Q388">
        <v>1467.9495667997901</v>
      </c>
      <c r="R388">
        <v>57.622615065354097</v>
      </c>
      <c r="S388" s="1">
        <f>(Table2[[#This Row],[Close Price]]-Table2[[#This Row],[20D EMA]])/Table2[[#This Row],[20D EMA]]</f>
        <v>8.283930027876793E-3</v>
      </c>
      <c r="T388" s="1">
        <f>(Table2[[#This Row],[Close Price]]-Table2[[#This Row],[50D EMA]])/Table2[[#This Row],[50D EMA]]</f>
        <v>3.0894498054622997E-2</v>
      </c>
      <c r="U388" s="1">
        <f>(Table2[[#This Row],[Close Price]]-Table2[[#This Row],[200D EMA]])/Table2[[#This Row],[200D EMA]]</f>
        <v>0.12847882343217626</v>
      </c>
      <c r="V388">
        <v>1.13465885467507</v>
      </c>
      <c r="W388">
        <v>1640.35</v>
      </c>
      <c r="X388">
        <v>1678</v>
      </c>
      <c r="Y388">
        <v>1640.35</v>
      </c>
      <c r="Z388">
        <v>1678.9</v>
      </c>
      <c r="AA388">
        <v>1640.35</v>
      </c>
      <c r="AB388">
        <v>1678</v>
      </c>
      <c r="AC388" s="1">
        <f>(Table2[[#This Row],[Close Price]]/Table2[[#This Row],[Day Low]])-1</f>
        <v>9.8759411101290162E-3</v>
      </c>
      <c r="AD388" s="1">
        <f>(Table2[[#This Row],[Day High]]/Table2[[#This Row],[Close Price]])-1</f>
        <v>1.2948597989798083E-2</v>
      </c>
      <c r="AE388" s="1">
        <f>(Table2[[#This Row],[Close Price]]/Table2[[#This Row],[Current Week Low]])-1</f>
        <v>9.8759411101290162E-3</v>
      </c>
      <c r="AF388" s="1">
        <f>(Table2[[#This Row],[Current Week High]]/Table2[[#This Row],[Close Price]])-1</f>
        <v>1.3491895807551835E-2</v>
      </c>
      <c r="AG388" s="1">
        <f>(Table2[[#This Row],[Close Price]]/Table2[[#This Row],[Current Month Low]])-1</f>
        <v>9.8759411101290162E-3</v>
      </c>
      <c r="AH388" s="1">
        <f>(Table2[[#This Row],[Current Month High]]/Table2[[#This Row],[Close Price]])-1</f>
        <v>1.2948597989798083E-2</v>
      </c>
      <c r="AI388">
        <v>1.5966919199541201</v>
      </c>
      <c r="AJ388">
        <v>46.338339222614799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-0.02</v>
      </c>
      <c r="AM388" t="s">
        <v>3214</v>
      </c>
      <c r="AN388">
        <v>-0.17</v>
      </c>
      <c r="AO388" t="s">
        <v>3214</v>
      </c>
      <c r="AP388">
        <v>6.0187603095822002E-2</v>
      </c>
      <c r="AQ388">
        <f>(Table2[[#This Row],[Sharpe Ratio]]-AVERAGE(Table2[Sharpe Ratio]))/_xlfn.STDEV.P(Table2[Sharpe Ratio])</f>
        <v>-1.1792377064142882E-2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-0.34790928942554833</v>
      </c>
      <c r="AS388">
        <f>_xlfn.RANK.AVG(Table2[[#This Row],[1Y Return vs Nifty Z-Score]],Table2[1Y Return vs Nifty Z-Score])</f>
        <v>373</v>
      </c>
      <c r="AT388">
        <f>_xlfn.RANK.AVG(Table2[[#This Row],[6M Return vs Nifty Z-Score]],Table2[6M Return vs Nifty Z-Score])</f>
        <v>425</v>
      </c>
      <c r="AU388">
        <f>_xlfn.RANK.AVG(Table2[[#This Row],[Sharpe Ratio Z-Score]],Table2[Sharpe Ratio Z-Score])</f>
        <v>352</v>
      </c>
      <c r="AV388">
        <f>(Table2[[#This Row],[Rank 1Y]]+Table2[[#This Row],[Rank 6M]]+Table2[[#This Row],[Rank Sharpe]])/3</f>
        <v>383.33333333333331</v>
      </c>
    </row>
    <row r="389" spans="1:48" x14ac:dyDescent="0.3">
      <c r="A389" t="s">
        <v>1849</v>
      </c>
      <c r="B389" t="s">
        <v>1850</v>
      </c>
      <c r="C389" t="s">
        <v>3181</v>
      </c>
      <c r="D389" t="s">
        <v>261</v>
      </c>
      <c r="E389">
        <v>4185.133511172</v>
      </c>
      <c r="F389">
        <v>176.53</v>
      </c>
      <c r="G389">
        <v>-1.1911113708186001</v>
      </c>
      <c r="H389">
        <f>(Table2[[#This Row],[1Y Return vs Nifty]]-AVERAGE(Table2[1Y Return vs Nifty]))/_xlfn.STDEV.P(Table2[1Y Return vs Nifty])</f>
        <v>-0.43555343653209527</v>
      </c>
      <c r="I389">
        <v>9.3597483196245896</v>
      </c>
      <c r="J389">
        <f>(Table2[[#This Row],[1M Return vs Nifty]]-AVERAGE(Table2[1M Return vs Nifty]))/_xlfn.STDEV.P(Table2[1M Return vs Nifty])</f>
        <v>0.70156643230750371</v>
      </c>
      <c r="K389">
        <v>15.278100502420999</v>
      </c>
      <c r="L389">
        <f>(Table2[[#This Row],[6M Return vs Nifty]]-AVERAGE(Table2[6M Return vs Nifty]))/_xlfn.STDEV.P(Table2[6M Return vs Nifty])</f>
        <v>0.20271059435462987</v>
      </c>
      <c r="M389">
        <v>4.7626209489060702</v>
      </c>
      <c r="N389">
        <f>(Table2[[#This Row],[1W Return vs Nifty]]-AVERAGE(Table2[1W Return vs Nifty]))/_xlfn.STDEV.P(Table2[1W Return vs Nifty])</f>
        <v>0.21708509987051092</v>
      </c>
      <c r="O389">
        <v>176.06</v>
      </c>
      <c r="P389">
        <v>170.04824942659599</v>
      </c>
      <c r="Q389">
        <v>153.49145425294699</v>
      </c>
      <c r="R389">
        <v>57.960383703798698</v>
      </c>
      <c r="S389" s="1">
        <f>(Table2[[#This Row],[Close Price]]-Table2[[#This Row],[20D EMA]])/Table2[[#This Row],[20D EMA]]</f>
        <v>2.6695444734749453E-3</v>
      </c>
      <c r="T389" s="1">
        <f>(Table2[[#This Row],[Close Price]]-Table2[[#This Row],[50D EMA]])/Table2[[#This Row],[50D EMA]]</f>
        <v>3.8117126140730803E-2</v>
      </c>
      <c r="U389" s="1">
        <f>(Table2[[#This Row],[Close Price]]-Table2[[#This Row],[200D EMA]])/Table2[[#This Row],[200D EMA]]</f>
        <v>0.15009660218012216</v>
      </c>
      <c r="V389">
        <v>0.56238615216939503</v>
      </c>
      <c r="W389">
        <v>175.25</v>
      </c>
      <c r="X389">
        <v>184.7</v>
      </c>
      <c r="Y389">
        <v>172</v>
      </c>
      <c r="Z389">
        <v>184.7</v>
      </c>
      <c r="AA389">
        <v>175</v>
      </c>
      <c r="AB389">
        <v>184.7</v>
      </c>
      <c r="AC389" s="1">
        <f>(Table2[[#This Row],[Close Price]]/Table2[[#This Row],[Day Low]])-1</f>
        <v>7.3038516405135034E-3</v>
      </c>
      <c r="AD389" s="1">
        <f>(Table2[[#This Row],[Day High]]/Table2[[#This Row],[Close Price]])-1</f>
        <v>4.6281085367926078E-2</v>
      </c>
      <c r="AE389" s="1">
        <f>(Table2[[#This Row],[Close Price]]/Table2[[#This Row],[Current Week Low]])-1</f>
        <v>2.6337209302325526E-2</v>
      </c>
      <c r="AF389" s="1">
        <f>(Table2[[#This Row],[Current Week High]]/Table2[[#This Row],[Close Price]])-1</f>
        <v>4.6281085367926078E-2</v>
      </c>
      <c r="AG389" s="1">
        <f>(Table2[[#This Row],[Close Price]]/Table2[[#This Row],[Current Month Low]])-1</f>
        <v>8.7428571428571633E-3</v>
      </c>
      <c r="AH389" s="1">
        <f>(Table2[[#This Row],[Current Month High]]/Table2[[#This Row],[Close Price]])-1</f>
        <v>4.6281085367926078E-2</v>
      </c>
      <c r="AI389">
        <v>9.1599161615589306</v>
      </c>
      <c r="AJ389">
        <v>57.545738509593903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0.01</v>
      </c>
      <c r="AM389" t="s">
        <v>3215</v>
      </c>
      <c r="AN389">
        <v>-6.47</v>
      </c>
      <c r="AO389" t="s">
        <v>3214</v>
      </c>
      <c r="AP389">
        <v>2.0478884841741998E-2</v>
      </c>
      <c r="AQ389">
        <f>(Table2[[#This Row],[Sharpe Ratio]]-AVERAGE(Table2[Sharpe Ratio]))/_xlfn.STDEV.P(Table2[Sharpe Ratio])</f>
        <v>-0.47546005819758957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0.21034863180295965</v>
      </c>
      <c r="AS389">
        <f>_xlfn.RANK.AVG(Table2[[#This Row],[1Y Return vs Nifty Z-Score]],Table2[1Y Return vs Nifty Z-Score])</f>
        <v>442</v>
      </c>
      <c r="AT389">
        <f>_xlfn.RANK.AVG(Table2[[#This Row],[6M Return vs Nifty Z-Score]],Table2[6M Return vs Nifty Z-Score])</f>
        <v>250</v>
      </c>
      <c r="AU389">
        <f>_xlfn.RANK.AVG(Table2[[#This Row],[Sharpe Ratio Z-Score]],Table2[Sharpe Ratio Z-Score])</f>
        <v>460</v>
      </c>
      <c r="AV389">
        <f>(Table2[[#This Row],[Rank 1Y]]+Table2[[#This Row],[Rank 6M]]+Table2[[#This Row],[Rank Sharpe]])/3</f>
        <v>384</v>
      </c>
    </row>
    <row r="390" spans="1:48" x14ac:dyDescent="0.3">
      <c r="A390" t="s">
        <v>1935</v>
      </c>
      <c r="B390" t="s">
        <v>1936</v>
      </c>
      <c r="C390" t="s">
        <v>3181</v>
      </c>
      <c r="D390" t="s">
        <v>124</v>
      </c>
      <c r="E390">
        <v>3749.3036784000001</v>
      </c>
      <c r="F390">
        <v>869.1</v>
      </c>
      <c r="G390">
        <v>31.632481536842299</v>
      </c>
      <c r="H390">
        <f>(Table2[[#This Row],[1Y Return vs Nifty]]-AVERAGE(Table2[1Y Return vs Nifty]))/_xlfn.STDEV.P(Table2[1Y Return vs Nifty])</f>
        <v>0.12573438890841243</v>
      </c>
      <c r="I390">
        <v>11.542352664852199</v>
      </c>
      <c r="J390">
        <f>(Table2[[#This Row],[1M Return vs Nifty]]-AVERAGE(Table2[1M Return vs Nifty]))/_xlfn.STDEV.P(Table2[1M Return vs Nifty])</f>
        <v>0.90005373331187988</v>
      </c>
      <c r="K390">
        <v>-18.480938467459001</v>
      </c>
      <c r="L390">
        <f>(Table2[[#This Row],[6M Return vs Nifty]]-AVERAGE(Table2[6M Return vs Nifty]))/_xlfn.STDEV.P(Table2[6M Return vs Nifty])</f>
        <v>-0.90935056630771682</v>
      </c>
      <c r="M390">
        <v>4.0477001269885502</v>
      </c>
      <c r="N390">
        <f>(Table2[[#This Row],[1W Return vs Nifty]]-AVERAGE(Table2[1W Return vs Nifty]))/_xlfn.STDEV.P(Table2[1W Return vs Nifty])</f>
        <v>5.234033225860979E-2</v>
      </c>
      <c r="O390">
        <v>835.91</v>
      </c>
      <c r="P390">
        <v>833.74356679606797</v>
      </c>
      <c r="Q390">
        <v>777.64202531741898</v>
      </c>
      <c r="R390">
        <v>62.6605831909024</v>
      </c>
      <c r="S390" s="1">
        <f>(Table2[[#This Row],[Close Price]]-Table2[[#This Row],[20D EMA]])/Table2[[#This Row],[20D EMA]]</f>
        <v>3.9705231424435709E-2</v>
      </c>
      <c r="T390" s="1">
        <f>(Table2[[#This Row],[Close Price]]-Table2[[#This Row],[50D EMA]])/Table2[[#This Row],[50D EMA]]</f>
        <v>4.2406843797069042E-2</v>
      </c>
      <c r="U390" s="1">
        <f>(Table2[[#This Row],[Close Price]]-Table2[[#This Row],[200D EMA]])/Table2[[#This Row],[200D EMA]]</f>
        <v>0.11760935199618307</v>
      </c>
      <c r="V390">
        <v>0.74916167710509096</v>
      </c>
      <c r="W390">
        <v>850.05</v>
      </c>
      <c r="X390">
        <v>880.5</v>
      </c>
      <c r="Y390">
        <v>840.5</v>
      </c>
      <c r="Z390">
        <v>880.5</v>
      </c>
      <c r="AA390">
        <v>840.5</v>
      </c>
      <c r="AB390">
        <v>880.5</v>
      </c>
      <c r="AC390" s="1">
        <f>(Table2[[#This Row],[Close Price]]/Table2[[#This Row],[Day Low]])-1</f>
        <v>2.2410446444326881E-2</v>
      </c>
      <c r="AD390" s="1">
        <f>(Table2[[#This Row],[Day High]]/Table2[[#This Row],[Close Price]])-1</f>
        <v>1.3117017604418413E-2</v>
      </c>
      <c r="AE390" s="1">
        <f>(Table2[[#This Row],[Close Price]]/Table2[[#This Row],[Current Week Low]])-1</f>
        <v>3.4027364663890669E-2</v>
      </c>
      <c r="AF390" s="1">
        <f>(Table2[[#This Row],[Current Week High]]/Table2[[#This Row],[Close Price]])-1</f>
        <v>1.3117017604418413E-2</v>
      </c>
      <c r="AG390" s="1">
        <f>(Table2[[#This Row],[Close Price]]/Table2[[#This Row],[Current Month Low]])-1</f>
        <v>3.4027364663890669E-2</v>
      </c>
      <c r="AH390" s="1">
        <f>(Table2[[#This Row],[Current Month High]]/Table2[[#This Row],[Close Price]])-1</f>
        <v>1.3117017604418413E-2</v>
      </c>
      <c r="AI390">
        <v>24.611667241974398</v>
      </c>
      <c r="AJ390">
        <v>105.21841794569001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-0.17</v>
      </c>
      <c r="AM390" t="s">
        <v>3214</v>
      </c>
      <c r="AN390">
        <v>3.41</v>
      </c>
      <c r="AO390" t="s">
        <v>3215</v>
      </c>
      <c r="AP390">
        <v>8.3159821251196003E-2</v>
      </c>
      <c r="AQ390">
        <f>(Table2[[#This Row],[Sharpe Ratio]]-AVERAGE(Table2[Sharpe Ratio]))/_xlfn.STDEV.P(Table2[Sharpe Ratio])</f>
        <v>0.25644783795462084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0.42522572612580611</v>
      </c>
      <c r="AS390">
        <f>_xlfn.RANK.AVG(Table2[[#This Row],[1Y Return vs Nifty Z-Score]],Table2[1Y Return vs Nifty Z-Score])</f>
        <v>260</v>
      </c>
      <c r="AT390">
        <f>_xlfn.RANK.AVG(Table2[[#This Row],[6M Return vs Nifty Z-Score]],Table2[6M Return vs Nifty Z-Score])</f>
        <v>615</v>
      </c>
      <c r="AU390">
        <f>_xlfn.RANK.AVG(Table2[[#This Row],[Sharpe Ratio Z-Score]],Table2[Sharpe Ratio Z-Score])</f>
        <v>279</v>
      </c>
      <c r="AV390">
        <f>(Table2[[#This Row],[Rank 1Y]]+Table2[[#This Row],[Rank 6M]]+Table2[[#This Row],[Rank Sharpe]])/3</f>
        <v>384.66666666666669</v>
      </c>
    </row>
    <row r="391" spans="1:48" x14ac:dyDescent="0.3">
      <c r="A391" t="s">
        <v>1554</v>
      </c>
      <c r="B391" t="s">
        <v>1555</v>
      </c>
      <c r="C391" t="s">
        <v>3183</v>
      </c>
      <c r="D391" t="s">
        <v>270</v>
      </c>
      <c r="E391">
        <v>6527.1249876900001</v>
      </c>
      <c r="F391">
        <v>668.35</v>
      </c>
      <c r="G391">
        <v>-21.481285285755401</v>
      </c>
      <c r="H391">
        <f>(Table2[[#This Row],[1Y Return vs Nifty]]-AVERAGE(Table2[1Y Return vs Nifty]))/_xlfn.STDEV.P(Table2[1Y Return vs Nifty])</f>
        <v>-0.78251812216425609</v>
      </c>
      <c r="I391">
        <v>1.55369456506249</v>
      </c>
      <c r="J391">
        <f>(Table2[[#This Row],[1M Return vs Nifty]]-AVERAGE(Table2[1M Return vs Nifty]))/_xlfn.STDEV.P(Table2[1M Return vs Nifty])</f>
        <v>-8.3206091189313852E-3</v>
      </c>
      <c r="K391">
        <v>23.473640771229199</v>
      </c>
      <c r="L391">
        <f>(Table2[[#This Row],[6M Return vs Nifty]]-AVERAGE(Table2[6M Return vs Nifty]))/_xlfn.STDEV.P(Table2[6M Return vs Nifty])</f>
        <v>0.47268101714176419</v>
      </c>
      <c r="M391">
        <v>9.9102255229087994</v>
      </c>
      <c r="N391">
        <f>(Table2[[#This Row],[1W Return vs Nifty]]-AVERAGE(Table2[1W Return vs Nifty]))/_xlfn.STDEV.P(Table2[1W Return vs Nifty])</f>
        <v>1.4032876740625335</v>
      </c>
      <c r="O391">
        <v>662.77</v>
      </c>
      <c r="P391">
        <v>640.94264437033098</v>
      </c>
      <c r="Q391">
        <v>576.71139559657502</v>
      </c>
      <c r="R391">
        <v>64.117670930808401</v>
      </c>
      <c r="S391" s="1">
        <f>(Table2[[#This Row],[Close Price]]-Table2[[#This Row],[20D EMA]])/Table2[[#This Row],[20D EMA]]</f>
        <v>8.419210284110688E-3</v>
      </c>
      <c r="T391" s="1">
        <f>(Table2[[#This Row],[Close Price]]-Table2[[#This Row],[50D EMA]])/Table2[[#This Row],[50D EMA]]</f>
        <v>4.276101125490616E-2</v>
      </c>
      <c r="U391" s="1">
        <f>(Table2[[#This Row],[Close Price]]-Table2[[#This Row],[200D EMA]])/Table2[[#This Row],[200D EMA]]</f>
        <v>0.15889854978265186</v>
      </c>
      <c r="V391">
        <v>0.42402968319510398</v>
      </c>
      <c r="W391">
        <v>650</v>
      </c>
      <c r="X391">
        <v>677.95</v>
      </c>
      <c r="Y391">
        <v>650</v>
      </c>
      <c r="Z391">
        <v>690.55</v>
      </c>
      <c r="AA391">
        <v>650</v>
      </c>
      <c r="AB391">
        <v>688.2</v>
      </c>
      <c r="AC391" s="1">
        <f>(Table2[[#This Row],[Close Price]]/Table2[[#This Row],[Day Low]])-1</f>
        <v>2.8230769230769281E-2</v>
      </c>
      <c r="AD391" s="1">
        <f>(Table2[[#This Row],[Day High]]/Table2[[#This Row],[Close Price]])-1</f>
        <v>1.436373157776627E-2</v>
      </c>
      <c r="AE391" s="1">
        <f>(Table2[[#This Row],[Close Price]]/Table2[[#This Row],[Current Week Low]])-1</f>
        <v>2.8230769230769281E-2</v>
      </c>
      <c r="AF391" s="1">
        <f>(Table2[[#This Row],[Current Week High]]/Table2[[#This Row],[Close Price]])-1</f>
        <v>3.3216129273584194E-2</v>
      </c>
      <c r="AG391" s="1">
        <f>(Table2[[#This Row],[Close Price]]/Table2[[#This Row],[Current Month Low]])-1</f>
        <v>2.8230769230769281E-2</v>
      </c>
      <c r="AH391" s="1">
        <f>(Table2[[#This Row],[Current Month High]]/Table2[[#This Row],[Close Price]])-1</f>
        <v>2.9700007481110235E-2</v>
      </c>
      <c r="AI391">
        <v>8.7454178200044801</v>
      </c>
      <c r="AJ391">
        <v>53.661340383952101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0.19</v>
      </c>
      <c r="AM391" t="s">
        <v>3215</v>
      </c>
      <c r="AN391">
        <v>-2.91</v>
      </c>
      <c r="AO391" t="s">
        <v>3214</v>
      </c>
      <c r="AP391">
        <v>4.4930647991087001E-2</v>
      </c>
      <c r="AQ391">
        <f>(Table2[[#This Row],[Sharpe Ratio]]-AVERAGE(Table2[Sharpe Ratio]))/_xlfn.STDEV.P(Table2[Sharpe Ratio])</f>
        <v>-0.18994360696043203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0.89518635296067828</v>
      </c>
      <c r="AS391">
        <f>_xlfn.RANK.AVG(Table2[[#This Row],[1Y Return vs Nifty Z-Score]],Table2[1Y Return vs Nifty Z-Score])</f>
        <v>579</v>
      </c>
      <c r="AT391">
        <f>_xlfn.RANK.AVG(Table2[[#This Row],[6M Return vs Nifty Z-Score]],Table2[6M Return vs Nifty Z-Score])</f>
        <v>187</v>
      </c>
      <c r="AU391">
        <f>_xlfn.RANK.AVG(Table2[[#This Row],[Sharpe Ratio Z-Score]],Table2[Sharpe Ratio Z-Score])</f>
        <v>391</v>
      </c>
      <c r="AV391">
        <f>(Table2[[#This Row],[Rank 1Y]]+Table2[[#This Row],[Rank 6M]]+Table2[[#This Row],[Rank Sharpe]])/3</f>
        <v>385.66666666666669</v>
      </c>
    </row>
    <row r="392" spans="1:48" x14ac:dyDescent="0.3">
      <c r="A392" t="s">
        <v>122</v>
      </c>
      <c r="B392" t="s">
        <v>123</v>
      </c>
      <c r="C392" t="s">
        <v>3176</v>
      </c>
      <c r="D392" t="s">
        <v>124</v>
      </c>
      <c r="E392">
        <v>250369.32927687999</v>
      </c>
      <c r="F392">
        <v>1039.0999999999999</v>
      </c>
      <c r="G392">
        <v>5.6071898423381104</v>
      </c>
      <c r="H392">
        <f>(Table2[[#This Row],[1Y Return vs Nifty]]-AVERAGE(Table2[1Y Return vs Nifty]))/_xlfn.STDEV.P(Table2[1Y Return vs Nifty])</f>
        <v>-0.31930157722598923</v>
      </c>
      <c r="I392">
        <v>9.8075016769040797</v>
      </c>
      <c r="J392">
        <f>(Table2[[#This Row],[1M Return vs Nifty]]-AVERAGE(Table2[1M Return vs Nifty]))/_xlfn.STDEV.P(Table2[1M Return vs Nifty])</f>
        <v>0.74228538148231893</v>
      </c>
      <c r="K392">
        <v>7.0246626323964003</v>
      </c>
      <c r="L392">
        <f>(Table2[[#This Row],[6M Return vs Nifty]]-AVERAGE(Table2[6M Return vs Nifty]))/_xlfn.STDEV.P(Table2[6M Return vs Nifty])</f>
        <v>-6.9167041302684765E-2</v>
      </c>
      <c r="M392">
        <v>8.1327473439381404</v>
      </c>
      <c r="N392">
        <f>(Table2[[#This Row],[1W Return vs Nifty]]-AVERAGE(Table2[1W Return vs Nifty]))/_xlfn.STDEV.P(Table2[1W Return vs Nifty])</f>
        <v>0.99368954717579139</v>
      </c>
      <c r="O392">
        <v>982.4</v>
      </c>
      <c r="P392">
        <v>952.21801446899497</v>
      </c>
      <c r="Q392">
        <v>887.96572662692802</v>
      </c>
      <c r="R392">
        <v>76.720630254923293</v>
      </c>
      <c r="S392" s="1">
        <f>(Table2[[#This Row],[Close Price]]-Table2[[#This Row],[20D EMA]])/Table2[[#This Row],[20D EMA]]</f>
        <v>5.7715798045602534E-2</v>
      </c>
      <c r="T392" s="1">
        <f>(Table2[[#This Row],[Close Price]]-Table2[[#This Row],[50D EMA]])/Table2[[#This Row],[50D EMA]]</f>
        <v>9.124169487536396E-2</v>
      </c>
      <c r="U392" s="1">
        <f>(Table2[[#This Row],[Close Price]]-Table2[[#This Row],[200D EMA]])/Table2[[#This Row],[200D EMA]]</f>
        <v>0.17020282297063227</v>
      </c>
      <c r="V392">
        <v>1.6206313713681699</v>
      </c>
      <c r="W392">
        <v>1025.45</v>
      </c>
      <c r="X392">
        <v>1060</v>
      </c>
      <c r="Y392">
        <v>1004</v>
      </c>
      <c r="Z392">
        <v>1060</v>
      </c>
      <c r="AA392">
        <v>1014.4</v>
      </c>
      <c r="AB392">
        <v>1060</v>
      </c>
      <c r="AC392" s="1">
        <f>(Table2[[#This Row],[Close Price]]/Table2[[#This Row],[Day Low]])-1</f>
        <v>1.3311229216441456E-2</v>
      </c>
      <c r="AD392" s="1">
        <f>(Table2[[#This Row],[Day High]]/Table2[[#This Row],[Close Price]])-1</f>
        <v>2.0113559811375303E-2</v>
      </c>
      <c r="AE392" s="1">
        <f>(Table2[[#This Row],[Close Price]]/Table2[[#This Row],[Current Week Low]])-1</f>
        <v>3.4960159362549703E-2</v>
      </c>
      <c r="AF392" s="1">
        <f>(Table2[[#This Row],[Current Week High]]/Table2[[#This Row],[Close Price]])-1</f>
        <v>2.0113559811375303E-2</v>
      </c>
      <c r="AG392" s="1">
        <f>(Table2[[#This Row],[Close Price]]/Table2[[#This Row],[Current Month Low]])-1</f>
        <v>2.4349369085173489E-2</v>
      </c>
      <c r="AH392" s="1">
        <f>(Table2[[#This Row],[Current Month High]]/Table2[[#This Row],[Close Price]])-1</f>
        <v>2.0113559811375303E-2</v>
      </c>
      <c r="AI392">
        <v>2.0113559811375299</v>
      </c>
      <c r="AJ392">
        <v>43.720608575380297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7.0000000000000007E-2</v>
      </c>
      <c r="AM392" t="s">
        <v>3215</v>
      </c>
      <c r="AN392">
        <v>7.01</v>
      </c>
      <c r="AO392" t="s">
        <v>3215</v>
      </c>
      <c r="AP392">
        <v>3.6374307662617997E-2</v>
      </c>
      <c r="AQ392">
        <f>(Table2[[#This Row],[Sharpe Ratio]]-AVERAGE(Table2[Sharpe Ratio]))/_xlfn.STDEV.P(Table2[Sharpe Ratio])</f>
        <v>-0.289853617998932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1.0576526921305043</v>
      </c>
      <c r="AS392">
        <f>_xlfn.RANK.AVG(Table2[[#This Row],[1Y Return vs Nifty Z-Score]],Table2[1Y Return vs Nifty Z-Score])</f>
        <v>402</v>
      </c>
      <c r="AT392">
        <f>_xlfn.RANK.AVG(Table2[[#This Row],[6M Return vs Nifty Z-Score]],Table2[6M Return vs Nifty Z-Score])</f>
        <v>343</v>
      </c>
      <c r="AU392">
        <f>_xlfn.RANK.AVG(Table2[[#This Row],[Sharpe Ratio Z-Score]],Table2[Sharpe Ratio Z-Score])</f>
        <v>414</v>
      </c>
      <c r="AV392">
        <f>(Table2[[#This Row],[Rank 1Y]]+Table2[[#This Row],[Rank 6M]]+Table2[[#This Row],[Rank Sharpe]])/3</f>
        <v>386.33333333333331</v>
      </c>
    </row>
    <row r="393" spans="1:48" x14ac:dyDescent="0.3">
      <c r="A393" t="s">
        <v>475</v>
      </c>
      <c r="B393" t="s">
        <v>476</v>
      </c>
      <c r="C393" t="s">
        <v>3169</v>
      </c>
      <c r="D393" t="s">
        <v>51</v>
      </c>
      <c r="E393">
        <v>46973.722050178701</v>
      </c>
      <c r="F393">
        <v>181.23</v>
      </c>
      <c r="G393">
        <v>4.94738242050538</v>
      </c>
      <c r="H393">
        <f>(Table2[[#This Row],[1Y Return vs Nifty]]-AVERAGE(Table2[1Y Return vs Nifty]))/_xlfn.STDEV.P(Table2[1Y Return vs Nifty])</f>
        <v>-0.3305843723195015</v>
      </c>
      <c r="I393">
        <v>9.7447222873402204</v>
      </c>
      <c r="J393">
        <f>(Table2[[#This Row],[1M Return vs Nifty]]-AVERAGE(Table2[1M Return vs Nifty]))/_xlfn.STDEV.P(Table2[1M Return vs Nifty])</f>
        <v>0.73657618750014842</v>
      </c>
      <c r="K393">
        <v>-6.0376593491219701</v>
      </c>
      <c r="L393">
        <f>(Table2[[#This Row],[6M Return vs Nifty]]-AVERAGE(Table2[6M Return vs Nifty]))/_xlfn.STDEV.P(Table2[6M Return vs Nifty])</f>
        <v>-0.49945479198992648</v>
      </c>
      <c r="M393">
        <v>4.0794943224487001</v>
      </c>
      <c r="N393">
        <f>(Table2[[#This Row],[1W Return vs Nifty]]-AVERAGE(Table2[1W Return vs Nifty]))/_xlfn.STDEV.P(Table2[1W Return vs Nifty])</f>
        <v>5.9666916101056698E-2</v>
      </c>
      <c r="O393">
        <v>180.12</v>
      </c>
      <c r="P393">
        <v>175.991034716417</v>
      </c>
      <c r="Q393">
        <v>164.60738259224399</v>
      </c>
      <c r="R393">
        <v>71.186121050640907</v>
      </c>
      <c r="S393" s="1">
        <f>(Table2[[#This Row],[Close Price]]-Table2[[#This Row],[20D EMA]])/Table2[[#This Row],[20D EMA]]</f>
        <v>6.1625582944702705E-3</v>
      </c>
      <c r="T393" s="1">
        <f>(Table2[[#This Row],[Close Price]]-Table2[[#This Row],[50D EMA]])/Table2[[#This Row],[50D EMA]]</f>
        <v>2.9768364576211435E-2</v>
      </c>
      <c r="U393" s="1">
        <f>(Table2[[#This Row],[Close Price]]-Table2[[#This Row],[200D EMA]])/Table2[[#This Row],[200D EMA]]</f>
        <v>0.10098342580984107</v>
      </c>
      <c r="V393">
        <v>1.44231373066563</v>
      </c>
      <c r="W393">
        <v>180</v>
      </c>
      <c r="X393">
        <v>186.5</v>
      </c>
      <c r="Y393">
        <v>180</v>
      </c>
      <c r="Z393">
        <v>189.45</v>
      </c>
      <c r="AA393">
        <v>180</v>
      </c>
      <c r="AB393">
        <v>189.45</v>
      </c>
      <c r="AC393" s="1">
        <f>(Table2[[#This Row],[Close Price]]/Table2[[#This Row],[Day Low]])-1</f>
        <v>6.8333333333332469E-3</v>
      </c>
      <c r="AD393" s="1">
        <f>(Table2[[#This Row],[Day High]]/Table2[[#This Row],[Close Price]])-1</f>
        <v>2.9079070794018724E-2</v>
      </c>
      <c r="AE393" s="1">
        <f>(Table2[[#This Row],[Close Price]]/Table2[[#This Row],[Current Week Low]])-1</f>
        <v>6.8333333333332469E-3</v>
      </c>
      <c r="AF393" s="1">
        <f>(Table2[[#This Row],[Current Week High]]/Table2[[#This Row],[Close Price]])-1</f>
        <v>4.5356729018374509E-2</v>
      </c>
      <c r="AG393" s="1">
        <f>(Table2[[#This Row],[Close Price]]/Table2[[#This Row],[Current Month Low]])-1</f>
        <v>6.8333333333332469E-3</v>
      </c>
      <c r="AH393" s="1">
        <f>(Table2[[#This Row],[Current Month High]]/Table2[[#This Row],[Close Price]])-1</f>
        <v>4.5356729018374509E-2</v>
      </c>
      <c r="AI393">
        <v>7.1842410196987201</v>
      </c>
      <c r="AJ393">
        <v>43.151658767772503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-0.03</v>
      </c>
      <c r="AM393" t="s">
        <v>3214</v>
      </c>
      <c r="AN393">
        <v>3.43</v>
      </c>
      <c r="AO393" t="s">
        <v>3215</v>
      </c>
      <c r="AP393">
        <v>8.9686451041608994E-2</v>
      </c>
      <c r="AQ393">
        <f>(Table2[[#This Row],[Sharpe Ratio]]-AVERAGE(Table2[Sharpe Ratio]))/_xlfn.STDEV.P(Table2[Sharpe Ratio])</f>
        <v>0.33265748242548787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0.29886142171726493</v>
      </c>
      <c r="AS393">
        <f>_xlfn.RANK.AVG(Table2[[#This Row],[1Y Return vs Nifty Z-Score]],Table2[1Y Return vs Nifty Z-Score])</f>
        <v>406</v>
      </c>
      <c r="AT393">
        <f>_xlfn.RANK.AVG(Table2[[#This Row],[6M Return vs Nifty Z-Score]],Table2[6M Return vs Nifty Z-Score])</f>
        <v>496</v>
      </c>
      <c r="AU393">
        <f>_xlfn.RANK.AVG(Table2[[#This Row],[Sharpe Ratio Z-Score]],Table2[Sharpe Ratio Z-Score])</f>
        <v>258</v>
      </c>
      <c r="AV393">
        <f>(Table2[[#This Row],[Rank 1Y]]+Table2[[#This Row],[Rank 6M]]+Table2[[#This Row],[Rank Sharpe]])/3</f>
        <v>386.66666666666669</v>
      </c>
    </row>
    <row r="394" spans="1:48" x14ac:dyDescent="0.3">
      <c r="A394" t="s">
        <v>1355</v>
      </c>
      <c r="B394" t="s">
        <v>1356</v>
      </c>
      <c r="C394" t="s">
        <v>3182</v>
      </c>
      <c r="D394" t="s">
        <v>130</v>
      </c>
      <c r="E394">
        <v>8537.2284993199992</v>
      </c>
      <c r="F394">
        <v>570.04999999999995</v>
      </c>
      <c r="G394">
        <v>-0.22426682412019899</v>
      </c>
      <c r="H394">
        <f>(Table2[[#This Row],[1Y Return vs Nifty]]-AVERAGE(Table2[1Y Return vs Nifty]))/_xlfn.STDEV.P(Table2[1Y Return vs Nifty])</f>
        <v>-0.41902026556930588</v>
      </c>
      <c r="I394">
        <v>3.6345565501762498</v>
      </c>
      <c r="J394">
        <f>(Table2[[#This Row],[1M Return vs Nifty]]-AVERAGE(Table2[1M Return vs Nifty]))/_xlfn.STDEV.P(Table2[1M Return vs Nifty])</f>
        <v>0.1809141828354332</v>
      </c>
      <c r="K394">
        <v>17.807173894490301</v>
      </c>
      <c r="L394">
        <f>(Table2[[#This Row],[6M Return vs Nifty]]-AVERAGE(Table2[6M Return vs Nifty]))/_xlfn.STDEV.P(Table2[6M Return vs Nifty])</f>
        <v>0.28602114991559119</v>
      </c>
      <c r="M394">
        <v>4.34087887972251</v>
      </c>
      <c r="N394">
        <f>(Table2[[#This Row],[1W Return vs Nifty]]-AVERAGE(Table2[1W Return vs Nifty]))/_xlfn.STDEV.P(Table2[1W Return vs Nifty])</f>
        <v>0.11989979340055359</v>
      </c>
      <c r="O394">
        <v>579.13</v>
      </c>
      <c r="P394">
        <v>575.17553938678304</v>
      </c>
      <c r="Q394">
        <v>513.94419783582498</v>
      </c>
      <c r="R394">
        <v>52.848865445359401</v>
      </c>
      <c r="S394" s="1">
        <f>(Table2[[#This Row],[Close Price]]-Table2[[#This Row],[20D EMA]])/Table2[[#This Row],[20D EMA]]</f>
        <v>-1.5678690449467375E-2</v>
      </c>
      <c r="T394" s="1">
        <f>(Table2[[#This Row],[Close Price]]-Table2[[#This Row],[50D EMA]])/Table2[[#This Row],[50D EMA]]</f>
        <v>-8.9112610599672328E-3</v>
      </c>
      <c r="U394" s="1">
        <f>(Table2[[#This Row],[Close Price]]-Table2[[#This Row],[200D EMA]])/Table2[[#This Row],[200D EMA]]</f>
        <v>0.10916710880370224</v>
      </c>
      <c r="V394">
        <v>1.3772940108104901</v>
      </c>
      <c r="W394">
        <v>566</v>
      </c>
      <c r="X394">
        <v>579.6</v>
      </c>
      <c r="Y394">
        <v>566</v>
      </c>
      <c r="Z394">
        <v>590</v>
      </c>
      <c r="AA394">
        <v>566</v>
      </c>
      <c r="AB394">
        <v>590</v>
      </c>
      <c r="AC394" s="1">
        <f>(Table2[[#This Row],[Close Price]]/Table2[[#This Row],[Day Low]])-1</f>
        <v>7.1554770318020822E-3</v>
      </c>
      <c r="AD394" s="1">
        <f>(Table2[[#This Row],[Day High]]/Table2[[#This Row],[Close Price]])-1</f>
        <v>1.6752916410841312E-2</v>
      </c>
      <c r="AE394" s="1">
        <f>(Table2[[#This Row],[Close Price]]/Table2[[#This Row],[Current Week Low]])-1</f>
        <v>7.1554770318020822E-3</v>
      </c>
      <c r="AF394" s="1">
        <f>(Table2[[#This Row],[Current Week High]]/Table2[[#This Row],[Close Price]])-1</f>
        <v>3.4996930093851519E-2</v>
      </c>
      <c r="AG394" s="1">
        <f>(Table2[[#This Row],[Close Price]]/Table2[[#This Row],[Current Month Low]])-1</f>
        <v>7.1554770318020822E-3</v>
      </c>
      <c r="AH394" s="1">
        <f>(Table2[[#This Row],[Current Month High]]/Table2[[#This Row],[Close Price]])-1</f>
        <v>3.4996930093851519E-2</v>
      </c>
      <c r="AI394">
        <v>22.620822734847799</v>
      </c>
      <c r="AJ394">
        <v>49.9934219181686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-0.01</v>
      </c>
      <c r="AM394" t="s">
        <v>3214</v>
      </c>
      <c r="AN394">
        <v>-1.84</v>
      </c>
      <c r="AO394" t="s">
        <v>3214</v>
      </c>
      <c r="AP394">
        <v>2.1052615365710001E-3</v>
      </c>
      <c r="AQ394">
        <f>(Table2[[#This Row],[Sharpe Ratio]]-AVERAGE(Table2[Sharpe Ratio]))/_xlfn.STDEV.P(Table2[Sharpe Ratio])</f>
        <v>-0.69000375757909138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-0.52218889699681925</v>
      </c>
      <c r="AS394">
        <f>_xlfn.RANK.AVG(Table2[[#This Row],[1Y Return vs Nifty Z-Score]],Table2[1Y Return vs Nifty Z-Score])</f>
        <v>434</v>
      </c>
      <c r="AT394">
        <f>_xlfn.RANK.AVG(Table2[[#This Row],[6M Return vs Nifty Z-Score]],Table2[6M Return vs Nifty Z-Score])</f>
        <v>222</v>
      </c>
      <c r="AU394">
        <f>_xlfn.RANK.AVG(Table2[[#This Row],[Sharpe Ratio Z-Score]],Table2[Sharpe Ratio Z-Score])</f>
        <v>507</v>
      </c>
      <c r="AV394">
        <f>(Table2[[#This Row],[Rank 1Y]]+Table2[[#This Row],[Rank 6M]]+Table2[[#This Row],[Rank Sharpe]])/3</f>
        <v>387.66666666666669</v>
      </c>
    </row>
    <row r="395" spans="1:48" x14ac:dyDescent="0.3">
      <c r="A395" t="s">
        <v>464</v>
      </c>
      <c r="B395" t="s">
        <v>465</v>
      </c>
      <c r="C395" t="s">
        <v>3168</v>
      </c>
      <c r="D395" t="s">
        <v>21</v>
      </c>
      <c r="E395">
        <v>47611.271503477503</v>
      </c>
      <c r="F395">
        <v>7060.15</v>
      </c>
      <c r="G395">
        <v>8.9583329551076503</v>
      </c>
      <c r="H395">
        <f>(Table2[[#This Row],[1Y Return vs Nifty]]-AVERAGE(Table2[1Y Return vs Nifty]))/_xlfn.STDEV.P(Table2[1Y Return vs Nifty])</f>
        <v>-0.26199658213304372</v>
      </c>
      <c r="I395">
        <v>12.3629181304533</v>
      </c>
      <c r="J395">
        <f>(Table2[[#This Row],[1M Return vs Nifty]]-AVERAGE(Table2[1M Return vs Nifty]))/_xlfn.STDEV.P(Table2[1M Return vs Nifty])</f>
        <v>0.97467643115479885</v>
      </c>
      <c r="K395">
        <v>12.1307982330469</v>
      </c>
      <c r="L395">
        <f>(Table2[[#This Row],[6M Return vs Nifty]]-AVERAGE(Table2[6M Return vs Nifty]))/_xlfn.STDEV.P(Table2[6M Return vs Nifty])</f>
        <v>9.9034876045287268E-2</v>
      </c>
      <c r="M395">
        <v>6.6709328945814299</v>
      </c>
      <c r="N395">
        <f>(Table2[[#This Row],[1W Return vs Nifty]]-AVERAGE(Table2[1W Return vs Nifty]))/_xlfn.STDEV.P(Table2[1W Return vs Nifty])</f>
        <v>0.65683226960334651</v>
      </c>
      <c r="O395">
        <v>6839.42</v>
      </c>
      <c r="P395">
        <v>6484.6159903388398</v>
      </c>
      <c r="Q395">
        <v>5858.6413475468698</v>
      </c>
      <c r="R395">
        <v>72.139995166009697</v>
      </c>
      <c r="S395" s="1">
        <f>(Table2[[#This Row],[Close Price]]-Table2[[#This Row],[20D EMA]])/Table2[[#This Row],[20D EMA]]</f>
        <v>3.2273204453009109E-2</v>
      </c>
      <c r="T395" s="1">
        <f>(Table2[[#This Row],[Close Price]]-Table2[[#This Row],[50D EMA]])/Table2[[#This Row],[50D EMA]]</f>
        <v>8.8753753579028288E-2</v>
      </c>
      <c r="U395" s="1">
        <f>(Table2[[#This Row],[Close Price]]-Table2[[#This Row],[200D EMA]])/Table2[[#This Row],[200D EMA]]</f>
        <v>0.20508315515101902</v>
      </c>
      <c r="V395">
        <v>0.91177276982518896</v>
      </c>
      <c r="W395">
        <v>6952</v>
      </c>
      <c r="X395">
        <v>7247.45</v>
      </c>
      <c r="Y395">
        <v>6874.95</v>
      </c>
      <c r="Z395">
        <v>7247.45</v>
      </c>
      <c r="AA395">
        <v>6952</v>
      </c>
      <c r="AB395">
        <v>7247.45</v>
      </c>
      <c r="AC395" s="1">
        <f>(Table2[[#This Row],[Close Price]]/Table2[[#This Row],[Day Low]])-1</f>
        <v>1.5556674338319754E-2</v>
      </c>
      <c r="AD395" s="1">
        <f>(Table2[[#This Row],[Day High]]/Table2[[#This Row],[Close Price]])-1</f>
        <v>2.6529181391330203E-2</v>
      </c>
      <c r="AE395" s="1">
        <f>(Table2[[#This Row],[Close Price]]/Table2[[#This Row],[Current Week Low]])-1</f>
        <v>2.693837773365626E-2</v>
      </c>
      <c r="AF395" s="1">
        <f>(Table2[[#This Row],[Current Week High]]/Table2[[#This Row],[Close Price]])-1</f>
        <v>2.6529181391330203E-2</v>
      </c>
      <c r="AG395" s="1">
        <f>(Table2[[#This Row],[Close Price]]/Table2[[#This Row],[Current Month Low]])-1</f>
        <v>1.5556674338319754E-2</v>
      </c>
      <c r="AH395" s="1">
        <f>(Table2[[#This Row],[Current Month High]]/Table2[[#This Row],[Close Price]])-1</f>
        <v>2.6529181391330203E-2</v>
      </c>
      <c r="AI395">
        <v>2.6529181391330199</v>
      </c>
      <c r="AJ395">
        <v>64.677823779812201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0.11</v>
      </c>
      <c r="AM395" t="s">
        <v>3215</v>
      </c>
      <c r="AN395">
        <v>1.01</v>
      </c>
      <c r="AO395" t="s">
        <v>3215</v>
      </c>
      <c r="AP395">
        <v>6.5604795207960002E-3</v>
      </c>
      <c r="AQ395">
        <f>(Table2[[#This Row],[Sharpe Ratio]]-AVERAGE(Table2[Sharpe Ratio]))/_xlfn.STDEV.P(Table2[Sharpe Ratio])</f>
        <v>-0.63798141380884432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0.83056558086154453</v>
      </c>
      <c r="AS395">
        <f>_xlfn.RANK.AVG(Table2[[#This Row],[1Y Return vs Nifty Z-Score]],Table2[1Y Return vs Nifty Z-Score])</f>
        <v>382</v>
      </c>
      <c r="AT395">
        <f>_xlfn.RANK.AVG(Table2[[#This Row],[6M Return vs Nifty Z-Score]],Table2[6M Return vs Nifty Z-Score])</f>
        <v>289</v>
      </c>
      <c r="AU395">
        <f>_xlfn.RANK.AVG(Table2[[#This Row],[Sharpe Ratio Z-Score]],Table2[Sharpe Ratio Z-Score])</f>
        <v>493</v>
      </c>
      <c r="AV395">
        <f>(Table2[[#This Row],[Rank 1Y]]+Table2[[#This Row],[Rank 6M]]+Table2[[#This Row],[Rank Sharpe]])/3</f>
        <v>388</v>
      </c>
    </row>
    <row r="396" spans="1:48" x14ac:dyDescent="0.3">
      <c r="A396" t="s">
        <v>1325</v>
      </c>
      <c r="B396" t="s">
        <v>1326</v>
      </c>
      <c r="C396" t="s">
        <v>3173</v>
      </c>
      <c r="D396" t="s">
        <v>54</v>
      </c>
      <c r="E396">
        <v>8769.7651746600004</v>
      </c>
      <c r="F396">
        <v>529.29999999999995</v>
      </c>
      <c r="G396">
        <v>7.6853396323756398</v>
      </c>
      <c r="H396">
        <f>(Table2[[#This Row],[1Y Return vs Nifty]]-AVERAGE(Table2[1Y Return vs Nifty]))/_xlfn.STDEV.P(Table2[1Y Return vs Nifty])</f>
        <v>-0.28376493808135828</v>
      </c>
      <c r="I396">
        <v>-1.39982351028173</v>
      </c>
      <c r="J396">
        <f>(Table2[[#This Row],[1M Return vs Nifty]]-AVERAGE(Table2[1M Return vs Nifty]))/_xlfn.STDEV.P(Table2[1M Return vs Nifty])</f>
        <v>-0.27691525043564685</v>
      </c>
      <c r="K396">
        <v>6.98521806840722</v>
      </c>
      <c r="L396">
        <f>(Table2[[#This Row],[6M Return vs Nifty]]-AVERAGE(Table2[6M Return vs Nifty]))/_xlfn.STDEV.P(Table2[6M Return vs Nifty])</f>
        <v>-7.0466390127476977E-2</v>
      </c>
      <c r="M396">
        <v>-0.29082396954888701</v>
      </c>
      <c r="N396">
        <f>(Table2[[#This Row],[1W Return vs Nifty]]-AVERAGE(Table2[1W Return vs Nifty]))/_xlfn.STDEV.P(Table2[1W Return vs Nifty])</f>
        <v>-0.94741953226125941</v>
      </c>
      <c r="O396">
        <v>551.78</v>
      </c>
      <c r="P396">
        <v>535.93701392483797</v>
      </c>
      <c r="Q396">
        <v>472.67286791245402</v>
      </c>
      <c r="R396">
        <v>35.940299249585202</v>
      </c>
      <c r="S396" s="1">
        <f>(Table2[[#This Row],[Close Price]]-Table2[[#This Row],[20D EMA]])/Table2[[#This Row],[20D EMA]]</f>
        <v>-4.074087498640766E-2</v>
      </c>
      <c r="T396" s="1">
        <f>(Table2[[#This Row],[Close Price]]-Table2[[#This Row],[50D EMA]])/Table2[[#This Row],[50D EMA]]</f>
        <v>-1.238394391951592E-2</v>
      </c>
      <c r="U396" s="1">
        <f>(Table2[[#This Row],[Close Price]]-Table2[[#This Row],[200D EMA]])/Table2[[#This Row],[200D EMA]]</f>
        <v>0.11980195169153249</v>
      </c>
      <c r="V396">
        <v>0.40705259259870302</v>
      </c>
      <c r="W396">
        <v>526</v>
      </c>
      <c r="X396">
        <v>542.15</v>
      </c>
      <c r="Y396">
        <v>526</v>
      </c>
      <c r="Z396">
        <v>548</v>
      </c>
      <c r="AA396">
        <v>526</v>
      </c>
      <c r="AB396">
        <v>544.95000000000005</v>
      </c>
      <c r="AC396" s="1">
        <f>(Table2[[#This Row],[Close Price]]/Table2[[#This Row],[Day Low]])-1</f>
        <v>6.2737642585550812E-3</v>
      </c>
      <c r="AD396" s="1">
        <f>(Table2[[#This Row],[Day High]]/Table2[[#This Row],[Close Price]])-1</f>
        <v>2.4277347440015085E-2</v>
      </c>
      <c r="AE396" s="1">
        <f>(Table2[[#This Row],[Close Price]]/Table2[[#This Row],[Current Week Low]])-1</f>
        <v>6.2737642585550812E-3</v>
      </c>
      <c r="AF396" s="1">
        <f>(Table2[[#This Row],[Current Week High]]/Table2[[#This Row],[Close Price]])-1</f>
        <v>3.5329680710372235E-2</v>
      </c>
      <c r="AG396" s="1">
        <f>(Table2[[#This Row],[Close Price]]/Table2[[#This Row],[Current Month Low]])-1</f>
        <v>6.2737642585550812E-3</v>
      </c>
      <c r="AH396" s="1">
        <f>(Table2[[#This Row],[Current Month High]]/Table2[[#This Row],[Close Price]])-1</f>
        <v>2.9567353107878613E-2</v>
      </c>
      <c r="AI396">
        <v>24.475722652559899</v>
      </c>
      <c r="AJ396">
        <v>54.180017477424897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-0.05</v>
      </c>
      <c r="AM396" t="s">
        <v>3214</v>
      </c>
      <c r="AN396">
        <v>-8.66</v>
      </c>
      <c r="AO396" t="s">
        <v>3214</v>
      </c>
      <c r="AP396">
        <v>2.8799538878767E-2</v>
      </c>
      <c r="AQ396">
        <f>(Table2[[#This Row],[Sharpe Ratio]]-AVERAGE(Table2[Sharpe Ratio]))/_xlfn.STDEV.P(Table2[Sharpe Ratio])</f>
        <v>-0.37830209056501229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-1.9568682014707539</v>
      </c>
      <c r="AS396">
        <f>_xlfn.RANK.AVG(Table2[[#This Row],[1Y Return vs Nifty Z-Score]],Table2[1Y Return vs Nifty Z-Score])</f>
        <v>389</v>
      </c>
      <c r="AT396">
        <f>_xlfn.RANK.AVG(Table2[[#This Row],[6M Return vs Nifty Z-Score]],Table2[6M Return vs Nifty Z-Score])</f>
        <v>344</v>
      </c>
      <c r="AU396">
        <f>_xlfn.RANK.AVG(Table2[[#This Row],[Sharpe Ratio Z-Score]],Table2[Sharpe Ratio Z-Score])</f>
        <v>437</v>
      </c>
      <c r="AV396">
        <f>(Table2[[#This Row],[Rank 1Y]]+Table2[[#This Row],[Rank 6M]]+Table2[[#This Row],[Rank Sharpe]])/3</f>
        <v>390</v>
      </c>
    </row>
    <row r="397" spans="1:48" x14ac:dyDescent="0.3">
      <c r="A397" t="s">
        <v>1737</v>
      </c>
      <c r="B397" t="s">
        <v>1738</v>
      </c>
      <c r="C397" t="s">
        <v>3173</v>
      </c>
      <c r="D397" t="s">
        <v>277</v>
      </c>
      <c r="E397">
        <v>4849.4757351942299</v>
      </c>
      <c r="F397">
        <v>557</v>
      </c>
      <c r="G397">
        <v>15.8873508523805</v>
      </c>
      <c r="H397">
        <f>(Table2[[#This Row],[1Y Return vs Nifty]]-AVERAGE(Table2[1Y Return vs Nifty]))/_xlfn.STDEV.P(Table2[1Y Return vs Nifty])</f>
        <v>-0.14350945005887886</v>
      </c>
      <c r="I397">
        <v>9.3371287187937195</v>
      </c>
      <c r="J397">
        <f>(Table2[[#This Row],[1M Return vs Nifty]]-AVERAGE(Table2[1M Return vs Nifty]))/_xlfn.STDEV.P(Table2[1M Return vs Nifty])</f>
        <v>0.69950939273066381</v>
      </c>
      <c r="K397">
        <v>11.462462096849601</v>
      </c>
      <c r="L397">
        <f>(Table2[[#This Row],[6M Return vs Nifty]]-AVERAGE(Table2[6M Return vs Nifty]))/_xlfn.STDEV.P(Table2[6M Return vs Nifty])</f>
        <v>7.7019123168101666E-2</v>
      </c>
      <c r="M397">
        <v>3.16415504319477</v>
      </c>
      <c r="N397">
        <f>(Table2[[#This Row],[1W Return vs Nifty]]-AVERAGE(Table2[1W Return vs Nifty]))/_xlfn.STDEV.P(Table2[1W Return vs Nifty])</f>
        <v>-0.15126183604001772</v>
      </c>
      <c r="O397">
        <v>550.46</v>
      </c>
      <c r="P397">
        <v>516.53741742757302</v>
      </c>
      <c r="Q397">
        <v>449.35628273015698</v>
      </c>
      <c r="R397">
        <v>55.779551816567199</v>
      </c>
      <c r="S397" s="1">
        <f>(Table2[[#This Row],[Close Price]]-Table2[[#This Row],[20D EMA]])/Table2[[#This Row],[20D EMA]]</f>
        <v>1.1880972277731286E-2</v>
      </c>
      <c r="T397" s="1">
        <f>(Table2[[#This Row],[Close Price]]-Table2[[#This Row],[50D EMA]])/Table2[[#This Row],[50D EMA]]</f>
        <v>7.8334272033836735E-2</v>
      </c>
      <c r="U397" s="1">
        <f>(Table2[[#This Row],[Close Price]]-Table2[[#This Row],[200D EMA]])/Table2[[#This Row],[200D EMA]]</f>
        <v>0.239550934095839</v>
      </c>
      <c r="V397">
        <v>1.10139489893354</v>
      </c>
      <c r="W397">
        <v>541.4</v>
      </c>
      <c r="X397">
        <v>560</v>
      </c>
      <c r="Y397">
        <v>541.4</v>
      </c>
      <c r="Z397">
        <v>577.70000000000005</v>
      </c>
      <c r="AA397">
        <v>541.4</v>
      </c>
      <c r="AB397">
        <v>575.35</v>
      </c>
      <c r="AC397" s="1">
        <f>(Table2[[#This Row],[Close Price]]/Table2[[#This Row],[Day Low]])-1</f>
        <v>2.8814185445142249E-2</v>
      </c>
      <c r="AD397" s="1">
        <f>(Table2[[#This Row],[Day High]]/Table2[[#This Row],[Close Price]])-1</f>
        <v>5.3859964093356805E-3</v>
      </c>
      <c r="AE397" s="1">
        <f>(Table2[[#This Row],[Close Price]]/Table2[[#This Row],[Current Week Low]])-1</f>
        <v>2.8814185445142249E-2</v>
      </c>
      <c r="AF397" s="1">
        <f>(Table2[[#This Row],[Current Week High]]/Table2[[#This Row],[Close Price]])-1</f>
        <v>3.7163375224416706E-2</v>
      </c>
      <c r="AG397" s="1">
        <f>(Table2[[#This Row],[Close Price]]/Table2[[#This Row],[Current Month Low]])-1</f>
        <v>2.8814185445142249E-2</v>
      </c>
      <c r="AH397" s="1">
        <f>(Table2[[#This Row],[Current Month High]]/Table2[[#This Row],[Close Price]])-1</f>
        <v>3.2944344703770279E-2</v>
      </c>
      <c r="AI397">
        <v>7.1813285457809704</v>
      </c>
      <c r="AJ397">
        <v>61.871548968323097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0.15</v>
      </c>
      <c r="AM397" t="s">
        <v>3215</v>
      </c>
      <c r="AN397">
        <v>0.04</v>
      </c>
      <c r="AO397" t="s">
        <v>3215</v>
      </c>
      <c r="AQ397">
        <f>(Table2[[#This Row],[Sharpe Ratio]]-AVERAGE(Table2[Sharpe Ratio]))/_xlfn.STDEV.P(Table2[Sharpe Ratio])</f>
        <v>-0.7145863121857492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-0.23282908238588026</v>
      </c>
      <c r="AS397">
        <f>_xlfn.RANK.AVG(Table2[[#This Row],[1Y Return vs Nifty Z-Score]],Table2[1Y Return vs Nifty Z-Score])</f>
        <v>339</v>
      </c>
      <c r="AT397">
        <f>_xlfn.RANK.AVG(Table2[[#This Row],[6M Return vs Nifty Z-Score]],Table2[6M Return vs Nifty Z-Score])</f>
        <v>296</v>
      </c>
      <c r="AU397">
        <f>_xlfn.RANK.AVG(Table2[[#This Row],[Sharpe Ratio Z-Score]],Table2[Sharpe Ratio Z-Score])</f>
        <v>536.5</v>
      </c>
      <c r="AV397">
        <f>(Table2[[#This Row],[Rank 1Y]]+Table2[[#This Row],[Rank 6M]]+Table2[[#This Row],[Rank Sharpe]])/3</f>
        <v>390.5</v>
      </c>
    </row>
    <row r="398" spans="1:48" x14ac:dyDescent="0.3">
      <c r="A398" t="s">
        <v>333</v>
      </c>
      <c r="B398" t="s">
        <v>334</v>
      </c>
      <c r="C398" t="s">
        <v>3169</v>
      </c>
      <c r="D398" t="s">
        <v>51</v>
      </c>
      <c r="E398">
        <v>78658.263420379604</v>
      </c>
      <c r="F398">
        <v>1964.05</v>
      </c>
      <c r="G398">
        <v>29.716013311040399</v>
      </c>
      <c r="H398">
        <f>(Table2[[#This Row],[1Y Return vs Nifty]]-AVERAGE(Table2[1Y Return vs Nifty]))/_xlfn.STDEV.P(Table2[1Y Return vs Nifty])</f>
        <v>9.2962526120194802E-2</v>
      </c>
      <c r="I398">
        <v>-1.2638531638308901</v>
      </c>
      <c r="J398">
        <f>(Table2[[#This Row],[1M Return vs Nifty]]-AVERAGE(Table2[1M Return vs Nifty]))/_xlfn.STDEV.P(Table2[1M Return vs Nifty])</f>
        <v>-0.26455002851960474</v>
      </c>
      <c r="K398">
        <v>7.9295217084746703</v>
      </c>
      <c r="L398">
        <f>(Table2[[#This Row],[6M Return vs Nifty]]-AVERAGE(Table2[6M Return vs Nifty]))/_xlfn.STDEV.P(Table2[6M Return vs Nifty])</f>
        <v>-3.9359953628262251E-2</v>
      </c>
      <c r="M398">
        <v>-0.38624759497331301</v>
      </c>
      <c r="N398">
        <f>(Table2[[#This Row],[1W Return vs Nifty]]-AVERAGE(Table2[1W Return vs Nifty]))/_xlfn.STDEV.P(Table2[1W Return vs Nifty])</f>
        <v>-0.96940874073481798</v>
      </c>
      <c r="O398">
        <v>1994.36</v>
      </c>
      <c r="P398">
        <v>1936.2948688056699</v>
      </c>
      <c r="Q398">
        <v>1697.7773387104</v>
      </c>
      <c r="R398">
        <v>36.773323452801598</v>
      </c>
      <c r="S398" s="1">
        <f>(Table2[[#This Row],[Close Price]]-Table2[[#This Row],[20D EMA]])/Table2[[#This Row],[20D EMA]]</f>
        <v>-1.519785795944561E-2</v>
      </c>
      <c r="T398" s="1">
        <f>(Table2[[#This Row],[Close Price]]-Table2[[#This Row],[50D EMA]])/Table2[[#This Row],[50D EMA]]</f>
        <v>1.4334144887472502E-2</v>
      </c>
      <c r="U398" s="1">
        <f>(Table2[[#This Row],[Close Price]]-Table2[[#This Row],[200D EMA]])/Table2[[#This Row],[200D EMA]]</f>
        <v>0.15683603215711175</v>
      </c>
      <c r="V398">
        <v>1.2009923001427101</v>
      </c>
      <c r="W398">
        <v>1931</v>
      </c>
      <c r="X398">
        <v>1974.5</v>
      </c>
      <c r="Y398">
        <v>1931</v>
      </c>
      <c r="Z398">
        <v>2065</v>
      </c>
      <c r="AA398">
        <v>1931</v>
      </c>
      <c r="AB398">
        <v>2009.45</v>
      </c>
      <c r="AC398" s="1">
        <f>(Table2[[#This Row],[Close Price]]/Table2[[#This Row],[Day Low]])-1</f>
        <v>1.7115484205075138E-2</v>
      </c>
      <c r="AD398" s="1">
        <f>(Table2[[#This Row],[Day High]]/Table2[[#This Row],[Close Price]])-1</f>
        <v>5.3206384766171233E-3</v>
      </c>
      <c r="AE398" s="1">
        <f>(Table2[[#This Row],[Close Price]]/Table2[[#This Row],[Current Week Low]])-1</f>
        <v>1.7115484205075138E-2</v>
      </c>
      <c r="AF398" s="1">
        <f>(Table2[[#This Row],[Current Week High]]/Table2[[#This Row],[Close Price]])-1</f>
        <v>5.1398895140144063E-2</v>
      </c>
      <c r="AG398" s="1">
        <f>(Table2[[#This Row],[Close Price]]/Table2[[#This Row],[Current Month Low]])-1</f>
        <v>1.7115484205075138E-2</v>
      </c>
      <c r="AH398" s="1">
        <f>(Table2[[#This Row],[Current Month High]]/Table2[[#This Row],[Close Price]])-1</f>
        <v>2.3115501132863203E-2</v>
      </c>
      <c r="AI398">
        <v>5.8399735240956199</v>
      </c>
      <c r="AJ398">
        <v>66.114094811181104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0.06</v>
      </c>
      <c r="AM398" t="s">
        <v>3215</v>
      </c>
      <c r="AN398">
        <v>-2.46</v>
      </c>
      <c r="AO398" t="s">
        <v>3214</v>
      </c>
      <c r="AP398">
        <v>-2.7199996231100001E-3</v>
      </c>
      <c r="AQ398">
        <f>(Table2[[#This Row],[Sharpe Ratio]]-AVERAGE(Table2[Sharpe Ratio]))/_xlfn.STDEV.P(Table2[Sharpe Ratio])</f>
        <v>-0.74634699279652861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-1.9267031895590188</v>
      </c>
      <c r="AS398">
        <f>_xlfn.RANK.AVG(Table2[[#This Row],[1Y Return vs Nifty Z-Score]],Table2[1Y Return vs Nifty Z-Score])</f>
        <v>275</v>
      </c>
      <c r="AT398">
        <f>_xlfn.RANK.AVG(Table2[[#This Row],[6M Return vs Nifty Z-Score]],Table2[6M Return vs Nifty Z-Score])</f>
        <v>333</v>
      </c>
      <c r="AU398">
        <f>_xlfn.RANK.AVG(Table2[[#This Row],[Sharpe Ratio Z-Score]],Table2[Sharpe Ratio Z-Score])</f>
        <v>568</v>
      </c>
      <c r="AV398">
        <f>(Table2[[#This Row],[Rank 1Y]]+Table2[[#This Row],[Rank 6M]]+Table2[[#This Row],[Rank Sharpe]])/3</f>
        <v>392</v>
      </c>
    </row>
    <row r="399" spans="1:48" x14ac:dyDescent="0.3">
      <c r="A399" t="s">
        <v>1476</v>
      </c>
      <c r="B399" t="s">
        <v>1477</v>
      </c>
      <c r="C399" t="s">
        <v>3183</v>
      </c>
      <c r="D399" t="s">
        <v>384</v>
      </c>
      <c r="E399">
        <v>7302.8610040979902</v>
      </c>
      <c r="F399">
        <v>85.98</v>
      </c>
      <c r="G399">
        <v>-10.046021802025001</v>
      </c>
      <c r="H399">
        <f>(Table2[[#This Row],[1Y Return vs Nifty]]-AVERAGE(Table2[1Y Return vs Nifty]))/_xlfn.STDEV.P(Table2[1Y Return vs Nifty])</f>
        <v>-0.58697358832304369</v>
      </c>
      <c r="I399">
        <v>7.0874881263466403</v>
      </c>
      <c r="J399">
        <f>(Table2[[#This Row],[1M Return vs Nifty]]-AVERAGE(Table2[1M Return vs Nifty]))/_xlfn.STDEV.P(Table2[1M Return vs Nifty])</f>
        <v>0.49492577664785903</v>
      </c>
      <c r="K399">
        <v>6.37160121301324</v>
      </c>
      <c r="L399">
        <f>(Table2[[#This Row],[6M Return vs Nifty]]-AVERAGE(Table2[6M Return vs Nifty]))/_xlfn.STDEV.P(Table2[6M Return vs Nifty])</f>
        <v>-9.0679627625743192E-2</v>
      </c>
      <c r="M399">
        <v>9.3803296243375005</v>
      </c>
      <c r="N399">
        <f>(Table2[[#This Row],[1W Return vs Nifty]]-AVERAGE(Table2[1W Return vs Nifty]))/_xlfn.STDEV.P(Table2[1W Return vs Nifty])</f>
        <v>1.2811796391692658</v>
      </c>
      <c r="O399">
        <v>85.28</v>
      </c>
      <c r="P399">
        <v>84.828029394542199</v>
      </c>
      <c r="Q399">
        <v>78.013459878636795</v>
      </c>
      <c r="R399">
        <v>68.906650552905603</v>
      </c>
      <c r="S399" s="1">
        <f>(Table2[[#This Row],[Close Price]]-Table2[[#This Row],[20D EMA]])/Table2[[#This Row],[20D EMA]]</f>
        <v>8.2082551594747054E-3</v>
      </c>
      <c r="T399" s="1">
        <f>(Table2[[#This Row],[Close Price]]-Table2[[#This Row],[50D EMA]])/Table2[[#This Row],[50D EMA]]</f>
        <v>1.358007033382674E-2</v>
      </c>
      <c r="U399" s="1">
        <f>(Table2[[#This Row],[Close Price]]-Table2[[#This Row],[200D EMA]])/Table2[[#This Row],[200D EMA]]</f>
        <v>0.10211750810381334</v>
      </c>
      <c r="V399">
        <v>0.53585348094914698</v>
      </c>
      <c r="W399">
        <v>85.55</v>
      </c>
      <c r="X399">
        <v>91.61</v>
      </c>
      <c r="Y399">
        <v>82.31</v>
      </c>
      <c r="Z399">
        <v>91.61</v>
      </c>
      <c r="AA399">
        <v>82.97</v>
      </c>
      <c r="AB399">
        <v>91.61</v>
      </c>
      <c r="AC399" s="1">
        <f>(Table2[[#This Row],[Close Price]]/Table2[[#This Row],[Day Low]])-1</f>
        <v>5.0263004091175567E-3</v>
      </c>
      <c r="AD399" s="1">
        <f>(Table2[[#This Row],[Day High]]/Table2[[#This Row],[Close Price]])-1</f>
        <v>6.548034426610827E-2</v>
      </c>
      <c r="AE399" s="1">
        <f>(Table2[[#This Row],[Close Price]]/Table2[[#This Row],[Current Week Low]])-1</f>
        <v>4.4587534928927308E-2</v>
      </c>
      <c r="AF399" s="1">
        <f>(Table2[[#This Row],[Current Week High]]/Table2[[#This Row],[Close Price]])-1</f>
        <v>6.548034426610827E-2</v>
      </c>
      <c r="AG399" s="1">
        <f>(Table2[[#This Row],[Close Price]]/Table2[[#This Row],[Current Month Low]])-1</f>
        <v>3.627817283355439E-2</v>
      </c>
      <c r="AH399" s="1">
        <f>(Table2[[#This Row],[Current Month High]]/Table2[[#This Row],[Close Price]])-1</f>
        <v>6.548034426610827E-2</v>
      </c>
      <c r="AI399">
        <v>14.3870667597115</v>
      </c>
      <c r="AJ399">
        <v>46.598465473145701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-0.05</v>
      </c>
      <c r="AM399" t="s">
        <v>3214</v>
      </c>
      <c r="AN399">
        <v>-1.29</v>
      </c>
      <c r="AO399" t="s">
        <v>3214</v>
      </c>
      <c r="AP399">
        <v>6.8414821430187997E-2</v>
      </c>
      <c r="AQ399">
        <f>(Table2[[#This Row],[Sharpe Ratio]]-AVERAGE(Table2[Sharpe Ratio]))/_xlfn.STDEV.P(Table2[Sharpe Ratio])</f>
        <v>8.4274567803363773E-2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1.1827267676717017</v>
      </c>
      <c r="AS399">
        <f>_xlfn.RANK.AVG(Table2[[#This Row],[1Y Return vs Nifty Z-Score]],Table2[1Y Return vs Nifty Z-Score])</f>
        <v>502</v>
      </c>
      <c r="AT399">
        <f>_xlfn.RANK.AVG(Table2[[#This Row],[6M Return vs Nifty Z-Score]],Table2[6M Return vs Nifty Z-Score])</f>
        <v>350</v>
      </c>
      <c r="AU399">
        <f>_xlfn.RANK.AVG(Table2[[#This Row],[Sharpe Ratio Z-Score]],Table2[Sharpe Ratio Z-Score])</f>
        <v>324</v>
      </c>
      <c r="AV399">
        <f>(Table2[[#This Row],[Rank 1Y]]+Table2[[#This Row],[Rank 6M]]+Table2[[#This Row],[Rank Sharpe]])/3</f>
        <v>392</v>
      </c>
    </row>
    <row r="400" spans="1:48" x14ac:dyDescent="0.3">
      <c r="A400" t="s">
        <v>1825</v>
      </c>
      <c r="B400" t="s">
        <v>1826</v>
      </c>
      <c r="C400" t="s">
        <v>3176</v>
      </c>
      <c r="D400" t="s">
        <v>124</v>
      </c>
      <c r="E400">
        <v>4393.9303616879997</v>
      </c>
      <c r="F400">
        <v>229.81</v>
      </c>
      <c r="G400">
        <v>-11.6870313176954</v>
      </c>
      <c r="H400">
        <f>(Table2[[#This Row],[1Y Return vs Nifty]]-AVERAGE(Table2[1Y Return vs Nifty]))/_xlfn.STDEV.P(Table2[1Y Return vs Nifty])</f>
        <v>-0.61503507035424576</v>
      </c>
      <c r="I400">
        <v>13.5229573242384</v>
      </c>
      <c r="J400">
        <f>(Table2[[#This Row],[1M Return vs Nifty]]-AVERAGE(Table2[1M Return vs Nifty]))/_xlfn.STDEV.P(Table2[1M Return vs Nifty])</f>
        <v>1.0801710661018789</v>
      </c>
      <c r="K400">
        <v>-0.20050170291090999</v>
      </c>
      <c r="L400">
        <f>(Table2[[#This Row],[6M Return vs Nifty]]-AVERAGE(Table2[6M Return vs Nifty]))/_xlfn.STDEV.P(Table2[6M Return vs Nifty])</f>
        <v>-0.30717217657524853</v>
      </c>
      <c r="M400">
        <v>3.3167926344619199</v>
      </c>
      <c r="N400">
        <f>(Table2[[#This Row],[1W Return vs Nifty]]-AVERAGE(Table2[1W Return vs Nifty]))/_xlfn.STDEV.P(Table2[1W Return vs Nifty])</f>
        <v>-0.11608836824997473</v>
      </c>
      <c r="O400">
        <v>227.49</v>
      </c>
      <c r="P400">
        <v>225.95585879719499</v>
      </c>
      <c r="Q400">
        <v>215.71842447048601</v>
      </c>
      <c r="R400">
        <v>74.731745890792695</v>
      </c>
      <c r="S400" s="1">
        <f>(Table2[[#This Row],[Close Price]]-Table2[[#This Row],[20D EMA]])/Table2[[#This Row],[20D EMA]]</f>
        <v>1.0198250472548213E-2</v>
      </c>
      <c r="T400" s="1">
        <f>(Table2[[#This Row],[Close Price]]-Table2[[#This Row],[50D EMA]])/Table2[[#This Row],[50D EMA]]</f>
        <v>1.7057053635702653E-2</v>
      </c>
      <c r="U400" s="1">
        <f>(Table2[[#This Row],[Close Price]]-Table2[[#This Row],[200D EMA]])/Table2[[#This Row],[200D EMA]]</f>
        <v>6.5323931250211589E-2</v>
      </c>
      <c r="V400">
        <v>1.0068607357885599</v>
      </c>
      <c r="W400">
        <v>226.77</v>
      </c>
      <c r="X400">
        <v>243.33</v>
      </c>
      <c r="Y400">
        <v>226.77</v>
      </c>
      <c r="Z400">
        <v>249.5</v>
      </c>
      <c r="AA400">
        <v>226.77</v>
      </c>
      <c r="AB400">
        <v>246.13</v>
      </c>
      <c r="AC400" s="1">
        <f>(Table2[[#This Row],[Close Price]]/Table2[[#This Row],[Day Low]])-1</f>
        <v>1.3405653305110787E-2</v>
      </c>
      <c r="AD400" s="1">
        <f>(Table2[[#This Row],[Day High]]/Table2[[#This Row],[Close Price]])-1</f>
        <v>5.8831208389539258E-2</v>
      </c>
      <c r="AE400" s="1">
        <f>(Table2[[#This Row],[Close Price]]/Table2[[#This Row],[Current Week Low]])-1</f>
        <v>1.3405653305110787E-2</v>
      </c>
      <c r="AF400" s="1">
        <f>(Table2[[#This Row],[Current Week High]]/Table2[[#This Row],[Close Price]])-1</f>
        <v>8.567947434837464E-2</v>
      </c>
      <c r="AG400" s="1">
        <f>(Table2[[#This Row],[Close Price]]/Table2[[#This Row],[Current Month Low]])-1</f>
        <v>1.3405653305110787E-2</v>
      </c>
      <c r="AH400" s="1">
        <f>(Table2[[#This Row],[Current Month High]]/Table2[[#This Row],[Close Price]])-1</f>
        <v>7.1015186458378565E-2</v>
      </c>
      <c r="AI400">
        <v>19.6423132152647</v>
      </c>
      <c r="AJ400">
        <v>44.489154353976701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-0.14000000000000001</v>
      </c>
      <c r="AM400" t="s">
        <v>3214</v>
      </c>
      <c r="AN400">
        <v>4.96</v>
      </c>
      <c r="AO400" t="s">
        <v>3215</v>
      </c>
      <c r="AP400">
        <v>9.7302551624167996E-2</v>
      </c>
      <c r="AQ400">
        <f>(Table2[[#This Row],[Sharpe Ratio]]-AVERAGE(Table2[Sharpe Ratio]))/_xlfn.STDEV.P(Table2[Sharpe Ratio])</f>
        <v>0.4215885749326449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0.46346402585505475</v>
      </c>
      <c r="AS400">
        <f>_xlfn.RANK.AVG(Table2[[#This Row],[1Y Return vs Nifty Z-Score]],Table2[1Y Return vs Nifty Z-Score])</f>
        <v>516</v>
      </c>
      <c r="AT400">
        <f>_xlfn.RANK.AVG(Table2[[#This Row],[6M Return vs Nifty Z-Score]],Table2[6M Return vs Nifty Z-Score])</f>
        <v>426</v>
      </c>
      <c r="AU400">
        <f>_xlfn.RANK.AVG(Table2[[#This Row],[Sharpe Ratio Z-Score]],Table2[Sharpe Ratio Z-Score])</f>
        <v>235</v>
      </c>
      <c r="AV400">
        <f>(Table2[[#This Row],[Rank 1Y]]+Table2[[#This Row],[Rank 6M]]+Table2[[#This Row],[Rank Sharpe]])/3</f>
        <v>392.33333333333331</v>
      </c>
    </row>
    <row r="401" spans="1:48" x14ac:dyDescent="0.3">
      <c r="A401" t="s">
        <v>47</v>
      </c>
      <c r="B401" t="s">
        <v>48</v>
      </c>
      <c r="C401" t="s">
        <v>3168</v>
      </c>
      <c r="D401" t="s">
        <v>21</v>
      </c>
      <c r="E401">
        <v>491569.10468085</v>
      </c>
      <c r="F401">
        <v>1816.5</v>
      </c>
      <c r="G401">
        <v>17.348614895411799</v>
      </c>
      <c r="H401">
        <f>(Table2[[#This Row],[1Y Return vs Nifty]]-AVERAGE(Table2[1Y Return vs Nifty]))/_xlfn.STDEV.P(Table2[1Y Return vs Nifty])</f>
        <v>-0.11852163963194619</v>
      </c>
      <c r="I401">
        <v>0.67680577810395504</v>
      </c>
      <c r="J401">
        <f>(Table2[[#This Row],[1M Return vs Nifty]]-AVERAGE(Table2[1M Return vs Nifty]))/_xlfn.STDEV.P(Table2[1M Return vs Nifty])</f>
        <v>-8.8065382368821749E-2</v>
      </c>
      <c r="K401">
        <v>5.7237082612005601</v>
      </c>
      <c r="L401">
        <f>(Table2[[#This Row],[6M Return vs Nifty]]-AVERAGE(Table2[6M Return vs Nifty]))/_xlfn.STDEV.P(Table2[6M Return vs Nifty])</f>
        <v>-0.11202195874543512</v>
      </c>
      <c r="M401">
        <v>5.7982406558526298</v>
      </c>
      <c r="N401">
        <f>(Table2[[#This Row],[1W Return vs Nifty]]-AVERAGE(Table2[1W Return vs Nifty]))/_xlfn.STDEV.P(Table2[1W Return vs Nifty])</f>
        <v>0.45573100683627504</v>
      </c>
      <c r="O401">
        <v>1773.67</v>
      </c>
      <c r="P401">
        <v>1706.8682931088599</v>
      </c>
      <c r="Q401">
        <v>1537.55104419442</v>
      </c>
      <c r="R401">
        <v>65.418875945312706</v>
      </c>
      <c r="S401" s="1">
        <f>(Table2[[#This Row],[Close Price]]-Table2[[#This Row],[20D EMA]])/Table2[[#This Row],[20D EMA]]</f>
        <v>2.4147671212796026E-2</v>
      </c>
      <c r="T401" s="1">
        <f>(Table2[[#This Row],[Close Price]]-Table2[[#This Row],[50D EMA]])/Table2[[#This Row],[50D EMA]]</f>
        <v>6.4229740123333601E-2</v>
      </c>
      <c r="U401" s="1">
        <f>(Table2[[#This Row],[Close Price]]-Table2[[#This Row],[200D EMA]])/Table2[[#This Row],[200D EMA]]</f>
        <v>0.18142419196998544</v>
      </c>
      <c r="V401">
        <v>1.0054863058241601</v>
      </c>
      <c r="W401">
        <v>1770</v>
      </c>
      <c r="X401">
        <v>1809.3</v>
      </c>
      <c r="Y401">
        <v>1770</v>
      </c>
      <c r="Z401">
        <v>1822.45</v>
      </c>
      <c r="AA401">
        <v>1770</v>
      </c>
      <c r="AB401">
        <v>1822.45</v>
      </c>
      <c r="AC401" s="1">
        <f>(Table2[[#This Row],[Close Price]]/Table2[[#This Row],[Day Low]])-1</f>
        <v>2.6271186440677941E-2</v>
      </c>
      <c r="AD401" s="1">
        <f>(Table2[[#This Row],[Day High]]/Table2[[#This Row],[Close Price]])-1</f>
        <v>-3.9636663914121018E-3</v>
      </c>
      <c r="AE401" s="1">
        <f>(Table2[[#This Row],[Close Price]]/Table2[[#This Row],[Current Week Low]])-1</f>
        <v>2.6271186440677941E-2</v>
      </c>
      <c r="AF401" s="1">
        <f>(Table2[[#This Row],[Current Week High]]/Table2[[#This Row],[Close Price]])-1</f>
        <v>3.2755298651252485E-3</v>
      </c>
      <c r="AG401" s="1">
        <f>(Table2[[#This Row],[Close Price]]/Table2[[#This Row],[Current Month Low]])-1</f>
        <v>2.6271186440677941E-2</v>
      </c>
      <c r="AH401" s="1">
        <f>(Table2[[#This Row],[Current Month High]]/Table2[[#This Row],[Close Price]])-1</f>
        <v>3.2755298651252485E-3</v>
      </c>
      <c r="AI401">
        <v>0.66336361134049504</v>
      </c>
      <c r="AJ401">
        <v>50.304083405734097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0.06</v>
      </c>
      <c r="AM401" t="s">
        <v>3215</v>
      </c>
      <c r="AN401">
        <v>-1.84</v>
      </c>
      <c r="AO401" t="s">
        <v>3214</v>
      </c>
      <c r="AP401">
        <v>9.4834180021579999E-3</v>
      </c>
      <c r="AQ401">
        <f>(Table2[[#This Row],[Sharpe Ratio]]-AVERAGE(Table2[Sharpe Ratio]))/_xlfn.STDEV.P(Table2[Sharpe Ratio])</f>
        <v>-0.60385107247984438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-0.46672904638977236</v>
      </c>
      <c r="AS401">
        <f>_xlfn.RANK.AVG(Table2[[#This Row],[1Y Return vs Nifty Z-Score]],Table2[1Y Return vs Nifty Z-Score])</f>
        <v>333</v>
      </c>
      <c r="AT401">
        <f>_xlfn.RANK.AVG(Table2[[#This Row],[6M Return vs Nifty Z-Score]],Table2[6M Return vs Nifty Z-Score])</f>
        <v>360</v>
      </c>
      <c r="AU401">
        <f>_xlfn.RANK.AVG(Table2[[#This Row],[Sharpe Ratio Z-Score]],Table2[Sharpe Ratio Z-Score])</f>
        <v>485</v>
      </c>
      <c r="AV401">
        <f>(Table2[[#This Row],[Rank 1Y]]+Table2[[#This Row],[Rank 6M]]+Table2[[#This Row],[Rank Sharpe]])/3</f>
        <v>392.66666666666669</v>
      </c>
    </row>
    <row r="402" spans="1:48" x14ac:dyDescent="0.3">
      <c r="A402" t="s">
        <v>1243</v>
      </c>
      <c r="B402" t="s">
        <v>1244</v>
      </c>
      <c r="C402" t="s">
        <v>3169</v>
      </c>
      <c r="D402" t="s">
        <v>570</v>
      </c>
      <c r="E402">
        <v>9690.8600824200003</v>
      </c>
      <c r="F402">
        <v>287.8</v>
      </c>
      <c r="G402">
        <v>-9.2052614814812994</v>
      </c>
      <c r="H402">
        <f>(Table2[[#This Row],[1Y Return vs Nifty]]-AVERAGE(Table2[1Y Return vs Nifty]))/_xlfn.STDEV.P(Table2[1Y Return vs Nifty])</f>
        <v>-0.57259647447806605</v>
      </c>
      <c r="I402">
        <v>7.8269337616221799</v>
      </c>
      <c r="J402">
        <f>(Table2[[#This Row],[1M Return vs Nifty]]-AVERAGE(Table2[1M Return vs Nifty]))/_xlfn.STDEV.P(Table2[1M Return vs Nifty])</f>
        <v>0.56217139022240847</v>
      </c>
      <c r="K402">
        <v>12.853489496219501</v>
      </c>
      <c r="L402">
        <f>(Table2[[#This Row],[6M Return vs Nifty]]-AVERAGE(Table2[6M Return vs Nifty]))/_xlfn.STDEV.P(Table2[6M Return vs Nifty])</f>
        <v>0.12284114865989887</v>
      </c>
      <c r="M402">
        <v>10.608773158085199</v>
      </c>
      <c r="N402">
        <f>(Table2[[#This Row],[1W Return vs Nifty]]-AVERAGE(Table2[1W Return vs Nifty]))/_xlfn.STDEV.P(Table2[1W Return vs Nifty])</f>
        <v>1.5642594408580683</v>
      </c>
      <c r="O402">
        <v>279.99</v>
      </c>
      <c r="P402">
        <v>267.82836386231401</v>
      </c>
      <c r="Q402">
        <v>239.39437851010999</v>
      </c>
      <c r="R402">
        <v>66.309289107998097</v>
      </c>
      <c r="S402" s="1">
        <f>(Table2[[#This Row],[Close Price]]-Table2[[#This Row],[20D EMA]])/Table2[[#This Row],[20D EMA]]</f>
        <v>2.7893853351905432E-2</v>
      </c>
      <c r="T402" s="1">
        <f>(Table2[[#This Row],[Close Price]]-Table2[[#This Row],[50D EMA]])/Table2[[#This Row],[50D EMA]]</f>
        <v>7.4568786702341516E-2</v>
      </c>
      <c r="U402" s="1">
        <f>(Table2[[#This Row],[Close Price]]-Table2[[#This Row],[200D EMA]])/Table2[[#This Row],[200D EMA]]</f>
        <v>0.20220032647026329</v>
      </c>
      <c r="V402">
        <v>0.77807821905986996</v>
      </c>
      <c r="W402">
        <v>285.05</v>
      </c>
      <c r="X402">
        <v>293.39999999999998</v>
      </c>
      <c r="Y402">
        <v>272.05</v>
      </c>
      <c r="Z402">
        <v>297.60000000000002</v>
      </c>
      <c r="AA402">
        <v>285.05</v>
      </c>
      <c r="AB402">
        <v>297.60000000000002</v>
      </c>
      <c r="AC402" s="1">
        <f>(Table2[[#This Row],[Close Price]]/Table2[[#This Row],[Day Low]])-1</f>
        <v>9.6474302753903896E-3</v>
      </c>
      <c r="AD402" s="1">
        <f>(Table2[[#This Row],[Day High]]/Table2[[#This Row],[Close Price]])-1</f>
        <v>1.94579569145239E-2</v>
      </c>
      <c r="AE402" s="1">
        <f>(Table2[[#This Row],[Close Price]]/Table2[[#This Row],[Current Week Low]])-1</f>
        <v>5.7893769527660455E-2</v>
      </c>
      <c r="AF402" s="1">
        <f>(Table2[[#This Row],[Current Week High]]/Table2[[#This Row],[Close Price]])-1</f>
        <v>3.4051424600417102E-2</v>
      </c>
      <c r="AG402" s="1">
        <f>(Table2[[#This Row],[Close Price]]/Table2[[#This Row],[Current Month Low]])-1</f>
        <v>9.6474302753903896E-3</v>
      </c>
      <c r="AH402" s="1">
        <f>(Table2[[#This Row],[Current Month High]]/Table2[[#This Row],[Close Price]])-1</f>
        <v>3.4051424600417102E-2</v>
      </c>
      <c r="AI402">
        <v>3.4051424600417102</v>
      </c>
      <c r="AJ402">
        <v>42.757936507936499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0.17</v>
      </c>
      <c r="AM402" t="s">
        <v>3215</v>
      </c>
      <c r="AN402">
        <v>0.79</v>
      </c>
      <c r="AO402" t="s">
        <v>3215</v>
      </c>
      <c r="AP402">
        <v>4.2505378836904001E-2</v>
      </c>
      <c r="AQ402">
        <f>(Table2[[#This Row],[Sharpe Ratio]]-AVERAGE(Table2[Sharpe Ratio]))/_xlfn.STDEV.P(Table2[Sharpe Ratio])</f>
        <v>-0.21826280169366835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1.4584127035686414</v>
      </c>
      <c r="AS402">
        <f>_xlfn.RANK.AVG(Table2[[#This Row],[1Y Return vs Nifty Z-Score]],Table2[1Y Return vs Nifty Z-Score])</f>
        <v>496</v>
      </c>
      <c r="AT402">
        <f>_xlfn.RANK.AVG(Table2[[#This Row],[6M Return vs Nifty Z-Score]],Table2[6M Return vs Nifty Z-Score])</f>
        <v>283</v>
      </c>
      <c r="AU402">
        <f>_xlfn.RANK.AVG(Table2[[#This Row],[Sharpe Ratio Z-Score]],Table2[Sharpe Ratio Z-Score])</f>
        <v>402</v>
      </c>
      <c r="AV402">
        <f>(Table2[[#This Row],[Rank 1Y]]+Table2[[#This Row],[Rank 6M]]+Table2[[#This Row],[Rank Sharpe]])/3</f>
        <v>393.66666666666669</v>
      </c>
    </row>
    <row r="403" spans="1:48" x14ac:dyDescent="0.3">
      <c r="A403" t="s">
        <v>1451</v>
      </c>
      <c r="B403" t="s">
        <v>1452</v>
      </c>
      <c r="C403" t="s">
        <v>613</v>
      </c>
      <c r="D403" t="s">
        <v>613</v>
      </c>
      <c r="E403">
        <v>7602.3158408999998</v>
      </c>
      <c r="F403">
        <v>371.15</v>
      </c>
      <c r="G403">
        <v>40.371509404632299</v>
      </c>
      <c r="H403">
        <f>(Table2[[#This Row],[1Y Return vs Nifty]]-AVERAGE(Table2[1Y Return vs Nifty]))/_xlfn.STDEV.P(Table2[1Y Return vs Nifty])</f>
        <v>0.27517293337777832</v>
      </c>
      <c r="I403">
        <v>-8.4785787993969794</v>
      </c>
      <c r="J403">
        <f>(Table2[[#This Row],[1M Return vs Nifty]]-AVERAGE(Table2[1M Return vs Nifty]))/_xlfn.STDEV.P(Table2[1M Return vs Nifty])</f>
        <v>-0.92066134893451002</v>
      </c>
      <c r="K403">
        <v>-5.1566207978980998</v>
      </c>
      <c r="L403">
        <f>(Table2[[#This Row],[6M Return vs Nifty]]-AVERAGE(Table2[6M Return vs Nifty]))/_xlfn.STDEV.P(Table2[6M Return vs Nifty])</f>
        <v>-0.47043237951140643</v>
      </c>
      <c r="M403">
        <v>1.48075325130542</v>
      </c>
      <c r="N403">
        <f>(Table2[[#This Row],[1W Return vs Nifty]]-AVERAGE(Table2[1W Return vs Nifty]))/_xlfn.STDEV.P(Table2[1W Return vs Nifty])</f>
        <v>-0.53918120906712541</v>
      </c>
      <c r="O403">
        <v>393.73</v>
      </c>
      <c r="P403">
        <v>395.43364492568702</v>
      </c>
      <c r="Q403">
        <v>354.78366941809799</v>
      </c>
      <c r="R403">
        <v>37.838974133265801</v>
      </c>
      <c r="S403" s="1">
        <f>(Table2[[#This Row],[Close Price]]-Table2[[#This Row],[20D EMA]])/Table2[[#This Row],[20D EMA]]</f>
        <v>-5.7348944708302749E-2</v>
      </c>
      <c r="T403" s="1">
        <f>(Table2[[#This Row],[Close Price]]-Table2[[#This Row],[50D EMA]])/Table2[[#This Row],[50D EMA]]</f>
        <v>-6.1410163847465775E-2</v>
      </c>
      <c r="U403" s="1">
        <f>(Table2[[#This Row],[Close Price]]-Table2[[#This Row],[200D EMA]])/Table2[[#This Row],[200D EMA]]</f>
        <v>4.6130450730005115E-2</v>
      </c>
      <c r="V403">
        <v>0.78687507281066105</v>
      </c>
      <c r="W403">
        <v>368.85</v>
      </c>
      <c r="X403">
        <v>382</v>
      </c>
      <c r="Y403">
        <v>368.05</v>
      </c>
      <c r="Z403">
        <v>390.95</v>
      </c>
      <c r="AA403">
        <v>368.05</v>
      </c>
      <c r="AB403">
        <v>385.2</v>
      </c>
      <c r="AC403" s="1">
        <f>(Table2[[#This Row],[Close Price]]/Table2[[#This Row],[Day Low]])-1</f>
        <v>6.2355971262029186E-3</v>
      </c>
      <c r="AD403" s="1">
        <f>(Table2[[#This Row],[Day High]]/Table2[[#This Row],[Close Price]])-1</f>
        <v>2.9233463559207973E-2</v>
      </c>
      <c r="AE403" s="1">
        <f>(Table2[[#This Row],[Close Price]]/Table2[[#This Row],[Current Week Low]])-1</f>
        <v>8.4227686455644601E-3</v>
      </c>
      <c r="AF403" s="1">
        <f>(Table2[[#This Row],[Current Week High]]/Table2[[#This Row],[Close Price]])-1</f>
        <v>5.3347703085006026E-2</v>
      </c>
      <c r="AG403" s="1">
        <f>(Table2[[#This Row],[Close Price]]/Table2[[#This Row],[Current Month Low]])-1</f>
        <v>8.4227686455644601E-3</v>
      </c>
      <c r="AH403" s="1">
        <f>(Table2[[#This Row],[Current Month High]]/Table2[[#This Row],[Close Price]])-1</f>
        <v>3.7855314562845299E-2</v>
      </c>
      <c r="AI403">
        <v>21.419911087161498</v>
      </c>
      <c r="AJ403">
        <v>72.467472118959094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-0.15</v>
      </c>
      <c r="AM403" t="s">
        <v>3214</v>
      </c>
      <c r="AN403">
        <v>-7.51</v>
      </c>
      <c r="AO403" t="s">
        <v>3214</v>
      </c>
      <c r="AP403">
        <v>1.6919265113698002E-2</v>
      </c>
      <c r="AQ403">
        <f>(Table2[[#This Row],[Sharpe Ratio]]-AVERAGE(Table2[Sharpe Ratio]))/_xlfn.STDEV.P(Table2[Sharpe Ratio])</f>
        <v>-0.51702474972095414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231</v>
      </c>
      <c r="AT403">
        <f>_xlfn.RANK.AVG(Table2[[#This Row],[6M Return vs Nifty Z-Score]],Table2[6M Return vs Nifty Z-Score])</f>
        <v>483</v>
      </c>
      <c r="AU403">
        <f>_xlfn.RANK.AVG(Table2[[#This Row],[Sharpe Ratio Z-Score]],Table2[Sharpe Ratio Z-Score])</f>
        <v>467</v>
      </c>
      <c r="AV403">
        <f>(Table2[[#This Row],[Rank 1Y]]+Table2[[#This Row],[Rank 6M]]+Table2[[#This Row],[Rank Sharpe]])/3</f>
        <v>393.66666666666669</v>
      </c>
    </row>
    <row r="404" spans="1:48" x14ac:dyDescent="0.3">
      <c r="A404" t="s">
        <v>784</v>
      </c>
      <c r="B404" t="s">
        <v>785</v>
      </c>
      <c r="C404" t="s">
        <v>3175</v>
      </c>
      <c r="D404" t="s">
        <v>187</v>
      </c>
      <c r="E404">
        <v>21608.480993919999</v>
      </c>
      <c r="F404">
        <v>557.15</v>
      </c>
      <c r="G404">
        <v>-12.2118460945495</v>
      </c>
      <c r="H404">
        <f>(Table2[[#This Row],[1Y Return vs Nifty]]-AVERAGE(Table2[1Y Return vs Nifty]))/_xlfn.STDEV.P(Table2[1Y Return vs Nifty])</f>
        <v>-0.62400947317748845</v>
      </c>
      <c r="I404">
        <v>-3.3808349169971499</v>
      </c>
      <c r="J404">
        <f>(Table2[[#This Row],[1M Return vs Nifty]]-AVERAGE(Table2[1M Return vs Nifty]))/_xlfn.STDEV.P(Table2[1M Return vs Nifty])</f>
        <v>-0.45706957306292156</v>
      </c>
      <c r="K404">
        <v>2.3148863515175702</v>
      </c>
      <c r="L404">
        <f>(Table2[[#This Row],[6M Return vs Nifty]]-AVERAGE(Table2[6M Return vs Nifty]))/_xlfn.STDEV.P(Table2[6M Return vs Nifty])</f>
        <v>-0.22431243160976908</v>
      </c>
      <c r="M404">
        <v>3.9750934389172401</v>
      </c>
      <c r="N404">
        <f>(Table2[[#This Row],[1W Return vs Nifty]]-AVERAGE(Table2[1W Return vs Nifty]))/_xlfn.STDEV.P(Table2[1W Return vs Nifty])</f>
        <v>3.5609008192127679E-2</v>
      </c>
      <c r="O404">
        <v>566.33000000000004</v>
      </c>
      <c r="P404">
        <v>566.60883505460095</v>
      </c>
      <c r="Q404">
        <v>529.53812220228497</v>
      </c>
      <c r="R404">
        <v>52.667969564364697</v>
      </c>
      <c r="S404" s="1">
        <f>(Table2[[#This Row],[Close Price]]-Table2[[#This Row],[20D EMA]])/Table2[[#This Row],[20D EMA]]</f>
        <v>-1.6209630427489383E-2</v>
      </c>
      <c r="T404" s="1">
        <f>(Table2[[#This Row],[Close Price]]-Table2[[#This Row],[50D EMA]])/Table2[[#This Row],[50D EMA]]</f>
        <v>-1.6693765556425665E-2</v>
      </c>
      <c r="U404" s="1">
        <f>(Table2[[#This Row],[Close Price]]-Table2[[#This Row],[200D EMA]])/Table2[[#This Row],[200D EMA]]</f>
        <v>5.2143323851511485E-2</v>
      </c>
      <c r="V404">
        <v>1.0093607488794301</v>
      </c>
      <c r="W404">
        <v>554.1</v>
      </c>
      <c r="X404">
        <v>573.6</v>
      </c>
      <c r="Y404">
        <v>536.54999999999995</v>
      </c>
      <c r="Z404">
        <v>573.6</v>
      </c>
      <c r="AA404">
        <v>552.70000000000005</v>
      </c>
      <c r="AB404">
        <v>573.6</v>
      </c>
      <c r="AC404" s="1">
        <f>(Table2[[#This Row],[Close Price]]/Table2[[#This Row],[Day Low]])-1</f>
        <v>5.5044215845514444E-3</v>
      </c>
      <c r="AD404" s="1">
        <f>(Table2[[#This Row],[Day High]]/Table2[[#This Row],[Close Price]])-1</f>
        <v>2.9525262496634674E-2</v>
      </c>
      <c r="AE404" s="1">
        <f>(Table2[[#This Row],[Close Price]]/Table2[[#This Row],[Current Week Low]])-1</f>
        <v>3.839343956760799E-2</v>
      </c>
      <c r="AF404" s="1">
        <f>(Table2[[#This Row],[Current Week High]]/Table2[[#This Row],[Close Price]])-1</f>
        <v>2.9525262496634674E-2</v>
      </c>
      <c r="AG404" s="1">
        <f>(Table2[[#This Row],[Close Price]]/Table2[[#This Row],[Current Month Low]])-1</f>
        <v>8.0513841143476927E-3</v>
      </c>
      <c r="AH404" s="1">
        <f>(Table2[[#This Row],[Current Month High]]/Table2[[#This Row],[Close Price]])-1</f>
        <v>2.9525262496634674E-2</v>
      </c>
      <c r="AI404">
        <v>11.7113883155344</v>
      </c>
      <c r="AJ404">
        <v>36.959193706981303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-0.09</v>
      </c>
      <c r="AM404" t="s">
        <v>3214</v>
      </c>
      <c r="AN404">
        <v>-1.25</v>
      </c>
      <c r="AO404" t="s">
        <v>3214</v>
      </c>
      <c r="AP404">
        <v>8.8768654837253005E-2</v>
      </c>
      <c r="AQ404">
        <f>(Table2[[#This Row],[Sharpe Ratio]]-AVERAGE(Table2[Sharpe Ratio]))/_xlfn.STDEV.P(Table2[Sharpe Ratio])</f>
        <v>0.32194063089923403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525</v>
      </c>
      <c r="AT404">
        <f>_xlfn.RANK.AVG(Table2[[#This Row],[6M Return vs Nifty Z-Score]],Table2[6M Return vs Nifty Z-Score])</f>
        <v>398</v>
      </c>
      <c r="AU404">
        <f>_xlfn.RANK.AVG(Table2[[#This Row],[Sharpe Ratio Z-Score]],Table2[Sharpe Ratio Z-Score])</f>
        <v>261</v>
      </c>
      <c r="AV404">
        <f>(Table2[[#This Row],[Rank 1Y]]+Table2[[#This Row],[Rank 6M]]+Table2[[#This Row],[Rank Sharpe]])/3</f>
        <v>394.66666666666669</v>
      </c>
    </row>
    <row r="405" spans="1:48" x14ac:dyDescent="0.3">
      <c r="A405" t="s">
        <v>352</v>
      </c>
      <c r="B405" t="s">
        <v>353</v>
      </c>
      <c r="C405" t="s">
        <v>3183</v>
      </c>
      <c r="D405" t="s">
        <v>167</v>
      </c>
      <c r="E405">
        <v>71899.290669921596</v>
      </c>
      <c r="F405">
        <v>4660.45</v>
      </c>
      <c r="G405">
        <v>7.1869114433269701</v>
      </c>
      <c r="H405">
        <f>(Table2[[#This Row],[1Y Return vs Nifty]]-AVERAGE(Table2[1Y Return vs Nifty]))/_xlfn.STDEV.P(Table2[1Y Return vs Nifty])</f>
        <v>-0.29228812672668425</v>
      </c>
      <c r="I405">
        <v>2.9652920813228998</v>
      </c>
      <c r="J405">
        <f>(Table2[[#This Row],[1M Return vs Nifty]]-AVERAGE(Table2[1M Return vs Nifty]))/_xlfn.STDEV.P(Table2[1M Return vs Nifty])</f>
        <v>0.12005088510980906</v>
      </c>
      <c r="K405">
        <v>7.0534266069144502</v>
      </c>
      <c r="L405">
        <f>(Table2[[#This Row],[6M Return vs Nifty]]-AVERAGE(Table2[6M Return vs Nifty]))/_xlfn.STDEV.P(Table2[6M Return vs Nifty])</f>
        <v>-6.8219523249331893E-2</v>
      </c>
      <c r="M405">
        <v>6.0958564147320002</v>
      </c>
      <c r="N405">
        <f>(Table2[[#This Row],[1W Return vs Nifty]]-AVERAGE(Table2[1W Return vs Nifty]))/_xlfn.STDEV.P(Table2[1W Return vs Nifty])</f>
        <v>0.52431292182752443</v>
      </c>
      <c r="O405">
        <v>4626.42</v>
      </c>
      <c r="P405">
        <v>4457.5595746872796</v>
      </c>
      <c r="Q405">
        <v>3981.24033543617</v>
      </c>
      <c r="R405">
        <v>69.144704075841005</v>
      </c>
      <c r="S405" s="1">
        <f>(Table2[[#This Row],[Close Price]]-Table2[[#This Row],[20D EMA]])/Table2[[#This Row],[20D EMA]]</f>
        <v>7.3555794761391629E-3</v>
      </c>
      <c r="T405" s="1">
        <f>(Table2[[#This Row],[Close Price]]-Table2[[#This Row],[50D EMA]])/Table2[[#This Row],[50D EMA]]</f>
        <v>4.551603223989531E-2</v>
      </c>
      <c r="U405" s="1">
        <f>(Table2[[#This Row],[Close Price]]-Table2[[#This Row],[200D EMA]])/Table2[[#This Row],[200D EMA]]</f>
        <v>0.17060252768925546</v>
      </c>
      <c r="V405">
        <v>0.72975365303409701</v>
      </c>
      <c r="W405">
        <v>4621.8</v>
      </c>
      <c r="X405">
        <v>4759</v>
      </c>
      <c r="Y405">
        <v>4621.8</v>
      </c>
      <c r="Z405">
        <v>4759</v>
      </c>
      <c r="AA405">
        <v>4621.8</v>
      </c>
      <c r="AB405">
        <v>4759</v>
      </c>
      <c r="AC405" s="1">
        <f>(Table2[[#This Row],[Close Price]]/Table2[[#This Row],[Day Low]])-1</f>
        <v>8.362542732268663E-3</v>
      </c>
      <c r="AD405" s="1">
        <f>(Table2[[#This Row],[Day High]]/Table2[[#This Row],[Close Price]])-1</f>
        <v>2.1146026671244211E-2</v>
      </c>
      <c r="AE405" s="1">
        <f>(Table2[[#This Row],[Close Price]]/Table2[[#This Row],[Current Week Low]])-1</f>
        <v>8.362542732268663E-3</v>
      </c>
      <c r="AF405" s="1">
        <f>(Table2[[#This Row],[Current Week High]]/Table2[[#This Row],[Close Price]])-1</f>
        <v>2.1146026671244211E-2</v>
      </c>
      <c r="AG405" s="1">
        <f>(Table2[[#This Row],[Close Price]]/Table2[[#This Row],[Current Month Low]])-1</f>
        <v>8.362542732268663E-3</v>
      </c>
      <c r="AH405" s="1">
        <f>(Table2[[#This Row],[Current Month High]]/Table2[[#This Row],[Close Price]])-1</f>
        <v>2.1146026671244211E-2</v>
      </c>
      <c r="AI405">
        <v>3.0812475190164101</v>
      </c>
      <c r="AJ405">
        <v>44.734472049689401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0.18</v>
      </c>
      <c r="AM405" t="s">
        <v>3215</v>
      </c>
      <c r="AN405">
        <v>0.08</v>
      </c>
      <c r="AO405" t="s">
        <v>3215</v>
      </c>
      <c r="AP405">
        <v>2.1490703212069001E-2</v>
      </c>
      <c r="AQ405">
        <f>(Table2[[#This Row],[Sharpe Ratio]]-AVERAGE(Table2[Sharpe Ratio]))/_xlfn.STDEV.P(Table2[Sharpe Ratio])</f>
        <v>-0.46364533593695506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-0.17978917897563773</v>
      </c>
      <c r="AS405">
        <f>_xlfn.RANK.AVG(Table2[[#This Row],[1Y Return vs Nifty Z-Score]],Table2[1Y Return vs Nifty Z-Score])</f>
        <v>392</v>
      </c>
      <c r="AT405">
        <f>_xlfn.RANK.AVG(Table2[[#This Row],[6M Return vs Nifty Z-Score]],Table2[6M Return vs Nifty Z-Score])</f>
        <v>342</v>
      </c>
      <c r="AU405">
        <f>_xlfn.RANK.AVG(Table2[[#This Row],[Sharpe Ratio Z-Score]],Table2[Sharpe Ratio Z-Score])</f>
        <v>454</v>
      </c>
      <c r="AV405">
        <f>(Table2[[#This Row],[Rank 1Y]]+Table2[[#This Row],[Rank 6M]]+Table2[[#This Row],[Rank Sharpe]])/3</f>
        <v>396</v>
      </c>
    </row>
    <row r="406" spans="1:48" x14ac:dyDescent="0.3">
      <c r="A406" t="s">
        <v>1017</v>
      </c>
      <c r="B406" t="s">
        <v>1018</v>
      </c>
      <c r="C406" t="s">
        <v>3175</v>
      </c>
      <c r="D406" t="s">
        <v>215</v>
      </c>
      <c r="E406">
        <v>14386.1189292377</v>
      </c>
      <c r="F406">
        <v>1710.85</v>
      </c>
      <c r="G406">
        <v>12.947793515449799</v>
      </c>
      <c r="H406">
        <f>(Table2[[#This Row],[1Y Return vs Nifty]]-AVERAGE(Table2[1Y Return vs Nifty]))/_xlfn.STDEV.P(Table2[1Y Return vs Nifty])</f>
        <v>-0.19377627337846839</v>
      </c>
      <c r="I406">
        <v>12.700528037045901</v>
      </c>
      <c r="J406">
        <f>(Table2[[#This Row],[1M Return vs Nifty]]-AVERAGE(Table2[1M Return vs Nifty]))/_xlfn.STDEV.P(Table2[1M Return vs Nifty])</f>
        <v>1.0053788712458895</v>
      </c>
      <c r="K406">
        <v>-23.472945924976901</v>
      </c>
      <c r="L406">
        <f>(Table2[[#This Row],[6M Return vs Nifty]]-AVERAGE(Table2[6M Return vs Nifty]))/_xlfn.STDEV.P(Table2[6M Return vs Nifty])</f>
        <v>-1.0737929727457511</v>
      </c>
      <c r="M406">
        <v>8.0820807995369304</v>
      </c>
      <c r="N406">
        <f>(Table2[[#This Row],[1W Return vs Nifty]]-AVERAGE(Table2[1W Return vs Nifty]))/_xlfn.STDEV.P(Table2[1W Return vs Nifty])</f>
        <v>0.98201406112589928</v>
      </c>
      <c r="O406">
        <v>1656.71</v>
      </c>
      <c r="P406">
        <v>1654.1748732578401</v>
      </c>
      <c r="Q406">
        <v>1610.2970188458501</v>
      </c>
      <c r="R406">
        <v>72.021328181088407</v>
      </c>
      <c r="S406" s="1">
        <f>(Table2[[#This Row],[Close Price]]-Table2[[#This Row],[20D EMA]])/Table2[[#This Row],[20D EMA]]</f>
        <v>3.267922569429766E-2</v>
      </c>
      <c r="T406" s="1">
        <f>(Table2[[#This Row],[Close Price]]-Table2[[#This Row],[50D EMA]])/Table2[[#This Row],[50D EMA]]</f>
        <v>3.4261871376718545E-2</v>
      </c>
      <c r="U406" s="1">
        <f>(Table2[[#This Row],[Close Price]]-Table2[[#This Row],[200D EMA]])/Table2[[#This Row],[200D EMA]]</f>
        <v>6.2443747940500623E-2</v>
      </c>
      <c r="V406">
        <v>0.85398510470421696</v>
      </c>
      <c r="W406">
        <v>1689.15</v>
      </c>
      <c r="X406">
        <v>1770</v>
      </c>
      <c r="Y406">
        <v>1615</v>
      </c>
      <c r="Z406">
        <v>1770</v>
      </c>
      <c r="AA406">
        <v>1646.05</v>
      </c>
      <c r="AB406">
        <v>1770</v>
      </c>
      <c r="AC406" s="1">
        <f>(Table2[[#This Row],[Close Price]]/Table2[[#This Row],[Day Low]])-1</f>
        <v>1.2846698043394555E-2</v>
      </c>
      <c r="AD406" s="1">
        <f>(Table2[[#This Row],[Day High]]/Table2[[#This Row],[Close Price]])-1</f>
        <v>3.4573457638016336E-2</v>
      </c>
      <c r="AE406" s="1">
        <f>(Table2[[#This Row],[Close Price]]/Table2[[#This Row],[Current Week Low]])-1</f>
        <v>5.9349845201238427E-2</v>
      </c>
      <c r="AF406" s="1">
        <f>(Table2[[#This Row],[Current Week High]]/Table2[[#This Row],[Close Price]])-1</f>
        <v>3.4573457638016336E-2</v>
      </c>
      <c r="AG406" s="1">
        <f>(Table2[[#This Row],[Close Price]]/Table2[[#This Row],[Current Month Low]])-1</f>
        <v>3.9366969411621655E-2</v>
      </c>
      <c r="AH406" s="1">
        <f>(Table2[[#This Row],[Current Month High]]/Table2[[#This Row],[Close Price]])-1</f>
        <v>3.4573457638016336E-2</v>
      </c>
      <c r="AI406">
        <v>29.8740392202706</v>
      </c>
      <c r="AJ406">
        <v>68.059921414538294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-0.09</v>
      </c>
      <c r="AM406" t="s">
        <v>3214</v>
      </c>
      <c r="AN406">
        <v>6.75</v>
      </c>
      <c r="AO406" t="s">
        <v>3215</v>
      </c>
      <c r="AP406">
        <v>0.118617796648587</v>
      </c>
      <c r="AQ406">
        <f>(Table2[[#This Row],[Sharpe Ratio]]-AVERAGE(Table2[Sharpe Ratio]))/_xlfn.STDEV.P(Table2[Sharpe Ratio])</f>
        <v>0.67048077462604894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1.3903044608736184</v>
      </c>
      <c r="AS406">
        <f>_xlfn.RANK.AVG(Table2[[#This Row],[1Y Return vs Nifty Z-Score]],Table2[1Y Return vs Nifty Z-Score])</f>
        <v>354</v>
      </c>
      <c r="AT406">
        <f>_xlfn.RANK.AVG(Table2[[#This Row],[6M Return vs Nifty Z-Score]],Table2[6M Return vs Nifty Z-Score])</f>
        <v>654</v>
      </c>
      <c r="AU406">
        <f>_xlfn.RANK.AVG(Table2[[#This Row],[Sharpe Ratio Z-Score]],Table2[Sharpe Ratio Z-Score])</f>
        <v>180</v>
      </c>
      <c r="AV406">
        <f>(Table2[[#This Row],[Rank 1Y]]+Table2[[#This Row],[Rank 6M]]+Table2[[#This Row],[Rank Sharpe]])/3</f>
        <v>396</v>
      </c>
    </row>
    <row r="407" spans="1:48" x14ac:dyDescent="0.3">
      <c r="A407" t="s">
        <v>560</v>
      </c>
      <c r="B407" t="s">
        <v>561</v>
      </c>
      <c r="C407" t="s">
        <v>3173</v>
      </c>
      <c r="D407" t="s">
        <v>54</v>
      </c>
      <c r="E407">
        <v>37837.447072520001</v>
      </c>
      <c r="F407">
        <v>1470.85</v>
      </c>
      <c r="G407">
        <v>27.9374240522809</v>
      </c>
      <c r="H407">
        <f>(Table2[[#This Row],[1Y Return vs Nifty]]-AVERAGE(Table2[1Y Return vs Nifty]))/_xlfn.STDEV.P(Table2[1Y Return vs Nifty])</f>
        <v>6.2548412095280601E-2</v>
      </c>
      <c r="I407">
        <v>7.7223002649182</v>
      </c>
      <c r="J407">
        <f>(Table2[[#This Row],[1M Return vs Nifty]]-AVERAGE(Table2[1M Return vs Nifty]))/_xlfn.STDEV.P(Table2[1M Return vs Nifty])</f>
        <v>0.5526559595394106</v>
      </c>
      <c r="K407">
        <v>7.5835712531751103</v>
      </c>
      <c r="L407">
        <f>(Table2[[#This Row],[6M Return vs Nifty]]-AVERAGE(Table2[6M Return vs Nifty]))/_xlfn.STDEV.P(Table2[6M Return vs Nifty])</f>
        <v>-5.0755955309333314E-2</v>
      </c>
      <c r="M407">
        <v>2.62642650121315</v>
      </c>
      <c r="N407">
        <f>(Table2[[#This Row],[1W Return vs Nifty]]-AVERAGE(Table2[1W Return vs Nifty]))/_xlfn.STDEV.P(Table2[1W Return vs Nifty])</f>
        <v>-0.27517480789813592</v>
      </c>
      <c r="O407">
        <v>1455.84</v>
      </c>
      <c r="P407">
        <v>1396.95044863168</v>
      </c>
      <c r="Q407">
        <v>1245.73054396321</v>
      </c>
      <c r="R407">
        <v>62.7735527820277</v>
      </c>
      <c r="S407" s="1">
        <f>(Table2[[#This Row],[Close Price]]-Table2[[#This Row],[20D EMA]])/Table2[[#This Row],[20D EMA]]</f>
        <v>1.0310198922958562E-2</v>
      </c>
      <c r="T407" s="1">
        <f>(Table2[[#This Row],[Close Price]]-Table2[[#This Row],[50D EMA]])/Table2[[#This Row],[50D EMA]]</f>
        <v>5.2900624671909334E-2</v>
      </c>
      <c r="U407" s="1">
        <f>(Table2[[#This Row],[Close Price]]-Table2[[#This Row],[200D EMA]])/Table2[[#This Row],[200D EMA]]</f>
        <v>0.18071280111715579</v>
      </c>
      <c r="V407">
        <v>0.950968244087813</v>
      </c>
      <c r="W407">
        <v>1459.45</v>
      </c>
      <c r="X407">
        <v>1490.95</v>
      </c>
      <c r="Y407">
        <v>1455</v>
      </c>
      <c r="Z407">
        <v>1505</v>
      </c>
      <c r="AA407">
        <v>1459.45</v>
      </c>
      <c r="AB407">
        <v>1504.8</v>
      </c>
      <c r="AC407" s="1">
        <f>(Table2[[#This Row],[Close Price]]/Table2[[#This Row],[Day Low]])-1</f>
        <v>7.8111617390110855E-3</v>
      </c>
      <c r="AD407" s="1">
        <f>(Table2[[#This Row],[Day High]]/Table2[[#This Row],[Close Price]])-1</f>
        <v>1.3665567528979849E-2</v>
      </c>
      <c r="AE407" s="1">
        <f>(Table2[[#This Row],[Close Price]]/Table2[[#This Row],[Current Week Low]])-1</f>
        <v>1.0893470790377835E-2</v>
      </c>
      <c r="AF407" s="1">
        <f>(Table2[[#This Row],[Current Week High]]/Table2[[#This Row],[Close Price]])-1</f>
        <v>2.3217867219635036E-2</v>
      </c>
      <c r="AG407" s="1">
        <f>(Table2[[#This Row],[Close Price]]/Table2[[#This Row],[Current Month Low]])-1</f>
        <v>7.8111617390110855E-3</v>
      </c>
      <c r="AH407" s="1">
        <f>(Table2[[#This Row],[Current Month High]]/Table2[[#This Row],[Close Price]])-1</f>
        <v>2.3081891423326617E-2</v>
      </c>
      <c r="AI407">
        <v>3.3314070095522998</v>
      </c>
      <c r="AJ407">
        <v>60.398037077426302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0.08</v>
      </c>
      <c r="AM407" t="s">
        <v>3215</v>
      </c>
      <c r="AN407">
        <v>0.75</v>
      </c>
      <c r="AO407" t="s">
        <v>3215</v>
      </c>
      <c r="AP407">
        <v>-3.7275017303299999E-3</v>
      </c>
      <c r="AQ407">
        <f>(Table2[[#This Row],[Sharpe Ratio]]-AVERAGE(Table2[Sharpe Ratio]))/_xlfn.STDEV.P(Table2[Sharpe Ratio])</f>
        <v>-0.75811131525092468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-0.46883770682370268</v>
      </c>
      <c r="AS407">
        <f>_xlfn.RANK.AVG(Table2[[#This Row],[1Y Return vs Nifty Z-Score]],Table2[1Y Return vs Nifty Z-Score])</f>
        <v>283</v>
      </c>
      <c r="AT407">
        <f>_xlfn.RANK.AVG(Table2[[#This Row],[6M Return vs Nifty Z-Score]],Table2[6M Return vs Nifty Z-Score])</f>
        <v>337</v>
      </c>
      <c r="AU407">
        <f>_xlfn.RANK.AVG(Table2[[#This Row],[Sharpe Ratio Z-Score]],Table2[Sharpe Ratio Z-Score])</f>
        <v>569</v>
      </c>
      <c r="AV407">
        <f>(Table2[[#This Row],[Rank 1Y]]+Table2[[#This Row],[Rank 6M]]+Table2[[#This Row],[Rank Sharpe]])/3</f>
        <v>396.33333333333331</v>
      </c>
    </row>
    <row r="408" spans="1:48" x14ac:dyDescent="0.3">
      <c r="A408" t="s">
        <v>1459</v>
      </c>
      <c r="B408" t="s">
        <v>1460</v>
      </c>
      <c r="C408" t="s">
        <v>3171</v>
      </c>
      <c r="D408" t="s">
        <v>117</v>
      </c>
      <c r="E408">
        <v>7548.5351669674501</v>
      </c>
      <c r="F408">
        <v>638.1</v>
      </c>
      <c r="G408">
        <v>-12.1930062338858</v>
      </c>
      <c r="H408">
        <f>(Table2[[#This Row],[1Y Return vs Nifty]]-AVERAGE(Table2[1Y Return vs Nifty]))/_xlfn.STDEV.P(Table2[1Y Return vs Nifty])</f>
        <v>-0.62368730904228009</v>
      </c>
      <c r="I408">
        <v>14.999778730169499</v>
      </c>
      <c r="J408">
        <f>(Table2[[#This Row],[1M Return vs Nifty]]-AVERAGE(Table2[1M Return vs Nifty]))/_xlfn.STDEV.P(Table2[1M Return vs Nifty])</f>
        <v>1.2144740585657665</v>
      </c>
      <c r="K408">
        <v>13.582085957755501</v>
      </c>
      <c r="L408">
        <f>(Table2[[#This Row],[6M Return vs Nifty]]-AVERAGE(Table2[6M Return vs Nifty]))/_xlfn.STDEV.P(Table2[6M Return vs Nifty])</f>
        <v>0.14684194522857807</v>
      </c>
      <c r="M408">
        <v>4.92370366899726</v>
      </c>
      <c r="N408">
        <f>(Table2[[#This Row],[1W Return vs Nifty]]-AVERAGE(Table2[1W Return vs Nifty]))/_xlfn.STDEV.P(Table2[1W Return vs Nifty])</f>
        <v>0.25420464440488116</v>
      </c>
      <c r="O408">
        <v>628.75</v>
      </c>
      <c r="P408">
        <v>597.90049176011496</v>
      </c>
      <c r="Q408">
        <v>553.88601798720401</v>
      </c>
      <c r="R408">
        <v>62.055040988881203</v>
      </c>
      <c r="S408" s="1">
        <f>(Table2[[#This Row],[Close Price]]-Table2[[#This Row],[20D EMA]])/Table2[[#This Row],[20D EMA]]</f>
        <v>1.4870775347912561E-2</v>
      </c>
      <c r="T408" s="1">
        <f>(Table2[[#This Row],[Close Price]]-Table2[[#This Row],[50D EMA]])/Table2[[#This Row],[50D EMA]]</f>
        <v>6.7234445854936015E-2</v>
      </c>
      <c r="U408" s="1">
        <f>(Table2[[#This Row],[Close Price]]-Table2[[#This Row],[200D EMA]])/Table2[[#This Row],[200D EMA]]</f>
        <v>0.15204207955785867</v>
      </c>
      <c r="V408">
        <v>1.2338595894726101</v>
      </c>
      <c r="W408">
        <v>632</v>
      </c>
      <c r="X408">
        <v>657.45</v>
      </c>
      <c r="Y408">
        <v>632</v>
      </c>
      <c r="Z408">
        <v>686.4</v>
      </c>
      <c r="AA408">
        <v>632</v>
      </c>
      <c r="AB408">
        <v>677.05</v>
      </c>
      <c r="AC408" s="1">
        <f>(Table2[[#This Row],[Close Price]]/Table2[[#This Row],[Day Low]])-1</f>
        <v>9.6518987341771556E-3</v>
      </c>
      <c r="AD408" s="1">
        <f>(Table2[[#This Row],[Day High]]/Table2[[#This Row],[Close Price]])-1</f>
        <v>3.0324400564174958E-2</v>
      </c>
      <c r="AE408" s="1">
        <f>(Table2[[#This Row],[Close Price]]/Table2[[#This Row],[Current Week Low]])-1</f>
        <v>9.6518987341771556E-3</v>
      </c>
      <c r="AF408" s="1">
        <f>(Table2[[#This Row],[Current Week High]]/Table2[[#This Row],[Close Price]])-1</f>
        <v>7.5693464974141866E-2</v>
      </c>
      <c r="AG408" s="1">
        <f>(Table2[[#This Row],[Close Price]]/Table2[[#This Row],[Current Month Low]])-1</f>
        <v>9.6518987341771556E-3</v>
      </c>
      <c r="AH408" s="1">
        <f>(Table2[[#This Row],[Current Month High]]/Table2[[#This Row],[Close Price]])-1</f>
        <v>6.1040589249333754E-2</v>
      </c>
      <c r="AI408">
        <v>7.5693464974141804</v>
      </c>
      <c r="AJ408">
        <v>36.638115631691598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0.05</v>
      </c>
      <c r="AM408" t="s">
        <v>3215</v>
      </c>
      <c r="AN408">
        <v>6.37</v>
      </c>
      <c r="AO408" t="s">
        <v>3215</v>
      </c>
      <c r="AP408">
        <v>4.4146071196783002E-2</v>
      </c>
      <c r="AQ408">
        <f>(Table2[[#This Row],[Sharpe Ratio]]-AVERAGE(Table2[Sharpe Ratio]))/_xlfn.STDEV.P(Table2[Sharpe Ratio])</f>
        <v>-0.19910489241312151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0.79272844674382403</v>
      </c>
      <c r="AS408">
        <f>_xlfn.RANK.AVG(Table2[[#This Row],[1Y Return vs Nifty Z-Score]],Table2[1Y Return vs Nifty Z-Score])</f>
        <v>524</v>
      </c>
      <c r="AT408">
        <f>_xlfn.RANK.AVG(Table2[[#This Row],[6M Return vs Nifty Z-Score]],Table2[6M Return vs Nifty Z-Score])</f>
        <v>273</v>
      </c>
      <c r="AU408">
        <f>_xlfn.RANK.AVG(Table2[[#This Row],[Sharpe Ratio Z-Score]],Table2[Sharpe Ratio Z-Score])</f>
        <v>395</v>
      </c>
      <c r="AV408">
        <f>(Table2[[#This Row],[Rank 1Y]]+Table2[[#This Row],[Rank 6M]]+Table2[[#This Row],[Rank Sharpe]])/3</f>
        <v>397.33333333333331</v>
      </c>
    </row>
    <row r="409" spans="1:48" x14ac:dyDescent="0.3">
      <c r="A409" t="s">
        <v>1917</v>
      </c>
      <c r="B409" t="s">
        <v>1918</v>
      </c>
      <c r="C409" t="s">
        <v>3176</v>
      </c>
      <c r="D409" t="s">
        <v>124</v>
      </c>
      <c r="E409">
        <v>3852.8627094599901</v>
      </c>
      <c r="F409">
        <v>695.95</v>
      </c>
      <c r="G409">
        <v>37.098634329916202</v>
      </c>
      <c r="H409">
        <f>(Table2[[#This Row],[1Y Return vs Nifty]]-AVERAGE(Table2[1Y Return vs Nifty]))/_xlfn.STDEV.P(Table2[1Y Return vs Nifty])</f>
        <v>0.21920633219570348</v>
      </c>
      <c r="I409">
        <v>7.8331966507976096</v>
      </c>
      <c r="J409">
        <f>(Table2[[#This Row],[1M Return vs Nifty]]-AVERAGE(Table2[1M Return vs Nifty]))/_xlfn.STDEV.P(Table2[1M Return vs Nifty])</f>
        <v>0.56274094098484451</v>
      </c>
      <c r="K409">
        <v>-17.480917760448701</v>
      </c>
      <c r="L409">
        <f>(Table2[[#This Row],[6M Return vs Nifty]]-AVERAGE(Table2[6M Return vs Nifty]))/_xlfn.STDEV.P(Table2[6M Return vs Nifty])</f>
        <v>-0.87640874621868925</v>
      </c>
      <c r="M409">
        <v>10.826360353717901</v>
      </c>
      <c r="N409">
        <f>(Table2[[#This Row],[1W Return vs Nifty]]-AVERAGE(Table2[1W Return vs Nifty]))/_xlfn.STDEV.P(Table2[1W Return vs Nifty])</f>
        <v>1.6143997513384507</v>
      </c>
      <c r="O409">
        <v>673.59</v>
      </c>
      <c r="P409">
        <v>680.03110634001905</v>
      </c>
      <c r="Q409">
        <v>639.45595321220605</v>
      </c>
      <c r="R409">
        <v>80.179348069092995</v>
      </c>
      <c r="S409" s="1">
        <f>(Table2[[#This Row],[Close Price]]-Table2[[#This Row],[20D EMA]])/Table2[[#This Row],[20D EMA]]</f>
        <v>3.3195267150640619E-2</v>
      </c>
      <c r="T409" s="1">
        <f>(Table2[[#This Row],[Close Price]]-Table2[[#This Row],[50D EMA]])/Table2[[#This Row],[50D EMA]]</f>
        <v>2.3409066896450861E-2</v>
      </c>
      <c r="U409" s="1">
        <f>(Table2[[#This Row],[Close Price]]-Table2[[#This Row],[200D EMA]])/Table2[[#This Row],[200D EMA]]</f>
        <v>8.8347049556744398E-2</v>
      </c>
      <c r="V409">
        <v>1.72012619178043</v>
      </c>
      <c r="W409">
        <v>682.85</v>
      </c>
      <c r="X409">
        <v>710.2</v>
      </c>
      <c r="Y409">
        <v>667.4</v>
      </c>
      <c r="Z409">
        <v>719.45</v>
      </c>
      <c r="AA409">
        <v>682.85</v>
      </c>
      <c r="AB409">
        <v>719.45</v>
      </c>
      <c r="AC409" s="1">
        <f>(Table2[[#This Row],[Close Price]]/Table2[[#This Row],[Day Low]])-1</f>
        <v>1.9184301091015543E-2</v>
      </c>
      <c r="AD409" s="1">
        <f>(Table2[[#This Row],[Day High]]/Table2[[#This Row],[Close Price]])-1</f>
        <v>2.0475608879948259E-2</v>
      </c>
      <c r="AE409" s="1">
        <f>(Table2[[#This Row],[Close Price]]/Table2[[#This Row],[Current Week Low]])-1</f>
        <v>4.2777944261312761E-2</v>
      </c>
      <c r="AF409" s="1">
        <f>(Table2[[#This Row],[Current Week High]]/Table2[[#This Row],[Close Price]])-1</f>
        <v>3.3766793591493593E-2</v>
      </c>
      <c r="AG409" s="1">
        <f>(Table2[[#This Row],[Close Price]]/Table2[[#This Row],[Current Month Low]])-1</f>
        <v>1.9184301091015543E-2</v>
      </c>
      <c r="AH409" s="1">
        <f>(Table2[[#This Row],[Current Month High]]/Table2[[#This Row],[Close Price]])-1</f>
        <v>3.3766793591493593E-2</v>
      </c>
      <c r="AI409">
        <v>26.445865363890999</v>
      </c>
      <c r="AJ409">
        <v>79.7159457714654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</v>
      </c>
      <c r="AM409" t="s">
        <v>3214</v>
      </c>
      <c r="AN409">
        <v>3.97</v>
      </c>
      <c r="AO409" t="s">
        <v>3215</v>
      </c>
      <c r="AP409">
        <v>6.1350935805241001E-2</v>
      </c>
      <c r="AQ409">
        <f>(Table2[[#This Row],[Sharpe Ratio]]-AVERAGE(Table2[Sharpe Ratio]))/_xlfn.STDEV.P(Table2[Sharpe Ratio])</f>
        <v>1.7915360783462885E-3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242</v>
      </c>
      <c r="AT409">
        <f>_xlfn.RANK.AVG(Table2[[#This Row],[6M Return vs Nifty Z-Score]],Table2[6M Return vs Nifty Z-Score])</f>
        <v>604</v>
      </c>
      <c r="AU409">
        <f>_xlfn.RANK.AVG(Table2[[#This Row],[Sharpe Ratio Z-Score]],Table2[Sharpe Ratio Z-Score])</f>
        <v>346</v>
      </c>
      <c r="AV409">
        <f>(Table2[[#This Row],[Rank 1Y]]+Table2[[#This Row],[Rank 6M]]+Table2[[#This Row],[Rank Sharpe]])/3</f>
        <v>397.33333333333331</v>
      </c>
    </row>
    <row r="410" spans="1:48" x14ac:dyDescent="0.3">
      <c r="A410" t="s">
        <v>1134</v>
      </c>
      <c r="B410" t="s">
        <v>1135</v>
      </c>
      <c r="C410" t="s">
        <v>3173</v>
      </c>
      <c r="D410" t="s">
        <v>277</v>
      </c>
      <c r="E410">
        <v>11534.746896045001</v>
      </c>
      <c r="F410">
        <v>2243.35</v>
      </c>
      <c r="G410">
        <v>23.467663886854201</v>
      </c>
      <c r="H410">
        <f>(Table2[[#This Row],[1Y Return vs Nifty]]-AVERAGE(Table2[1Y Return vs Nifty]))/_xlfn.STDEV.P(Table2[1Y Return vs Nifty])</f>
        <v>-1.3885084096033871E-2</v>
      </c>
      <c r="I410">
        <v>5.80078125184989</v>
      </c>
      <c r="J410">
        <f>(Table2[[#This Row],[1M Return vs Nifty]]-AVERAGE(Table2[1M Return vs Nifty]))/_xlfn.STDEV.P(Table2[1M Return vs Nifty])</f>
        <v>0.37791190958529569</v>
      </c>
      <c r="K410">
        <v>17.514794674856599</v>
      </c>
      <c r="L410">
        <f>(Table2[[#This Row],[6M Return vs Nifty]]-AVERAGE(Table2[6M Return vs Nifty]))/_xlfn.STDEV.P(Table2[6M Return vs Nifty])</f>
        <v>0.27638984570016312</v>
      </c>
      <c r="M410">
        <v>6.9271735727082797</v>
      </c>
      <c r="N410">
        <f>(Table2[[#This Row],[1W Return vs Nifty]]-AVERAGE(Table2[1W Return vs Nifty]))/_xlfn.STDEV.P(Table2[1W Return vs Nifty])</f>
        <v>0.7158798028077914</v>
      </c>
      <c r="O410">
        <v>2171.7399999999998</v>
      </c>
      <c r="P410">
        <v>2119.3199302531202</v>
      </c>
      <c r="Q410">
        <v>1902.8733203112299</v>
      </c>
      <c r="R410">
        <v>73.367149171319895</v>
      </c>
      <c r="S410" s="1">
        <f>(Table2[[#This Row],[Close Price]]-Table2[[#This Row],[20D EMA]])/Table2[[#This Row],[20D EMA]]</f>
        <v>3.2973560370946862E-2</v>
      </c>
      <c r="T410" s="1">
        <f>(Table2[[#This Row],[Close Price]]-Table2[[#This Row],[50D EMA]])/Table2[[#This Row],[50D EMA]]</f>
        <v>5.852352350221432E-2</v>
      </c>
      <c r="U410" s="1">
        <f>(Table2[[#This Row],[Close Price]]-Table2[[#This Row],[200D EMA]])/Table2[[#This Row],[200D EMA]]</f>
        <v>0.1789276648395503</v>
      </c>
      <c r="V410">
        <v>0.98398321458329296</v>
      </c>
      <c r="W410">
        <v>2226.0500000000002</v>
      </c>
      <c r="X410">
        <v>2271</v>
      </c>
      <c r="Y410">
        <v>2164.5500000000002</v>
      </c>
      <c r="Z410">
        <v>2271</v>
      </c>
      <c r="AA410">
        <v>2185.1</v>
      </c>
      <c r="AB410">
        <v>2271</v>
      </c>
      <c r="AC410" s="1">
        <f>(Table2[[#This Row],[Close Price]]/Table2[[#This Row],[Day Low]])-1</f>
        <v>7.7716133959253586E-3</v>
      </c>
      <c r="AD410" s="1">
        <f>(Table2[[#This Row],[Day High]]/Table2[[#This Row],[Close Price]])-1</f>
        <v>1.232531704816453E-2</v>
      </c>
      <c r="AE410" s="1">
        <f>(Table2[[#This Row],[Close Price]]/Table2[[#This Row],[Current Week Low]])-1</f>
        <v>3.6404795454020311E-2</v>
      </c>
      <c r="AF410" s="1">
        <f>(Table2[[#This Row],[Current Week High]]/Table2[[#This Row],[Close Price]])-1</f>
        <v>1.232531704816453E-2</v>
      </c>
      <c r="AG410" s="1">
        <f>(Table2[[#This Row],[Close Price]]/Table2[[#This Row],[Current Month Low]])-1</f>
        <v>2.6657818864125105E-2</v>
      </c>
      <c r="AH410" s="1">
        <f>(Table2[[#This Row],[Current Month High]]/Table2[[#This Row],[Close Price]])-1</f>
        <v>1.232531704816453E-2</v>
      </c>
      <c r="AI410">
        <v>1.2325317048164499</v>
      </c>
      <c r="AJ410">
        <v>64.946141685967405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3214</v>
      </c>
      <c r="AN410">
        <v>3.16</v>
      </c>
      <c r="AO410" t="s">
        <v>3215</v>
      </c>
      <c r="AP410">
        <v>-5.3194362933386002E-2</v>
      </c>
      <c r="AQ410">
        <f>(Table2[[#This Row],[Sharpe Ratio]]-AVERAGE(Table2[Sharpe Ratio]))/_xlfn.STDEV.P(Table2[Sharpe Ratio])</f>
        <v>-1.3357221230390703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2.057435095814597E-2</v>
      </c>
      <c r="AS410">
        <f>_xlfn.RANK.AVG(Table2[[#This Row],[1Y Return vs Nifty Z-Score]],Table2[1Y Return vs Nifty Z-Score])</f>
        <v>305</v>
      </c>
      <c r="AT410">
        <f>_xlfn.RANK.AVG(Table2[[#This Row],[6M Return vs Nifty Z-Score]],Table2[6M Return vs Nifty Z-Score])</f>
        <v>226</v>
      </c>
      <c r="AU410">
        <f>_xlfn.RANK.AVG(Table2[[#This Row],[Sharpe Ratio Z-Score]],Table2[Sharpe Ratio Z-Score])</f>
        <v>665</v>
      </c>
      <c r="AV410">
        <f>(Table2[[#This Row],[Rank 1Y]]+Table2[[#This Row],[Rank 6M]]+Table2[[#This Row],[Rank Sharpe]])/3</f>
        <v>398.66666666666669</v>
      </c>
    </row>
    <row r="411" spans="1:48" x14ac:dyDescent="0.3">
      <c r="A411" t="s">
        <v>725</v>
      </c>
      <c r="B411" t="s">
        <v>726</v>
      </c>
      <c r="C411" t="s">
        <v>3167</v>
      </c>
      <c r="D411" t="s">
        <v>176</v>
      </c>
      <c r="E411">
        <v>24368.289329439998</v>
      </c>
      <c r="F411">
        <v>421.9</v>
      </c>
      <c r="G411">
        <v>18.998192809101301</v>
      </c>
      <c r="H411">
        <f>(Table2[[#This Row],[1Y Return vs Nifty]]-AVERAGE(Table2[1Y Return vs Nifty]))/_xlfn.STDEV.P(Table2[1Y Return vs Nifty])</f>
        <v>-9.0313636849491147E-2</v>
      </c>
      <c r="I411">
        <v>-4.9696703778270903</v>
      </c>
      <c r="J411">
        <f>(Table2[[#This Row],[1M Return vs Nifty]]-AVERAGE(Table2[1M Return vs Nifty]))/_xlfn.STDEV.P(Table2[1M Return vs Nifty])</f>
        <v>-0.60155918843903866</v>
      </c>
      <c r="K411">
        <v>2.33131072833541</v>
      </c>
      <c r="L411">
        <f>(Table2[[#This Row],[6M Return vs Nifty]]-AVERAGE(Table2[6M Return vs Nifty]))/_xlfn.STDEV.P(Table2[6M Return vs Nifty])</f>
        <v>-0.22377139394683387</v>
      </c>
      <c r="M411">
        <v>10.142548779675799</v>
      </c>
      <c r="N411">
        <f>(Table2[[#This Row],[1W Return vs Nifty]]-AVERAGE(Table2[1W Return vs Nifty]))/_xlfn.STDEV.P(Table2[1W Return vs Nifty])</f>
        <v>1.4568237297676436</v>
      </c>
      <c r="O411">
        <v>412.42</v>
      </c>
      <c r="P411">
        <v>387.847167400746</v>
      </c>
      <c r="Q411">
        <v>341.530894649071</v>
      </c>
      <c r="R411">
        <v>73.598291143253306</v>
      </c>
      <c r="S411" s="1">
        <f>(Table2[[#This Row],[Close Price]]-Table2[[#This Row],[20D EMA]])/Table2[[#This Row],[20D EMA]]</f>
        <v>2.2986276126278942E-2</v>
      </c>
      <c r="T411" s="1">
        <f>(Table2[[#This Row],[Close Price]]-Table2[[#This Row],[50D EMA]])/Table2[[#This Row],[50D EMA]]</f>
        <v>8.7799616605343495E-2</v>
      </c>
      <c r="U411" s="1">
        <f>(Table2[[#This Row],[Close Price]]-Table2[[#This Row],[200D EMA]])/Table2[[#This Row],[200D EMA]]</f>
        <v>0.23532016168993919</v>
      </c>
      <c r="V411">
        <v>0.46117691894010698</v>
      </c>
      <c r="W411">
        <v>418.8</v>
      </c>
      <c r="X411">
        <v>433.15</v>
      </c>
      <c r="Y411">
        <v>418.8</v>
      </c>
      <c r="Z411">
        <v>435</v>
      </c>
      <c r="AA411">
        <v>418.8</v>
      </c>
      <c r="AB411">
        <v>433.75</v>
      </c>
      <c r="AC411" s="1">
        <f>(Table2[[#This Row],[Close Price]]/Table2[[#This Row],[Day Low]])-1</f>
        <v>7.4021012416427556E-3</v>
      </c>
      <c r="AD411" s="1">
        <f>(Table2[[#This Row],[Day High]]/Table2[[#This Row],[Close Price]])-1</f>
        <v>2.6665086513391723E-2</v>
      </c>
      <c r="AE411" s="1">
        <f>(Table2[[#This Row],[Close Price]]/Table2[[#This Row],[Current Week Low]])-1</f>
        <v>7.4021012416427556E-3</v>
      </c>
      <c r="AF411" s="1">
        <f>(Table2[[#This Row],[Current Week High]]/Table2[[#This Row],[Close Price]])-1</f>
        <v>3.1050011851149639E-2</v>
      </c>
      <c r="AG411" s="1">
        <f>(Table2[[#This Row],[Close Price]]/Table2[[#This Row],[Current Month Low]])-1</f>
        <v>7.4021012416427556E-3</v>
      </c>
      <c r="AH411" s="1">
        <f>(Table2[[#This Row],[Current Month High]]/Table2[[#This Row],[Close Price]])-1</f>
        <v>2.8087224460772831E-2</v>
      </c>
      <c r="AI411">
        <v>11.329698980801099</v>
      </c>
      <c r="AJ411">
        <v>65.776031434184603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0.32</v>
      </c>
      <c r="AM411" t="s">
        <v>3215</v>
      </c>
      <c r="AN411">
        <v>1.61</v>
      </c>
      <c r="AO411" t="s">
        <v>3215</v>
      </c>
      <c r="AP411">
        <v>1.5368483623956E-2</v>
      </c>
      <c r="AQ411">
        <f>(Table2[[#This Row],[Sharpe Ratio]]-AVERAGE(Table2[Sharpe Ratio]))/_xlfn.STDEV.P(Table2[Sharpe Ratio])</f>
        <v>-0.53513279472740471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6.0467158048753689E-3</v>
      </c>
      <c r="AS411">
        <f>_xlfn.RANK.AVG(Table2[[#This Row],[1Y Return vs Nifty Z-Score]],Table2[1Y Return vs Nifty Z-Score])</f>
        <v>329</v>
      </c>
      <c r="AT411">
        <f>_xlfn.RANK.AVG(Table2[[#This Row],[6M Return vs Nifty Z-Score]],Table2[6M Return vs Nifty Z-Score])</f>
        <v>397</v>
      </c>
      <c r="AU411">
        <f>_xlfn.RANK.AVG(Table2[[#This Row],[Sharpe Ratio Z-Score]],Table2[Sharpe Ratio Z-Score])</f>
        <v>471</v>
      </c>
      <c r="AV411">
        <f>(Table2[[#This Row],[Rank 1Y]]+Table2[[#This Row],[Rank 6M]]+Table2[[#This Row],[Rank Sharpe]])/3</f>
        <v>399</v>
      </c>
    </row>
    <row r="412" spans="1:48" x14ac:dyDescent="0.3">
      <c r="A412" t="s">
        <v>363</v>
      </c>
      <c r="B412" t="s">
        <v>364</v>
      </c>
      <c r="C412" t="s">
        <v>3169</v>
      </c>
      <c r="D412" t="s">
        <v>34</v>
      </c>
      <c r="E412">
        <v>70998.471438509994</v>
      </c>
      <c r="F412">
        <v>515.95000000000005</v>
      </c>
      <c r="G412">
        <v>-12.3811318177301</v>
      </c>
      <c r="H412">
        <f>(Table2[[#This Row],[1Y Return vs Nifty]]-AVERAGE(Table2[1Y Return vs Nifty]))/_xlfn.STDEV.P(Table2[1Y Return vs Nifty])</f>
        <v>-0.62690428166812107</v>
      </c>
      <c r="I412">
        <v>-5.4199517483015498</v>
      </c>
      <c r="J412">
        <f>(Table2[[#This Row],[1M Return vs Nifty]]-AVERAGE(Table2[1M Return vs Nifty]))/_xlfn.STDEV.P(Table2[1M Return vs Nifty])</f>
        <v>-0.64250803659534839</v>
      </c>
      <c r="K412">
        <v>-14.9795908698989</v>
      </c>
      <c r="L412">
        <f>(Table2[[#This Row],[6M Return vs Nifty]]-AVERAGE(Table2[6M Return vs Nifty]))/_xlfn.STDEV.P(Table2[6M Return vs Nifty])</f>
        <v>-0.79401219199264828</v>
      </c>
      <c r="M412">
        <v>3.8937003826415402</v>
      </c>
      <c r="N412">
        <f>(Table2[[#This Row],[1W Return vs Nifty]]-AVERAGE(Table2[1W Return vs Nifty]))/_xlfn.STDEV.P(Table2[1W Return vs Nifty])</f>
        <v>1.6852972935807262E-2</v>
      </c>
      <c r="O412">
        <v>528.20000000000005</v>
      </c>
      <c r="P412">
        <v>538.34875000395698</v>
      </c>
      <c r="Q412">
        <v>511.60561570076999</v>
      </c>
      <c r="R412">
        <v>49.699539612241203</v>
      </c>
      <c r="S412" s="1">
        <f>(Table2[[#This Row],[Close Price]]-Table2[[#This Row],[20D EMA]])/Table2[[#This Row],[20D EMA]]</f>
        <v>-2.3191972737599393E-2</v>
      </c>
      <c r="T412" s="1">
        <f>(Table2[[#This Row],[Close Price]]-Table2[[#This Row],[50D EMA]])/Table2[[#This Row],[50D EMA]]</f>
        <v>-4.1606393631994684E-2</v>
      </c>
      <c r="U412" s="1">
        <f>(Table2[[#This Row],[Close Price]]-Table2[[#This Row],[200D EMA]])/Table2[[#This Row],[200D EMA]]</f>
        <v>8.491666560929657E-3</v>
      </c>
      <c r="V412">
        <v>0.99416823721930203</v>
      </c>
      <c r="W412">
        <v>513.70000000000005</v>
      </c>
      <c r="X412">
        <v>528.5</v>
      </c>
      <c r="Y412">
        <v>513.70000000000005</v>
      </c>
      <c r="Z412">
        <v>538.95000000000005</v>
      </c>
      <c r="AA412">
        <v>513.70000000000005</v>
      </c>
      <c r="AB412">
        <v>529.85</v>
      </c>
      <c r="AC412" s="1">
        <f>(Table2[[#This Row],[Close Price]]/Table2[[#This Row],[Day Low]])-1</f>
        <v>4.3799883200310585E-3</v>
      </c>
      <c r="AD412" s="1">
        <f>(Table2[[#This Row],[Day High]]/Table2[[#This Row],[Close Price]])-1</f>
        <v>2.4324062409148084E-2</v>
      </c>
      <c r="AE412" s="1">
        <f>(Table2[[#This Row],[Close Price]]/Table2[[#This Row],[Current Week Low]])-1</f>
        <v>4.3799883200310585E-3</v>
      </c>
      <c r="AF412" s="1">
        <f>(Table2[[#This Row],[Current Week High]]/Table2[[#This Row],[Close Price]])-1</f>
        <v>4.4577962980909103E-2</v>
      </c>
      <c r="AG412" s="1">
        <f>(Table2[[#This Row],[Close Price]]/Table2[[#This Row],[Current Month Low]])-1</f>
        <v>4.3799883200310585E-3</v>
      </c>
      <c r="AH412" s="1">
        <f>(Table2[[#This Row],[Current Month High]]/Table2[[#This Row],[Close Price]])-1</f>
        <v>2.6940595018897229E-2</v>
      </c>
      <c r="AI412">
        <v>22.628161643570099</v>
      </c>
      <c r="AJ412">
        <v>31.990278843694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</v>
      </c>
      <c r="AM412" t="s">
        <v>3214</v>
      </c>
      <c r="AN412">
        <v>-0.76</v>
      </c>
      <c r="AO412" t="s">
        <v>3214</v>
      </c>
      <c r="AP412">
        <v>0.15845364314666999</v>
      </c>
      <c r="AQ412">
        <f>(Table2[[#This Row],[Sharpe Ratio]]-AVERAGE(Table2[Sharpe Ratio]))/_xlfn.STDEV.P(Table2[Sharpe Ratio])</f>
        <v>1.1356328969778262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527</v>
      </c>
      <c r="AT412">
        <f>_xlfn.RANK.AVG(Table2[[#This Row],[6M Return vs Nifty Z-Score]],Table2[6M Return vs Nifty Z-Score])</f>
        <v>578</v>
      </c>
      <c r="AU412">
        <f>_xlfn.RANK.AVG(Table2[[#This Row],[Sharpe Ratio Z-Score]],Table2[Sharpe Ratio Z-Score])</f>
        <v>95</v>
      </c>
      <c r="AV412">
        <f>(Table2[[#This Row],[Rank 1Y]]+Table2[[#This Row],[Rank 6M]]+Table2[[#This Row],[Rank Sharpe]])/3</f>
        <v>400</v>
      </c>
    </row>
    <row r="413" spans="1:48" x14ac:dyDescent="0.3">
      <c r="A413" t="s">
        <v>1493</v>
      </c>
      <c r="B413" t="s">
        <v>1494</v>
      </c>
      <c r="C413" t="s">
        <v>3175</v>
      </c>
      <c r="D413" t="s">
        <v>187</v>
      </c>
      <c r="E413">
        <v>7089.2285922000001</v>
      </c>
      <c r="F413">
        <v>509.1</v>
      </c>
      <c r="G413">
        <v>-0.32936094730827298</v>
      </c>
      <c r="H413">
        <f>(Table2[[#This Row],[1Y Return vs Nifty]]-AVERAGE(Table2[1Y Return vs Nifty]))/_xlfn.STDEV.P(Table2[1Y Return vs Nifty])</f>
        <v>-0.42081738912115946</v>
      </c>
      <c r="I413">
        <v>-1.7884339826581399</v>
      </c>
      <c r="J413">
        <f>(Table2[[#This Row],[1M Return vs Nifty]]-AVERAGE(Table2[1M Return vs Nifty]))/_xlfn.STDEV.P(Table2[1M Return vs Nifty])</f>
        <v>-0.31225571146454922</v>
      </c>
      <c r="K413">
        <v>7.8192773113916001</v>
      </c>
      <c r="L413">
        <f>(Table2[[#This Row],[6M Return vs Nifty]]-AVERAGE(Table2[6M Return vs Nifty]))/_xlfn.STDEV.P(Table2[6M Return vs Nifty])</f>
        <v>-4.2991529523716585E-2</v>
      </c>
      <c r="M413">
        <v>1.0673653423027101</v>
      </c>
      <c r="N413">
        <f>(Table2[[#This Row],[1W Return vs Nifty]]-AVERAGE(Table2[1W Return vs Nifty]))/_xlfn.STDEV.P(Table2[1W Return vs Nifty])</f>
        <v>-0.63444140140500949</v>
      </c>
      <c r="O413">
        <v>526.76</v>
      </c>
      <c r="P413">
        <v>524.86149145594197</v>
      </c>
      <c r="Q413">
        <v>471.769484800432</v>
      </c>
      <c r="R413">
        <v>33.730477642965504</v>
      </c>
      <c r="S413" s="1">
        <f>(Table2[[#This Row],[Close Price]]-Table2[[#This Row],[20D EMA]])/Table2[[#This Row],[20D EMA]]</f>
        <v>-3.3525704305566041E-2</v>
      </c>
      <c r="T413" s="1">
        <f>(Table2[[#This Row],[Close Price]]-Table2[[#This Row],[50D EMA]])/Table2[[#This Row],[50D EMA]]</f>
        <v>-3.0029811126398867E-2</v>
      </c>
      <c r="U413" s="1">
        <f>(Table2[[#This Row],[Close Price]]-Table2[[#This Row],[200D EMA]])/Table2[[#This Row],[200D EMA]]</f>
        <v>7.9128719432456696E-2</v>
      </c>
      <c r="V413">
        <v>0.69752732130698003</v>
      </c>
      <c r="W413">
        <v>505.1</v>
      </c>
      <c r="X413">
        <v>521.9</v>
      </c>
      <c r="Y413">
        <v>505.1</v>
      </c>
      <c r="Z413">
        <v>532.95000000000005</v>
      </c>
      <c r="AA413">
        <v>505.1</v>
      </c>
      <c r="AB413">
        <v>528.54999999999995</v>
      </c>
      <c r="AC413" s="1">
        <f>(Table2[[#This Row],[Close Price]]/Table2[[#This Row],[Day Low]])-1</f>
        <v>7.9192239160561506E-3</v>
      </c>
      <c r="AD413" s="1">
        <f>(Table2[[#This Row],[Day High]]/Table2[[#This Row],[Close Price]])-1</f>
        <v>2.5142408171282549E-2</v>
      </c>
      <c r="AE413" s="1">
        <f>(Table2[[#This Row],[Close Price]]/Table2[[#This Row],[Current Week Low]])-1</f>
        <v>7.9192239160561506E-3</v>
      </c>
      <c r="AF413" s="1">
        <f>(Table2[[#This Row],[Current Week High]]/Table2[[#This Row],[Close Price]])-1</f>
        <v>4.684737772539771E-2</v>
      </c>
      <c r="AG413" s="1">
        <f>(Table2[[#This Row],[Close Price]]/Table2[[#This Row],[Current Month Low]])-1</f>
        <v>7.9192239160561506E-3</v>
      </c>
      <c r="AH413" s="1">
        <f>(Table2[[#This Row],[Current Month High]]/Table2[[#This Row],[Close Price]])-1</f>
        <v>3.8204674916519243E-2</v>
      </c>
      <c r="AI413">
        <v>25.633470830878</v>
      </c>
      <c r="AJ413">
        <v>43.915194346289702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-0.05</v>
      </c>
      <c r="AM413" t="s">
        <v>3214</v>
      </c>
      <c r="AN413">
        <v>-3.58</v>
      </c>
      <c r="AO413" t="s">
        <v>3214</v>
      </c>
      <c r="AP413">
        <v>2.9527432410348001E-2</v>
      </c>
      <c r="AQ413">
        <f>(Table2[[#This Row],[Sharpe Ratio]]-AVERAGE(Table2[Sharpe Ratio]))/_xlfn.STDEV.P(Table2[Sharpe Ratio])</f>
        <v>-0.36980267983760817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-1.780308711352043</v>
      </c>
      <c r="AS413">
        <f>_xlfn.RANK.AVG(Table2[[#This Row],[1Y Return vs Nifty Z-Score]],Table2[1Y Return vs Nifty Z-Score])</f>
        <v>435</v>
      </c>
      <c r="AT413">
        <f>_xlfn.RANK.AVG(Table2[[#This Row],[6M Return vs Nifty Z-Score]],Table2[6M Return vs Nifty Z-Score])</f>
        <v>335</v>
      </c>
      <c r="AU413">
        <f>_xlfn.RANK.AVG(Table2[[#This Row],[Sharpe Ratio Z-Score]],Table2[Sharpe Ratio Z-Score])</f>
        <v>434</v>
      </c>
      <c r="AV413">
        <f>(Table2[[#This Row],[Rank 1Y]]+Table2[[#This Row],[Rank 6M]]+Table2[[#This Row],[Rank Sharpe]])/3</f>
        <v>401.33333333333331</v>
      </c>
    </row>
    <row r="414" spans="1:48" x14ac:dyDescent="0.3">
      <c r="A414" t="s">
        <v>1778</v>
      </c>
      <c r="B414" t="s">
        <v>1779</v>
      </c>
      <c r="C414" t="s">
        <v>3172</v>
      </c>
      <c r="D414" t="s">
        <v>46</v>
      </c>
      <c r="E414">
        <v>4676.0407268250001</v>
      </c>
      <c r="F414">
        <v>659.15</v>
      </c>
      <c r="G414">
        <v>-18.571377495130001</v>
      </c>
      <c r="H414">
        <f>(Table2[[#This Row],[1Y Return vs Nifty]]-AVERAGE(Table2[1Y Return vs Nifty]))/_xlfn.STDEV.P(Table2[1Y Return vs Nifty])</f>
        <v>-0.73275831004901026</v>
      </c>
      <c r="I414">
        <v>-3.47743824703945</v>
      </c>
      <c r="J414">
        <f>(Table2[[#This Row],[1M Return vs Nifty]]-AVERAGE(Table2[1M Return vs Nifty]))/_xlfn.STDEV.P(Table2[1M Return vs Nifty])</f>
        <v>-0.46585473574715125</v>
      </c>
      <c r="K414">
        <v>-5.5360043175590903</v>
      </c>
      <c r="L414">
        <f>(Table2[[#This Row],[6M Return vs Nifty]]-AVERAGE(Table2[6M Return vs Nifty]))/_xlfn.STDEV.P(Table2[6M Return vs Nifty])</f>
        <v>-0.48292970437858607</v>
      </c>
      <c r="M414">
        <v>1.36454021524883</v>
      </c>
      <c r="N414">
        <f>(Table2[[#This Row],[1W Return vs Nifty]]-AVERAGE(Table2[1W Return vs Nifty]))/_xlfn.STDEV.P(Table2[1W Return vs Nifty])</f>
        <v>-0.56596108318978067</v>
      </c>
      <c r="O414">
        <v>685.42</v>
      </c>
      <c r="P414">
        <v>681.26305475936203</v>
      </c>
      <c r="Q414">
        <v>627.13565205222994</v>
      </c>
      <c r="R414">
        <v>43.583798297788803</v>
      </c>
      <c r="S414" s="1">
        <f>(Table2[[#This Row],[Close Price]]-Table2[[#This Row],[20D EMA]])/Table2[[#This Row],[20D EMA]]</f>
        <v>-3.8326865279682508E-2</v>
      </c>
      <c r="T414" s="1">
        <f>(Table2[[#This Row],[Close Price]]-Table2[[#This Row],[50D EMA]])/Table2[[#This Row],[50D EMA]]</f>
        <v>-3.2458907913585452E-2</v>
      </c>
      <c r="U414" s="1">
        <f>(Table2[[#This Row],[Close Price]]-Table2[[#This Row],[200D EMA]])/Table2[[#This Row],[200D EMA]]</f>
        <v>5.1048521708193004E-2</v>
      </c>
      <c r="V414">
        <v>0.35760623512976403</v>
      </c>
      <c r="W414">
        <v>641.54999999999995</v>
      </c>
      <c r="X414">
        <v>674.7</v>
      </c>
      <c r="Y414">
        <v>641.54999999999995</v>
      </c>
      <c r="Z414">
        <v>684.5</v>
      </c>
      <c r="AA414">
        <v>641.54999999999995</v>
      </c>
      <c r="AB414">
        <v>684.5</v>
      </c>
      <c r="AC414" s="1">
        <f>(Table2[[#This Row],[Close Price]]/Table2[[#This Row],[Day Low]])-1</f>
        <v>2.7433559348452929E-2</v>
      </c>
      <c r="AD414" s="1">
        <f>(Table2[[#This Row],[Day High]]/Table2[[#This Row],[Close Price]])-1</f>
        <v>2.3590988394144086E-2</v>
      </c>
      <c r="AE414" s="1">
        <f>(Table2[[#This Row],[Close Price]]/Table2[[#This Row],[Current Week Low]])-1</f>
        <v>2.7433559348452929E-2</v>
      </c>
      <c r="AF414" s="1">
        <f>(Table2[[#This Row],[Current Week High]]/Table2[[#This Row],[Close Price]])-1</f>
        <v>3.8458620951225209E-2</v>
      </c>
      <c r="AG414" s="1">
        <f>(Table2[[#This Row],[Close Price]]/Table2[[#This Row],[Current Month Low]])-1</f>
        <v>2.7433559348452929E-2</v>
      </c>
      <c r="AH414" s="1">
        <f>(Table2[[#This Row],[Current Month High]]/Table2[[#This Row],[Close Price]])-1</f>
        <v>3.8458620951225209E-2</v>
      </c>
      <c r="AI414">
        <v>53.083516650231303</v>
      </c>
      <c r="AJ414">
        <v>54.458113649677699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-0.02</v>
      </c>
      <c r="AM414" t="s">
        <v>3214</v>
      </c>
      <c r="AN414">
        <v>-7.38</v>
      </c>
      <c r="AO414" t="s">
        <v>3214</v>
      </c>
      <c r="AP414">
        <v>0.130633525889705</v>
      </c>
      <c r="AQ414">
        <f>(Table2[[#This Row],[Sharpe Ratio]]-AVERAGE(Table2[Sharpe Ratio]))/_xlfn.STDEV.P(Table2[Sharpe Ratio])</f>
        <v>0.81078510977753904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-1.4367187235869894</v>
      </c>
      <c r="AS414">
        <f>_xlfn.RANK.AVG(Table2[[#This Row],[1Y Return vs Nifty Z-Score]],Table2[1Y Return vs Nifty Z-Score])</f>
        <v>567</v>
      </c>
      <c r="AT414">
        <f>_xlfn.RANK.AVG(Table2[[#This Row],[6M Return vs Nifty Z-Score]],Table2[6M Return vs Nifty Z-Score])</f>
        <v>490</v>
      </c>
      <c r="AU414">
        <f>_xlfn.RANK.AVG(Table2[[#This Row],[Sharpe Ratio Z-Score]],Table2[Sharpe Ratio Z-Score])</f>
        <v>148</v>
      </c>
      <c r="AV414">
        <f>(Table2[[#This Row],[Rank 1Y]]+Table2[[#This Row],[Rank 6M]]+Table2[[#This Row],[Rank Sharpe]])/3</f>
        <v>401.66666666666669</v>
      </c>
    </row>
    <row r="415" spans="1:48" x14ac:dyDescent="0.3">
      <c r="A415" t="s">
        <v>1034</v>
      </c>
      <c r="B415" t="s">
        <v>1035</v>
      </c>
      <c r="C415" t="s">
        <v>3172</v>
      </c>
      <c r="D415" t="s">
        <v>254</v>
      </c>
      <c r="E415">
        <v>13982.72716086</v>
      </c>
      <c r="F415">
        <v>569.15</v>
      </c>
      <c r="G415">
        <v>32.049500697535002</v>
      </c>
      <c r="H415">
        <f>(Table2[[#This Row],[1Y Return vs Nifty]]-AVERAGE(Table2[1Y Return vs Nifty]))/_xlfn.STDEV.P(Table2[1Y Return vs Nifty])</f>
        <v>0.13286547228891593</v>
      </c>
      <c r="I415">
        <v>-12.1535137081281</v>
      </c>
      <c r="J415">
        <f>(Table2[[#This Row],[1M Return vs Nifty]]-AVERAGE(Table2[1M Return vs Nifty]))/_xlfn.STDEV.P(Table2[1M Return vs Nifty])</f>
        <v>-1.2548620541588629</v>
      </c>
      <c r="K415">
        <v>-6.7104160287984502</v>
      </c>
      <c r="L415">
        <f>(Table2[[#This Row],[6M Return vs Nifty]]-AVERAGE(Table2[6M Return vs Nifty]))/_xlfn.STDEV.P(Table2[6M Return vs Nifty])</f>
        <v>-0.52161616259979104</v>
      </c>
      <c r="M415">
        <v>-6.3064106695667004</v>
      </c>
      <c r="N415">
        <f>(Table2[[#This Row],[1W Return vs Nifty]]-AVERAGE(Table2[1W Return vs Nifty]))/_xlfn.STDEV.P(Table2[1W Return vs Nifty])</f>
        <v>-2.3336379812995407</v>
      </c>
      <c r="O415">
        <v>662.44</v>
      </c>
      <c r="P415">
        <v>676.91965110420699</v>
      </c>
      <c r="Q415">
        <v>612.179553262735</v>
      </c>
      <c r="R415">
        <v>23.801241213280999</v>
      </c>
      <c r="S415" s="1">
        <f>(Table2[[#This Row],[Close Price]]-Table2[[#This Row],[20D EMA]])/Table2[[#This Row],[20D EMA]]</f>
        <v>-0.14082784855986968</v>
      </c>
      <c r="T415" s="1">
        <f>(Table2[[#This Row],[Close Price]]-Table2[[#This Row],[50D EMA]])/Table2[[#This Row],[50D EMA]]</f>
        <v>-0.1592059721244769</v>
      </c>
      <c r="U415" s="1">
        <f>(Table2[[#This Row],[Close Price]]-Table2[[#This Row],[200D EMA]])/Table2[[#This Row],[200D EMA]]</f>
        <v>-7.0289105595572901E-2</v>
      </c>
      <c r="V415">
        <v>2.9802656617166399</v>
      </c>
      <c r="W415">
        <v>569.15</v>
      </c>
      <c r="X415">
        <v>601</v>
      </c>
      <c r="Y415">
        <v>569.15</v>
      </c>
      <c r="Z415">
        <v>652.75</v>
      </c>
      <c r="AA415">
        <v>569.15</v>
      </c>
      <c r="AB415">
        <v>625.79999999999995</v>
      </c>
      <c r="AC415" s="1">
        <f>(Table2[[#This Row],[Close Price]]/Table2[[#This Row],[Day Low]])-1</f>
        <v>0</v>
      </c>
      <c r="AD415" s="1">
        <f>(Table2[[#This Row],[Day High]]/Table2[[#This Row],[Close Price]])-1</f>
        <v>5.5960643064218552E-2</v>
      </c>
      <c r="AE415" s="1">
        <f>(Table2[[#This Row],[Close Price]]/Table2[[#This Row],[Current Week Low]])-1</f>
        <v>0</v>
      </c>
      <c r="AF415" s="1">
        <f>(Table2[[#This Row],[Current Week High]]/Table2[[#This Row],[Close Price]])-1</f>
        <v>0.14688570675568835</v>
      </c>
      <c r="AG415" s="1">
        <f>(Table2[[#This Row],[Close Price]]/Table2[[#This Row],[Current Month Low]])-1</f>
        <v>0</v>
      </c>
      <c r="AH415" s="1">
        <f>(Table2[[#This Row],[Current Month High]]/Table2[[#This Row],[Close Price]])-1</f>
        <v>9.9534393393657217E-2</v>
      </c>
      <c r="AI415">
        <v>45.4801019063515</v>
      </c>
      <c r="AJ415">
        <v>124.96047430829999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-0.18</v>
      </c>
      <c r="AM415" t="s">
        <v>3214</v>
      </c>
      <c r="AN415">
        <v>-21.01</v>
      </c>
      <c r="AO415" t="s">
        <v>3214</v>
      </c>
      <c r="AP415">
        <v>2.5143772442651001E-2</v>
      </c>
      <c r="AQ415">
        <f>(Table2[[#This Row],[Sharpe Ratio]]-AVERAGE(Table2[Sharpe Ratio]))/_xlfn.STDEV.P(Table2[Sharpe Ratio])</f>
        <v>-0.42098946051116326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258</v>
      </c>
      <c r="AT415">
        <f>_xlfn.RANK.AVG(Table2[[#This Row],[6M Return vs Nifty Z-Score]],Table2[6M Return vs Nifty Z-Score])</f>
        <v>504</v>
      </c>
      <c r="AU415">
        <f>_xlfn.RANK.AVG(Table2[[#This Row],[Sharpe Ratio Z-Score]],Table2[Sharpe Ratio Z-Score])</f>
        <v>444</v>
      </c>
      <c r="AV415">
        <f>(Table2[[#This Row],[Rank 1Y]]+Table2[[#This Row],[Rank 6M]]+Table2[[#This Row],[Rank Sharpe]])/3</f>
        <v>402</v>
      </c>
    </row>
    <row r="416" spans="1:48" x14ac:dyDescent="0.3">
      <c r="A416" t="s">
        <v>538</v>
      </c>
      <c r="B416" t="s">
        <v>539</v>
      </c>
      <c r="C416" t="s">
        <v>3181</v>
      </c>
      <c r="D416" t="s">
        <v>261</v>
      </c>
      <c r="E416">
        <v>40609.75881105</v>
      </c>
      <c r="F416">
        <v>4270.3500000000004</v>
      </c>
      <c r="G416">
        <v>-8.4403800745418707</v>
      </c>
      <c r="H416">
        <f>(Table2[[#This Row],[1Y Return vs Nifty]]-AVERAGE(Table2[1Y Return vs Nifty]))/_xlfn.STDEV.P(Table2[1Y Return vs Nifty])</f>
        <v>-0.55951690019658307</v>
      </c>
      <c r="I416">
        <v>0.71177181990715099</v>
      </c>
      <c r="J416">
        <f>(Table2[[#This Row],[1M Return vs Nifty]]-AVERAGE(Table2[1M Return vs Nifty]))/_xlfn.STDEV.P(Table2[1M Return vs Nifty])</f>
        <v>-8.4885550311995711E-2</v>
      </c>
      <c r="K416">
        <v>-5.3795456804101898</v>
      </c>
      <c r="L416">
        <f>(Table2[[#This Row],[6M Return vs Nifty]]-AVERAGE(Table2[6M Return vs Nifty]))/_xlfn.STDEV.P(Table2[6M Return vs Nifty])</f>
        <v>-0.47777577882464206</v>
      </c>
      <c r="M416">
        <v>4.4568695603448001</v>
      </c>
      <c r="N416">
        <f>(Table2[[#This Row],[1W Return vs Nifty]]-AVERAGE(Table2[1W Return vs Nifty]))/_xlfn.STDEV.P(Table2[1W Return vs Nifty])</f>
        <v>0.14662842843039192</v>
      </c>
      <c r="O416">
        <v>4331.3100000000004</v>
      </c>
      <c r="P416">
        <v>4329.8617167621396</v>
      </c>
      <c r="Q416">
        <v>4025.3537453251101</v>
      </c>
      <c r="R416">
        <v>53.871625213639902</v>
      </c>
      <c r="S416" s="1">
        <f>(Table2[[#This Row],[Close Price]]-Table2[[#This Row],[20D EMA]])/Table2[[#This Row],[20D EMA]]</f>
        <v>-1.4074263906300873E-2</v>
      </c>
      <c r="T416" s="1">
        <f>(Table2[[#This Row],[Close Price]]-Table2[[#This Row],[50D EMA]])/Table2[[#This Row],[50D EMA]]</f>
        <v>-1.3744484386591907E-2</v>
      </c>
      <c r="U416" s="1">
        <f>(Table2[[#This Row],[Close Price]]-Table2[[#This Row],[200D EMA]])/Table2[[#This Row],[200D EMA]]</f>
        <v>6.0863285607983993E-2</v>
      </c>
      <c r="V416">
        <v>0.72642173027516499</v>
      </c>
      <c r="W416">
        <v>4241.05</v>
      </c>
      <c r="X416">
        <v>4350</v>
      </c>
      <c r="Y416">
        <v>4241.05</v>
      </c>
      <c r="Z416">
        <v>4397.95</v>
      </c>
      <c r="AA416">
        <v>4241.05</v>
      </c>
      <c r="AB416">
        <v>4397.95</v>
      </c>
      <c r="AC416" s="1">
        <f>(Table2[[#This Row],[Close Price]]/Table2[[#This Row],[Day Low]])-1</f>
        <v>6.9086664858939439E-3</v>
      </c>
      <c r="AD416" s="1">
        <f>(Table2[[#This Row],[Day High]]/Table2[[#This Row],[Close Price]])-1</f>
        <v>1.865186694299048E-2</v>
      </c>
      <c r="AE416" s="1">
        <f>(Table2[[#This Row],[Close Price]]/Table2[[#This Row],[Current Week Low]])-1</f>
        <v>6.9086664858939439E-3</v>
      </c>
      <c r="AF416" s="1">
        <f>(Table2[[#This Row],[Current Week High]]/Table2[[#This Row],[Close Price]])-1</f>
        <v>2.9880454763660858E-2</v>
      </c>
      <c r="AG416" s="1">
        <f>(Table2[[#This Row],[Close Price]]/Table2[[#This Row],[Current Month Low]])-1</f>
        <v>6.9086664858939439E-3</v>
      </c>
      <c r="AH416" s="1">
        <f>(Table2[[#This Row],[Current Month High]]/Table2[[#This Row],[Close Price]])-1</f>
        <v>2.9880454763660858E-2</v>
      </c>
      <c r="AI416">
        <v>15.914386408608101</v>
      </c>
      <c r="AJ416">
        <v>27.8528764539452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-0.02</v>
      </c>
      <c r="AM416" t="s">
        <v>3214</v>
      </c>
      <c r="AN416">
        <v>-0.85</v>
      </c>
      <c r="AO416" t="s">
        <v>3214</v>
      </c>
      <c r="AP416">
        <v>9.8955878824914995E-2</v>
      </c>
      <c r="AQ416">
        <f>(Table2[[#This Row],[Sharpe Ratio]]-AVERAGE(Table2[Sharpe Ratio]))/_xlfn.STDEV.P(Table2[Sharpe Ratio])</f>
        <v>0.44089401774296394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-0.53465578315986495</v>
      </c>
      <c r="AS416">
        <f>_xlfn.RANK.AVG(Table2[[#This Row],[1Y Return vs Nifty Z-Score]],Table2[1Y Return vs Nifty Z-Score])</f>
        <v>487</v>
      </c>
      <c r="AT416">
        <f>_xlfn.RANK.AVG(Table2[[#This Row],[6M Return vs Nifty Z-Score]],Table2[6M Return vs Nifty Z-Score])</f>
        <v>488</v>
      </c>
      <c r="AU416">
        <f>_xlfn.RANK.AVG(Table2[[#This Row],[Sharpe Ratio Z-Score]],Table2[Sharpe Ratio Z-Score])</f>
        <v>232</v>
      </c>
      <c r="AV416">
        <f>(Table2[[#This Row],[Rank 1Y]]+Table2[[#This Row],[Rank 6M]]+Table2[[#This Row],[Rank Sharpe]])/3</f>
        <v>402.33333333333331</v>
      </c>
    </row>
    <row r="417" spans="1:48" x14ac:dyDescent="0.3">
      <c r="A417" t="s">
        <v>1731</v>
      </c>
      <c r="B417" t="s">
        <v>1732</v>
      </c>
      <c r="C417" t="s">
        <v>3178</v>
      </c>
      <c r="D417" t="s">
        <v>1576</v>
      </c>
      <c r="E417">
        <v>4925.8957275000002</v>
      </c>
      <c r="F417">
        <v>406.35</v>
      </c>
      <c r="G417">
        <v>-3.4875188732741198</v>
      </c>
      <c r="H417">
        <f>(Table2[[#This Row],[1Y Return vs Nifty]]-AVERAGE(Table2[1Y Return vs Nifty]))/_xlfn.STDEV.P(Table2[1Y Return vs Nifty])</f>
        <v>-0.47482231172819517</v>
      </c>
      <c r="I417">
        <v>-0.93772631067565204</v>
      </c>
      <c r="J417">
        <f>(Table2[[#This Row],[1M Return vs Nifty]]-AVERAGE(Table2[1M Return vs Nifty]))/_xlfn.STDEV.P(Table2[1M Return vs Nifty])</f>
        <v>-0.23489186394691242</v>
      </c>
      <c r="K417">
        <v>-3.0950151581674401</v>
      </c>
      <c r="L417">
        <f>(Table2[[#This Row],[6M Return vs Nifty]]-AVERAGE(Table2[6M Return vs Nifty]))/_xlfn.STDEV.P(Table2[6M Return vs Nifty])</f>
        <v>-0.40252074367981727</v>
      </c>
      <c r="M417">
        <v>3.4668680858759702</v>
      </c>
      <c r="N417">
        <f>(Table2[[#This Row],[1W Return vs Nifty]]-AVERAGE(Table2[1W Return vs Nifty]))/_xlfn.STDEV.P(Table2[1W Return vs Nifty])</f>
        <v>-8.1505314281641317E-2</v>
      </c>
      <c r="O417">
        <v>410.77</v>
      </c>
      <c r="P417">
        <v>402.411093809931</v>
      </c>
      <c r="Q417">
        <v>371.93373168395601</v>
      </c>
      <c r="R417">
        <v>52.253563781539597</v>
      </c>
      <c r="S417" s="1">
        <f>(Table2[[#This Row],[Close Price]]-Table2[[#This Row],[20D EMA]])/Table2[[#This Row],[20D EMA]]</f>
        <v>-1.076027947513197E-2</v>
      </c>
      <c r="T417" s="1">
        <f>(Table2[[#This Row],[Close Price]]-Table2[[#This Row],[50D EMA]])/Table2[[#This Row],[50D EMA]]</f>
        <v>9.7882644158151979E-3</v>
      </c>
      <c r="U417" s="1">
        <f>(Table2[[#This Row],[Close Price]]-Table2[[#This Row],[200D EMA]])/Table2[[#This Row],[200D EMA]]</f>
        <v>9.2533334258826025E-2</v>
      </c>
      <c r="V417">
        <v>0.41606274416036698</v>
      </c>
      <c r="W417">
        <v>401.5</v>
      </c>
      <c r="X417">
        <v>409.25</v>
      </c>
      <c r="Y417">
        <v>399.75</v>
      </c>
      <c r="Z417">
        <v>416.95</v>
      </c>
      <c r="AA417">
        <v>401.5</v>
      </c>
      <c r="AB417">
        <v>416.95</v>
      </c>
      <c r="AC417" s="1">
        <f>(Table2[[#This Row],[Close Price]]/Table2[[#This Row],[Day Low]])-1</f>
        <v>1.2079701120797148E-2</v>
      </c>
      <c r="AD417" s="1">
        <f>(Table2[[#This Row],[Day High]]/Table2[[#This Row],[Close Price]])-1</f>
        <v>7.1367048111232734E-3</v>
      </c>
      <c r="AE417" s="1">
        <f>(Table2[[#This Row],[Close Price]]/Table2[[#This Row],[Current Week Low]])-1</f>
        <v>1.6510318949343405E-2</v>
      </c>
      <c r="AF417" s="1">
        <f>(Table2[[#This Row],[Current Week High]]/Table2[[#This Row],[Close Price]])-1</f>
        <v>2.6085886551002746E-2</v>
      </c>
      <c r="AG417" s="1">
        <f>(Table2[[#This Row],[Close Price]]/Table2[[#This Row],[Current Month Low]])-1</f>
        <v>1.2079701120797148E-2</v>
      </c>
      <c r="AH417" s="1">
        <f>(Table2[[#This Row],[Current Month High]]/Table2[[#This Row],[Close Price]])-1</f>
        <v>2.6085886551002746E-2</v>
      </c>
      <c r="AI417">
        <v>10.6804478897502</v>
      </c>
      <c r="AJ417">
        <v>42.4539877300613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0.03</v>
      </c>
      <c r="AM417" t="s">
        <v>3215</v>
      </c>
      <c r="AN417">
        <v>-2.67</v>
      </c>
      <c r="AO417" t="s">
        <v>3214</v>
      </c>
      <c r="AP417">
        <v>7.7976855756198005E-2</v>
      </c>
      <c r="AQ417">
        <f>(Table2[[#This Row],[Sharpe Ratio]]-AVERAGE(Table2[Sharpe Ratio]))/_xlfn.STDEV.P(Table2[Sharpe Ratio])</f>
        <v>0.19592778850141374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-0.99781244513515244</v>
      </c>
      <c r="AS417">
        <f>_xlfn.RANK.AVG(Table2[[#This Row],[1Y Return vs Nifty Z-Score]],Table2[1Y Return vs Nifty Z-Score])</f>
        <v>455</v>
      </c>
      <c r="AT417">
        <f>_xlfn.RANK.AVG(Table2[[#This Row],[6M Return vs Nifty Z-Score]],Table2[6M Return vs Nifty Z-Score])</f>
        <v>464</v>
      </c>
      <c r="AU417">
        <f>_xlfn.RANK.AVG(Table2[[#This Row],[Sharpe Ratio Z-Score]],Table2[Sharpe Ratio Z-Score])</f>
        <v>290</v>
      </c>
      <c r="AV417">
        <f>(Table2[[#This Row],[Rank 1Y]]+Table2[[#This Row],[Rank 6M]]+Table2[[#This Row],[Rank Sharpe]])/3</f>
        <v>403</v>
      </c>
    </row>
    <row r="418" spans="1:48" x14ac:dyDescent="0.3">
      <c r="A418" t="s">
        <v>1162</v>
      </c>
      <c r="B418" t="s">
        <v>1163</v>
      </c>
      <c r="C418" t="s">
        <v>3181</v>
      </c>
      <c r="D418" t="s">
        <v>124</v>
      </c>
      <c r="E418">
        <v>11179.460636850001</v>
      </c>
      <c r="F418">
        <v>356.25</v>
      </c>
      <c r="G418">
        <v>-26.7790764124282</v>
      </c>
      <c r="H418">
        <f>(Table2[[#This Row],[1Y Return vs Nifty]]-AVERAGE(Table2[1Y Return vs Nifty]))/_xlfn.STDEV.P(Table2[1Y Return vs Nifty])</f>
        <v>-0.87311105845533998</v>
      </c>
      <c r="I418">
        <v>9.2992302793482207</v>
      </c>
      <c r="J418">
        <f>(Table2[[#This Row],[1M Return vs Nifty]]-AVERAGE(Table2[1M Return vs Nifty]))/_xlfn.STDEV.P(Table2[1M Return vs Nifty])</f>
        <v>0.69606288673691241</v>
      </c>
      <c r="K418">
        <v>-6.2855785098046297</v>
      </c>
      <c r="L418">
        <f>(Table2[[#This Row],[6M Return vs Nifty]]-AVERAGE(Table2[6M Return vs Nifty]))/_xlfn.STDEV.P(Table2[6M Return vs Nifty])</f>
        <v>-0.507621531269003</v>
      </c>
      <c r="M418">
        <v>5.6439968084125196</v>
      </c>
      <c r="N418">
        <f>(Table2[[#This Row],[1W Return vs Nifty]]-AVERAGE(Table2[1W Return vs Nifty]))/_xlfn.STDEV.P(Table2[1W Return vs Nifty])</f>
        <v>0.42018739693842522</v>
      </c>
      <c r="O418">
        <v>353.12</v>
      </c>
      <c r="P418">
        <v>353.63653991202</v>
      </c>
      <c r="Q418">
        <v>341.802042778371</v>
      </c>
      <c r="R418">
        <v>68.851933200136401</v>
      </c>
      <c r="S418" s="1">
        <f>(Table2[[#This Row],[Close Price]]-Table2[[#This Row],[20D EMA]])/Table2[[#This Row],[20D EMA]]</f>
        <v>8.8638423198912422E-3</v>
      </c>
      <c r="T418" s="1">
        <f>(Table2[[#This Row],[Close Price]]-Table2[[#This Row],[50D EMA]])/Table2[[#This Row],[50D EMA]]</f>
        <v>7.3902433516349741E-3</v>
      </c>
      <c r="U418" s="1">
        <f>(Table2[[#This Row],[Close Price]]-Table2[[#This Row],[200D EMA]])/Table2[[#This Row],[200D EMA]]</f>
        <v>4.2269955744522116E-2</v>
      </c>
      <c r="V418">
        <v>0.71068905301937002</v>
      </c>
      <c r="W418">
        <v>354</v>
      </c>
      <c r="X418">
        <v>367.25</v>
      </c>
      <c r="Y418">
        <v>349</v>
      </c>
      <c r="Z418">
        <v>369.6</v>
      </c>
      <c r="AA418">
        <v>354</v>
      </c>
      <c r="AB418">
        <v>369.6</v>
      </c>
      <c r="AC418" s="1">
        <f>(Table2[[#This Row],[Close Price]]/Table2[[#This Row],[Day Low]])-1</f>
        <v>6.3559322033899246E-3</v>
      </c>
      <c r="AD418" s="1">
        <f>(Table2[[#This Row],[Day High]]/Table2[[#This Row],[Close Price]])-1</f>
        <v>3.0877192982456059E-2</v>
      </c>
      <c r="AE418" s="1">
        <f>(Table2[[#This Row],[Close Price]]/Table2[[#This Row],[Current Week Low]])-1</f>
        <v>2.0773638968481389E-2</v>
      </c>
      <c r="AF418" s="1">
        <f>(Table2[[#This Row],[Current Week High]]/Table2[[#This Row],[Close Price]])-1</f>
        <v>3.7473684210526326E-2</v>
      </c>
      <c r="AG418" s="1">
        <f>(Table2[[#This Row],[Close Price]]/Table2[[#This Row],[Current Month Low]])-1</f>
        <v>6.3559322033899246E-3</v>
      </c>
      <c r="AH418" s="1">
        <f>(Table2[[#This Row],[Current Month High]]/Table2[[#This Row],[Close Price]])-1</f>
        <v>3.7473684210526326E-2</v>
      </c>
      <c r="AI418">
        <v>20.084210526315701</v>
      </c>
      <c r="AJ418">
        <v>40.921677215189803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-0.12</v>
      </c>
      <c r="AM418" t="s">
        <v>3214</v>
      </c>
      <c r="AN418">
        <v>0.3</v>
      </c>
      <c r="AO418" t="s">
        <v>3215</v>
      </c>
      <c r="AP418">
        <v>0.15241490434421701</v>
      </c>
      <c r="AQ418">
        <f>(Table2[[#This Row],[Sharpe Ratio]]-AVERAGE(Table2[Sharpe Ratio]))/_xlfn.STDEV.P(Table2[Sharpe Ratio])</f>
        <v>1.0651202201498289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613</v>
      </c>
      <c r="AT418">
        <f>_xlfn.RANK.AVG(Table2[[#This Row],[6M Return vs Nifty Z-Score]],Table2[6M Return vs Nifty Z-Score])</f>
        <v>499</v>
      </c>
      <c r="AU418">
        <f>_xlfn.RANK.AVG(Table2[[#This Row],[Sharpe Ratio Z-Score]],Table2[Sharpe Ratio Z-Score])</f>
        <v>102</v>
      </c>
      <c r="AV418">
        <f>(Table2[[#This Row],[Rank 1Y]]+Table2[[#This Row],[Rank 6M]]+Table2[[#This Row],[Rank Sharpe]])/3</f>
        <v>404.66666666666669</v>
      </c>
    </row>
    <row r="419" spans="1:48" x14ac:dyDescent="0.3">
      <c r="A419" t="s">
        <v>618</v>
      </c>
      <c r="B419" t="s">
        <v>619</v>
      </c>
      <c r="C419" t="s">
        <v>613</v>
      </c>
      <c r="D419" t="s">
        <v>613</v>
      </c>
      <c r="E419">
        <v>32839.780050000001</v>
      </c>
      <c r="F419">
        <v>941.7</v>
      </c>
      <c r="G419">
        <v>-8.2325894392504892</v>
      </c>
      <c r="H419">
        <f>(Table2[[#This Row],[1Y Return vs Nifty]]-AVERAGE(Table2[1Y Return vs Nifty]))/_xlfn.STDEV.P(Table2[1Y Return vs Nifty])</f>
        <v>-0.55596365256285496</v>
      </c>
      <c r="I419">
        <v>14.302374840001001</v>
      </c>
      <c r="J419">
        <f>(Table2[[#This Row],[1M Return vs Nifty]]-AVERAGE(Table2[1M Return vs Nifty]))/_xlfn.STDEV.P(Table2[1M Return vs Nifty])</f>
        <v>1.1510517455972371</v>
      </c>
      <c r="K419">
        <v>-1.78087273410324</v>
      </c>
      <c r="L419">
        <f>(Table2[[#This Row],[6M Return vs Nifty]]-AVERAGE(Table2[6M Return vs Nifty]))/_xlfn.STDEV.P(Table2[6M Return vs Nifty])</f>
        <v>-0.35923139676788834</v>
      </c>
      <c r="M419">
        <v>-0.99346854933575601</v>
      </c>
      <c r="N419">
        <f>(Table2[[#This Row],[1W Return vs Nifty]]-AVERAGE(Table2[1W Return vs Nifty]))/_xlfn.STDEV.P(Table2[1W Return vs Nifty])</f>
        <v>-1.1093353898806706</v>
      </c>
      <c r="O419">
        <v>924.41</v>
      </c>
      <c r="P419">
        <v>893.937838525649</v>
      </c>
      <c r="Q419">
        <v>834.12317941753497</v>
      </c>
      <c r="R419">
        <v>59.123788973181398</v>
      </c>
      <c r="S419" s="1">
        <f>(Table2[[#This Row],[Close Price]]-Table2[[#This Row],[20D EMA]])/Table2[[#This Row],[20D EMA]]</f>
        <v>1.8703821897210197E-2</v>
      </c>
      <c r="T419" s="1">
        <f>(Table2[[#This Row],[Close Price]]-Table2[[#This Row],[50D EMA]])/Table2[[#This Row],[50D EMA]]</f>
        <v>5.3428951562363748E-2</v>
      </c>
      <c r="U419" s="1">
        <f>(Table2[[#This Row],[Close Price]]-Table2[[#This Row],[200D EMA]])/Table2[[#This Row],[200D EMA]]</f>
        <v>0.12896994501170145</v>
      </c>
      <c r="V419">
        <v>2.2788738966639102</v>
      </c>
      <c r="W419">
        <v>933.35</v>
      </c>
      <c r="X419">
        <v>967.85</v>
      </c>
      <c r="Y419">
        <v>933.35</v>
      </c>
      <c r="Z419">
        <v>977.85</v>
      </c>
      <c r="AA419">
        <v>933.35</v>
      </c>
      <c r="AB419">
        <v>968.65</v>
      </c>
      <c r="AC419" s="1">
        <f>(Table2[[#This Row],[Close Price]]/Table2[[#This Row],[Day Low]])-1</f>
        <v>8.946268816628189E-3</v>
      </c>
      <c r="AD419" s="1">
        <f>(Table2[[#This Row],[Day High]]/Table2[[#This Row],[Close Price]])-1</f>
        <v>2.7768928533503212E-2</v>
      </c>
      <c r="AE419" s="1">
        <f>(Table2[[#This Row],[Close Price]]/Table2[[#This Row],[Current Week Low]])-1</f>
        <v>8.946268816628189E-3</v>
      </c>
      <c r="AF419" s="1">
        <f>(Table2[[#This Row],[Current Week High]]/Table2[[#This Row],[Close Price]])-1</f>
        <v>3.8388021662949967E-2</v>
      </c>
      <c r="AG419" s="1">
        <f>(Table2[[#This Row],[Close Price]]/Table2[[#This Row],[Current Month Low]])-1</f>
        <v>8.946268816628189E-3</v>
      </c>
      <c r="AH419" s="1">
        <f>(Table2[[#This Row],[Current Month High]]/Table2[[#This Row],[Close Price]])-1</f>
        <v>2.8618455983858926E-2</v>
      </c>
      <c r="AI419">
        <v>11.8190506530742</v>
      </c>
      <c r="AJ419">
        <v>32.633802816901401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0.03</v>
      </c>
      <c r="AM419" t="s">
        <v>3215</v>
      </c>
      <c r="AN419">
        <v>8.2899999999999991</v>
      </c>
      <c r="AO419" t="s">
        <v>3215</v>
      </c>
      <c r="AP419">
        <v>7.6266421224556999E-2</v>
      </c>
      <c r="AQ419">
        <f>(Table2[[#This Row],[Sharpe Ratio]]-AVERAGE(Table2[Sharpe Ratio]))/_xlfn.STDEV.P(Table2[Sharpe Ratio])</f>
        <v>0.17595551923948483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-0.69752317437469191</v>
      </c>
      <c r="AS419">
        <f>_xlfn.RANK.AVG(Table2[[#This Row],[1Y Return vs Nifty Z-Score]],Table2[1Y Return vs Nifty Z-Score])</f>
        <v>485</v>
      </c>
      <c r="AT419">
        <f>_xlfn.RANK.AVG(Table2[[#This Row],[6M Return vs Nifty Z-Score]],Table2[6M Return vs Nifty Z-Score])</f>
        <v>444</v>
      </c>
      <c r="AU419">
        <f>_xlfn.RANK.AVG(Table2[[#This Row],[Sharpe Ratio Z-Score]],Table2[Sharpe Ratio Z-Score])</f>
        <v>294</v>
      </c>
      <c r="AV419">
        <f>(Table2[[#This Row],[Rank 1Y]]+Table2[[#This Row],[Rank 6M]]+Table2[[#This Row],[Rank Sharpe]])/3</f>
        <v>407.66666666666669</v>
      </c>
    </row>
    <row r="420" spans="1:48" x14ac:dyDescent="0.3">
      <c r="A420" t="s">
        <v>1594</v>
      </c>
      <c r="B420" t="s">
        <v>1595</v>
      </c>
      <c r="C420" t="s">
        <v>3174</v>
      </c>
      <c r="D420" t="s">
        <v>873</v>
      </c>
      <c r="E420">
        <v>6217.654782605</v>
      </c>
      <c r="F420">
        <v>203.31</v>
      </c>
      <c r="G420">
        <v>24.7256652487882</v>
      </c>
      <c r="H420">
        <f>(Table2[[#This Row],[1Y Return vs Nifty]]-AVERAGE(Table2[1Y Return vs Nifty]))/_xlfn.STDEV.P(Table2[1Y Return vs Nifty])</f>
        <v>7.6269073190293598E-3</v>
      </c>
      <c r="I420">
        <v>-1.83806789981889</v>
      </c>
      <c r="J420">
        <f>(Table2[[#This Row],[1M Return vs Nifty]]-AVERAGE(Table2[1M Return vs Nifty]))/_xlfn.STDEV.P(Table2[1M Return vs Nifty])</f>
        <v>-0.31676944858646661</v>
      </c>
      <c r="K420">
        <v>-10.996114059266301</v>
      </c>
      <c r="L420">
        <f>(Table2[[#This Row],[6M Return vs Nifty]]-AVERAGE(Table2[6M Return vs Nifty]))/_xlfn.STDEV.P(Table2[6M Return vs Nifty])</f>
        <v>-0.66279193274723591</v>
      </c>
      <c r="M420">
        <v>3.8419275680468199</v>
      </c>
      <c r="N420">
        <f>(Table2[[#This Row],[1W Return vs Nifty]]-AVERAGE(Table2[1W Return vs Nifty]))/_xlfn.STDEV.P(Table2[1W Return vs Nifty])</f>
        <v>4.9225604376170028E-3</v>
      </c>
      <c r="O420">
        <v>213.83</v>
      </c>
      <c r="P420">
        <v>214.68710623323699</v>
      </c>
      <c r="Q420">
        <v>200.41909184650601</v>
      </c>
      <c r="R420">
        <v>40.820772626383302</v>
      </c>
      <c r="S420" s="1">
        <f>(Table2[[#This Row],[Close Price]]-Table2[[#This Row],[20D EMA]])/Table2[[#This Row],[20D EMA]]</f>
        <v>-4.9197960997053779E-2</v>
      </c>
      <c r="T420" s="1">
        <f>(Table2[[#This Row],[Close Price]]-Table2[[#This Row],[50D EMA]])/Table2[[#This Row],[50D EMA]]</f>
        <v>-5.2993896246739891E-2</v>
      </c>
      <c r="U420" s="1">
        <f>(Table2[[#This Row],[Close Price]]-Table2[[#This Row],[200D EMA]])/Table2[[#This Row],[200D EMA]]</f>
        <v>1.4424315203004918E-2</v>
      </c>
      <c r="V420">
        <v>0.90350519522533701</v>
      </c>
      <c r="W420">
        <v>202.47</v>
      </c>
      <c r="X420">
        <v>209.4</v>
      </c>
      <c r="Y420">
        <v>202.47</v>
      </c>
      <c r="Z420">
        <v>212.4</v>
      </c>
      <c r="AA420">
        <v>202.47</v>
      </c>
      <c r="AB420">
        <v>212.4</v>
      </c>
      <c r="AC420" s="1">
        <f>(Table2[[#This Row],[Close Price]]/Table2[[#This Row],[Day Low]])-1</f>
        <v>4.1487627796710225E-3</v>
      </c>
      <c r="AD420" s="1">
        <f>(Table2[[#This Row],[Day High]]/Table2[[#This Row],[Close Price]])-1</f>
        <v>2.9954257045890609E-2</v>
      </c>
      <c r="AE420" s="1">
        <f>(Table2[[#This Row],[Close Price]]/Table2[[#This Row],[Current Week Low]])-1</f>
        <v>4.1487627796710225E-3</v>
      </c>
      <c r="AF420" s="1">
        <f>(Table2[[#This Row],[Current Week High]]/Table2[[#This Row],[Close Price]])-1</f>
        <v>4.4710048694112547E-2</v>
      </c>
      <c r="AG420" s="1">
        <f>(Table2[[#This Row],[Close Price]]/Table2[[#This Row],[Current Month Low]])-1</f>
        <v>4.1487627796710225E-3</v>
      </c>
      <c r="AH420" s="1">
        <f>(Table2[[#This Row],[Current Month High]]/Table2[[#This Row],[Close Price]])-1</f>
        <v>4.4710048694112547E-2</v>
      </c>
      <c r="AI420">
        <v>25.227485121243401</v>
      </c>
      <c r="AJ420">
        <v>61.871019108280201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-7.0000000000000007E-2</v>
      </c>
      <c r="AM420" t="s">
        <v>3214</v>
      </c>
      <c r="AN420">
        <v>-16.04</v>
      </c>
      <c r="AO420" t="s">
        <v>3214</v>
      </c>
      <c r="AP420">
        <v>4.8059686170330997E-2</v>
      </c>
      <c r="AQ420">
        <f>(Table2[[#This Row],[Sharpe Ratio]]-AVERAGE(Table2[Sharpe Ratio]))/_xlfn.STDEV.P(Table2[Sharpe Ratio])</f>
        <v>-0.15340669666620427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301</v>
      </c>
      <c r="AT420">
        <f>_xlfn.RANK.AVG(Table2[[#This Row],[6M Return vs Nifty Z-Score]],Table2[6M Return vs Nifty Z-Score])</f>
        <v>542</v>
      </c>
      <c r="AU420">
        <f>_xlfn.RANK.AVG(Table2[[#This Row],[Sharpe Ratio Z-Score]],Table2[Sharpe Ratio Z-Score])</f>
        <v>380</v>
      </c>
      <c r="AV420">
        <f>(Table2[[#This Row],[Rank 1Y]]+Table2[[#This Row],[Rank 6M]]+Table2[[#This Row],[Rank Sharpe]])/3</f>
        <v>407.66666666666669</v>
      </c>
    </row>
    <row r="421" spans="1:48" x14ac:dyDescent="0.3">
      <c r="A421" t="s">
        <v>540</v>
      </c>
      <c r="B421" t="s">
        <v>541</v>
      </c>
      <c r="C421" t="s">
        <v>3183</v>
      </c>
      <c r="D421" t="s">
        <v>270</v>
      </c>
      <c r="E421">
        <v>40330.05829329</v>
      </c>
      <c r="F421">
        <v>2888.8</v>
      </c>
      <c r="G421">
        <v>6.9992342723572403</v>
      </c>
      <c r="H421">
        <f>(Table2[[#This Row],[1Y Return vs Nifty]]-AVERAGE(Table2[1Y Return vs Nifty]))/_xlfn.STDEV.P(Table2[1Y Return vs Nifty])</f>
        <v>-0.29549743143244178</v>
      </c>
      <c r="I421">
        <v>1.2428536589326</v>
      </c>
      <c r="J421">
        <f>(Table2[[#This Row],[1M Return vs Nifty]]-AVERAGE(Table2[1M Return vs Nifty]))/_xlfn.STDEV.P(Table2[1M Return vs Nifty])</f>
        <v>-3.6588660831731616E-2</v>
      </c>
      <c r="K421">
        <v>19.7457315653416</v>
      </c>
      <c r="L421">
        <f>(Table2[[#This Row],[6M Return vs Nifty]]-AVERAGE(Table2[6M Return vs Nifty]))/_xlfn.STDEV.P(Table2[6M Return vs Nifty])</f>
        <v>0.34987944562659185</v>
      </c>
      <c r="M421">
        <v>7.7659561354666904</v>
      </c>
      <c r="N421">
        <f>(Table2[[#This Row],[1W Return vs Nifty]]-AVERAGE(Table2[1W Return vs Nifty]))/_xlfn.STDEV.P(Table2[1W Return vs Nifty])</f>
        <v>0.90916699509842469</v>
      </c>
      <c r="O421">
        <v>2893.99</v>
      </c>
      <c r="P421">
        <v>2864.29597798648</v>
      </c>
      <c r="Q421">
        <v>2570.6856272549799</v>
      </c>
      <c r="R421">
        <v>66.393449491132998</v>
      </c>
      <c r="S421" s="1">
        <f>(Table2[[#This Row],[Close Price]]-Table2[[#This Row],[20D EMA]])/Table2[[#This Row],[20D EMA]]</f>
        <v>-1.7933717808284065E-3</v>
      </c>
      <c r="T421" s="1">
        <f>(Table2[[#This Row],[Close Price]]-Table2[[#This Row],[50D EMA]])/Table2[[#This Row],[50D EMA]]</f>
        <v>8.5549894989364241E-3</v>
      </c>
      <c r="U421" s="1">
        <f>(Table2[[#This Row],[Close Price]]-Table2[[#This Row],[200D EMA]])/Table2[[#This Row],[200D EMA]]</f>
        <v>0.12374689824858438</v>
      </c>
      <c r="V421">
        <v>0.74443171165089606</v>
      </c>
      <c r="W421">
        <v>2850.1</v>
      </c>
      <c r="X421">
        <v>2986.9</v>
      </c>
      <c r="Y421">
        <v>2850.1</v>
      </c>
      <c r="Z421">
        <v>2986.9</v>
      </c>
      <c r="AA421">
        <v>2850.1</v>
      </c>
      <c r="AB421">
        <v>2986.9</v>
      </c>
      <c r="AC421" s="1">
        <f>(Table2[[#This Row],[Close Price]]/Table2[[#This Row],[Day Low]])-1</f>
        <v>1.3578470930844633E-2</v>
      </c>
      <c r="AD421" s="1">
        <f>(Table2[[#This Row],[Day High]]/Table2[[#This Row],[Close Price]])-1</f>
        <v>3.3958737191913668E-2</v>
      </c>
      <c r="AE421" s="1">
        <f>(Table2[[#This Row],[Close Price]]/Table2[[#This Row],[Current Week Low]])-1</f>
        <v>1.3578470930844633E-2</v>
      </c>
      <c r="AF421" s="1">
        <f>(Table2[[#This Row],[Current Week High]]/Table2[[#This Row],[Close Price]])-1</f>
        <v>3.3958737191913668E-2</v>
      </c>
      <c r="AG421" s="1">
        <f>(Table2[[#This Row],[Close Price]]/Table2[[#This Row],[Current Month Low]])-1</f>
        <v>1.3578470930844633E-2</v>
      </c>
      <c r="AH421" s="1">
        <f>(Table2[[#This Row],[Current Month High]]/Table2[[#This Row],[Close Price]])-1</f>
        <v>3.3958737191913668E-2</v>
      </c>
      <c r="AI421">
        <v>9.69952921628356</v>
      </c>
      <c r="AJ421">
        <v>50.313500013008301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0.01</v>
      </c>
      <c r="AM421" t="s">
        <v>3215</v>
      </c>
      <c r="AN421">
        <v>-1.2</v>
      </c>
      <c r="AO421" t="s">
        <v>3214</v>
      </c>
      <c r="AP421">
        <v>-3.1861967129531002E-2</v>
      </c>
      <c r="AQ421">
        <f>(Table2[[#This Row],[Sharpe Ratio]]-AVERAGE(Table2[Sharpe Ratio]))/_xlfn.STDEV.P(Table2[Sharpe Ratio])</f>
        <v>-1.0866296584547213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-0.15966930999387818</v>
      </c>
      <c r="AS421">
        <f>_xlfn.RANK.AVG(Table2[[#This Row],[1Y Return vs Nifty Z-Score]],Table2[1Y Return vs Nifty Z-Score])</f>
        <v>394</v>
      </c>
      <c r="AT421">
        <f>_xlfn.RANK.AVG(Table2[[#This Row],[6M Return vs Nifty Z-Score]],Table2[6M Return vs Nifty Z-Score])</f>
        <v>206</v>
      </c>
      <c r="AU421">
        <f>_xlfn.RANK.AVG(Table2[[#This Row],[Sharpe Ratio Z-Score]],Table2[Sharpe Ratio Z-Score])</f>
        <v>632</v>
      </c>
      <c r="AV421">
        <f>(Table2[[#This Row],[Rank 1Y]]+Table2[[#This Row],[Rank 6M]]+Table2[[#This Row],[Rank Sharpe]])/3</f>
        <v>410.66666666666669</v>
      </c>
    </row>
    <row r="422" spans="1:48" x14ac:dyDescent="0.3">
      <c r="A422" t="s">
        <v>805</v>
      </c>
      <c r="B422" t="s">
        <v>806</v>
      </c>
      <c r="C422" t="s">
        <v>3173</v>
      </c>
      <c r="D422" t="s">
        <v>277</v>
      </c>
      <c r="E422">
        <v>20781.47131062</v>
      </c>
      <c r="F422">
        <v>422.3</v>
      </c>
      <c r="G422">
        <v>-4.6512532872212304</v>
      </c>
      <c r="H422">
        <f>(Table2[[#This Row],[1Y Return vs Nifty]]-AVERAGE(Table2[1Y Return vs Nifty]))/_xlfn.STDEV.P(Table2[1Y Return vs Nifty])</f>
        <v>-0.49472232573434638</v>
      </c>
      <c r="I422">
        <v>3.6784767049656102</v>
      </c>
      <c r="J422">
        <f>(Table2[[#This Row],[1M Return vs Nifty]]-AVERAGE(Table2[1M Return vs Nifty]))/_xlfn.STDEV.P(Table2[1M Return vs Nifty])</f>
        <v>0.18490830710394579</v>
      </c>
      <c r="K422">
        <v>-11.4966771477691</v>
      </c>
      <c r="L422">
        <f>(Table2[[#This Row],[6M Return vs Nifty]]-AVERAGE(Table2[6M Return vs Nifty]))/_xlfn.STDEV.P(Table2[6M Return vs Nifty])</f>
        <v>-0.67928105051157162</v>
      </c>
      <c r="M422">
        <v>3.0772874579636702</v>
      </c>
      <c r="N422">
        <f>(Table2[[#This Row],[1W Return vs Nifty]]-AVERAGE(Table2[1W Return vs Nifty]))/_xlfn.STDEV.P(Table2[1W Return vs Nifty])</f>
        <v>-0.17127940959945112</v>
      </c>
      <c r="O422">
        <v>414.06</v>
      </c>
      <c r="P422">
        <v>399.853044102838</v>
      </c>
      <c r="Q422">
        <v>381.37214034830203</v>
      </c>
      <c r="R422">
        <v>54.323907524655297</v>
      </c>
      <c r="S422" s="1">
        <f>(Table2[[#This Row],[Close Price]]-Table2[[#This Row],[20D EMA]])/Table2[[#This Row],[20D EMA]]</f>
        <v>1.9900497512437831E-2</v>
      </c>
      <c r="T422" s="1">
        <f>(Table2[[#This Row],[Close Price]]-Table2[[#This Row],[50D EMA]])/Table2[[#This Row],[50D EMA]]</f>
        <v>5.6138014273536187E-2</v>
      </c>
      <c r="U422" s="1">
        <f>(Table2[[#This Row],[Close Price]]-Table2[[#This Row],[200D EMA]])/Table2[[#This Row],[200D EMA]]</f>
        <v>0.10731738195222945</v>
      </c>
      <c r="V422">
        <v>0.54811972636162598</v>
      </c>
      <c r="W422">
        <v>411</v>
      </c>
      <c r="X422">
        <v>423.2</v>
      </c>
      <c r="Y422">
        <v>407.1</v>
      </c>
      <c r="Z422">
        <v>423.2</v>
      </c>
      <c r="AA422">
        <v>411</v>
      </c>
      <c r="AB422">
        <v>423.2</v>
      </c>
      <c r="AC422" s="1">
        <f>(Table2[[#This Row],[Close Price]]/Table2[[#This Row],[Day Low]])-1</f>
        <v>2.7493917274939106E-2</v>
      </c>
      <c r="AD422" s="1">
        <f>(Table2[[#This Row],[Day High]]/Table2[[#This Row],[Close Price]])-1</f>
        <v>2.1311863604072112E-3</v>
      </c>
      <c r="AE422" s="1">
        <f>(Table2[[#This Row],[Close Price]]/Table2[[#This Row],[Current Week Low]])-1</f>
        <v>3.7337263571604051E-2</v>
      </c>
      <c r="AF422" s="1">
        <f>(Table2[[#This Row],[Current Week High]]/Table2[[#This Row],[Close Price]])-1</f>
        <v>2.1311863604072112E-3</v>
      </c>
      <c r="AG422" s="1">
        <f>(Table2[[#This Row],[Close Price]]/Table2[[#This Row],[Current Month Low]])-1</f>
        <v>2.7493917274939106E-2</v>
      </c>
      <c r="AH422" s="1">
        <f>(Table2[[#This Row],[Current Month High]]/Table2[[#This Row],[Close Price]])-1</f>
        <v>2.1311863604072112E-3</v>
      </c>
      <c r="AI422">
        <v>32.133554345252101</v>
      </c>
      <c r="AJ422">
        <v>35.744133719061402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0.13</v>
      </c>
      <c r="AM422" t="s">
        <v>3215</v>
      </c>
      <c r="AN422">
        <v>1.34</v>
      </c>
      <c r="AO422" t="s">
        <v>3215</v>
      </c>
      <c r="AP422">
        <v>0.100542959991393</v>
      </c>
      <c r="AQ422">
        <f>(Table2[[#This Row],[Sharpe Ratio]]-AVERAGE(Table2[Sharpe Ratio]))/_xlfn.STDEV.P(Table2[Sharpe Ratio])</f>
        <v>0.45942592399898646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-0.70094855474243689</v>
      </c>
      <c r="AS422">
        <f>_xlfn.RANK.AVG(Table2[[#This Row],[1Y Return vs Nifty Z-Score]],Table2[1Y Return vs Nifty Z-Score])</f>
        <v>465</v>
      </c>
      <c r="AT422">
        <f>_xlfn.RANK.AVG(Table2[[#This Row],[6M Return vs Nifty Z-Score]],Table2[6M Return vs Nifty Z-Score])</f>
        <v>544</v>
      </c>
      <c r="AU422">
        <f>_xlfn.RANK.AVG(Table2[[#This Row],[Sharpe Ratio Z-Score]],Table2[Sharpe Ratio Z-Score])</f>
        <v>225</v>
      </c>
      <c r="AV422">
        <f>(Table2[[#This Row],[Rank 1Y]]+Table2[[#This Row],[Rank 6M]]+Table2[[#This Row],[Rank Sharpe]])/3</f>
        <v>411.33333333333331</v>
      </c>
    </row>
    <row r="423" spans="1:48" x14ac:dyDescent="0.3">
      <c r="A423" t="s">
        <v>314</v>
      </c>
      <c r="B423" t="s">
        <v>315</v>
      </c>
      <c r="C423" t="s">
        <v>3171</v>
      </c>
      <c r="D423" t="s">
        <v>195</v>
      </c>
      <c r="E423">
        <v>89965.311342571702</v>
      </c>
      <c r="F423">
        <v>699.05</v>
      </c>
      <c r="G423">
        <v>-7.8709720465202802</v>
      </c>
      <c r="H423">
        <f>(Table2[[#This Row],[1Y Return vs Nifty]]-AVERAGE(Table2[1Y Return vs Nifty]))/_xlfn.STDEV.P(Table2[1Y Return vs Nifty])</f>
        <v>-0.54977994681869702</v>
      </c>
      <c r="I423">
        <v>6.8987787194138797</v>
      </c>
      <c r="J423">
        <f>(Table2[[#This Row],[1M Return vs Nifty]]-AVERAGE(Table2[1M Return vs Nifty]))/_xlfn.STDEV.P(Table2[1M Return vs Nifty])</f>
        <v>0.47776443408106684</v>
      </c>
      <c r="K423">
        <v>28.373733410067</v>
      </c>
      <c r="L423">
        <f>(Table2[[#This Row],[6M Return vs Nifty]]-AVERAGE(Table2[6M Return vs Nifty]))/_xlfn.STDEV.P(Table2[6M Return vs Nifty])</f>
        <v>0.63409564485556835</v>
      </c>
      <c r="M423">
        <v>4.0826064604031203</v>
      </c>
      <c r="N423">
        <f>(Table2[[#This Row],[1W Return vs Nifty]]-AVERAGE(Table2[1W Return vs Nifty]))/_xlfn.STDEV.P(Table2[1W Return vs Nifty])</f>
        <v>6.0384070264649189E-2</v>
      </c>
      <c r="O423">
        <v>688.71</v>
      </c>
      <c r="P423">
        <v>672.10820384551596</v>
      </c>
      <c r="Q423">
        <v>608.806487530038</v>
      </c>
      <c r="R423">
        <v>53.408359604206701</v>
      </c>
      <c r="S423" s="1">
        <f>(Table2[[#This Row],[Close Price]]-Table2[[#This Row],[20D EMA]])/Table2[[#This Row],[20D EMA]]</f>
        <v>1.5013576106053226E-2</v>
      </c>
      <c r="T423" s="1">
        <f>(Table2[[#This Row],[Close Price]]-Table2[[#This Row],[50D EMA]])/Table2[[#This Row],[50D EMA]]</f>
        <v>4.0085504090464227E-2</v>
      </c>
      <c r="U423" s="1">
        <f>(Table2[[#This Row],[Close Price]]-Table2[[#This Row],[200D EMA]])/Table2[[#This Row],[200D EMA]]</f>
        <v>0.14823020831477166</v>
      </c>
      <c r="V423">
        <v>1.2073785122904199</v>
      </c>
      <c r="W423">
        <v>690.35</v>
      </c>
      <c r="X423">
        <v>719.85</v>
      </c>
      <c r="Y423">
        <v>680.5</v>
      </c>
      <c r="Z423">
        <v>719.85</v>
      </c>
      <c r="AA423">
        <v>685</v>
      </c>
      <c r="AB423">
        <v>719.85</v>
      </c>
      <c r="AC423" s="1">
        <f>(Table2[[#This Row],[Close Price]]/Table2[[#This Row],[Day Low]])-1</f>
        <v>1.2602303179546581E-2</v>
      </c>
      <c r="AD423" s="1">
        <f>(Table2[[#This Row],[Day High]]/Table2[[#This Row],[Close Price]])-1</f>
        <v>2.9754667048136785E-2</v>
      </c>
      <c r="AE423" s="1">
        <f>(Table2[[#This Row],[Close Price]]/Table2[[#This Row],[Current Week Low]])-1</f>
        <v>2.7259368111682614E-2</v>
      </c>
      <c r="AF423" s="1">
        <f>(Table2[[#This Row],[Current Week High]]/Table2[[#This Row],[Close Price]])-1</f>
        <v>2.9754667048136785E-2</v>
      </c>
      <c r="AG423" s="1">
        <f>(Table2[[#This Row],[Close Price]]/Table2[[#This Row],[Current Month Low]])-1</f>
        <v>2.0510948905109405E-2</v>
      </c>
      <c r="AH423" s="1">
        <f>(Table2[[#This Row],[Current Month High]]/Table2[[#This Row],[Close Price]])-1</f>
        <v>2.9754667048136785E-2</v>
      </c>
      <c r="AI423">
        <v>2.97546670481367</v>
      </c>
      <c r="AJ423">
        <v>43.748714785112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</v>
      </c>
      <c r="AM423" t="s">
        <v>3216</v>
      </c>
      <c r="AN423">
        <v>0.55000000000000004</v>
      </c>
      <c r="AO423" t="s">
        <v>3215</v>
      </c>
      <c r="AP423">
        <v>-1.7850903801135E-2</v>
      </c>
      <c r="AQ423">
        <f>(Table2[[#This Row],[Sharpe Ratio]]-AVERAGE(Table2[Sharpe Ratio]))/_xlfn.STDEV.P(Table2[Sharpe Ratio])</f>
        <v>-0.92302636100948721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-0.30056215862689972</v>
      </c>
      <c r="AS423">
        <f>_xlfn.RANK.AVG(Table2[[#This Row],[1Y Return vs Nifty Z-Score]],Table2[1Y Return vs Nifty Z-Score])</f>
        <v>484</v>
      </c>
      <c r="AT423">
        <f>_xlfn.RANK.AVG(Table2[[#This Row],[6M Return vs Nifty Z-Score]],Table2[6M Return vs Nifty Z-Score])</f>
        <v>150</v>
      </c>
      <c r="AU423">
        <f>_xlfn.RANK.AVG(Table2[[#This Row],[Sharpe Ratio Z-Score]],Table2[Sharpe Ratio Z-Score])</f>
        <v>603</v>
      </c>
      <c r="AV423">
        <f>(Table2[[#This Row],[Rank 1Y]]+Table2[[#This Row],[Rank 6M]]+Table2[[#This Row],[Rank Sharpe]])/3</f>
        <v>412.33333333333331</v>
      </c>
    </row>
    <row r="424" spans="1:48" x14ac:dyDescent="0.3">
      <c r="A424" t="s">
        <v>1313</v>
      </c>
      <c r="B424" t="s">
        <v>1314</v>
      </c>
      <c r="C424" t="s">
        <v>3173</v>
      </c>
      <c r="D424" t="s">
        <v>54</v>
      </c>
      <c r="E424">
        <v>8982.0397064999997</v>
      </c>
      <c r="F424">
        <v>502.05</v>
      </c>
      <c r="G424">
        <v>-7.8529401081190198</v>
      </c>
      <c r="H424">
        <f>(Table2[[#This Row],[1Y Return vs Nifty]]-AVERAGE(Table2[1Y Return vs Nifty]))/_xlfn.STDEV.P(Table2[1Y Return vs Nifty])</f>
        <v>-0.54947159826215142</v>
      </c>
      <c r="I424">
        <v>9.3351473302014405</v>
      </c>
      <c r="J424">
        <f>(Table2[[#This Row],[1M Return vs Nifty]]-AVERAGE(Table2[1M Return vs Nifty]))/_xlfn.STDEV.P(Table2[1M Return vs Nifty])</f>
        <v>0.69932920410656341</v>
      </c>
      <c r="K424">
        <v>17.734596646921101</v>
      </c>
      <c r="L424">
        <f>(Table2[[#This Row],[6M Return vs Nifty]]-AVERAGE(Table2[6M Return vs Nifty]))/_xlfn.STDEV.P(Table2[6M Return vs Nifty])</f>
        <v>0.28363037278945641</v>
      </c>
      <c r="M424">
        <v>1.36425798602076</v>
      </c>
      <c r="N424">
        <f>(Table2[[#This Row],[1W Return vs Nifty]]-AVERAGE(Table2[1W Return vs Nifty]))/_xlfn.STDEV.P(Table2[1W Return vs Nifty])</f>
        <v>-0.56602611946675885</v>
      </c>
      <c r="O424">
        <v>510.07</v>
      </c>
      <c r="P424">
        <v>487.74087883483497</v>
      </c>
      <c r="Q424">
        <v>416.97595006548602</v>
      </c>
      <c r="R424">
        <v>52.333371317327</v>
      </c>
      <c r="S424" s="1">
        <f>(Table2[[#This Row],[Close Price]]-Table2[[#This Row],[20D EMA]])/Table2[[#This Row],[20D EMA]]</f>
        <v>-1.5723332091673658E-2</v>
      </c>
      <c r="T424" s="1">
        <f>(Table2[[#This Row],[Close Price]]-Table2[[#This Row],[50D EMA]])/Table2[[#This Row],[50D EMA]]</f>
        <v>2.9337547427535953E-2</v>
      </c>
      <c r="U424" s="1">
        <f>(Table2[[#This Row],[Close Price]]-Table2[[#This Row],[200D EMA]])/Table2[[#This Row],[200D EMA]]</f>
        <v>0.20402627518722152</v>
      </c>
      <c r="V424">
        <v>0.36986731600019002</v>
      </c>
      <c r="W424">
        <v>500</v>
      </c>
      <c r="X424">
        <v>517.4</v>
      </c>
      <c r="Y424">
        <v>500</v>
      </c>
      <c r="Z424">
        <v>520.65</v>
      </c>
      <c r="AA424">
        <v>500</v>
      </c>
      <c r="AB424">
        <v>520.65</v>
      </c>
      <c r="AC424" s="1">
        <f>(Table2[[#This Row],[Close Price]]/Table2[[#This Row],[Day Low]])-1</f>
        <v>4.0999999999999925E-3</v>
      </c>
      <c r="AD424" s="1">
        <f>(Table2[[#This Row],[Day High]]/Table2[[#This Row],[Close Price]])-1</f>
        <v>3.0574643959764947E-2</v>
      </c>
      <c r="AE424" s="1">
        <f>(Table2[[#This Row],[Close Price]]/Table2[[#This Row],[Current Week Low]])-1</f>
        <v>4.0999999999999925E-3</v>
      </c>
      <c r="AF424" s="1">
        <f>(Table2[[#This Row],[Current Week High]]/Table2[[#This Row],[Close Price]])-1</f>
        <v>3.7048102778607594E-2</v>
      </c>
      <c r="AG424" s="1">
        <f>(Table2[[#This Row],[Close Price]]/Table2[[#This Row],[Current Month Low]])-1</f>
        <v>4.0999999999999925E-3</v>
      </c>
      <c r="AH424" s="1">
        <f>(Table2[[#This Row],[Current Month High]]/Table2[[#This Row],[Close Price]])-1</f>
        <v>3.7048102778607594E-2</v>
      </c>
      <c r="AI424">
        <v>10.218105766357899</v>
      </c>
      <c r="AJ424">
        <v>57.136150234741699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0.08</v>
      </c>
      <c r="AM424" t="s">
        <v>3215</v>
      </c>
      <c r="AN424">
        <v>-3.83</v>
      </c>
      <c r="AO424" t="s">
        <v>3214</v>
      </c>
      <c r="AQ424">
        <f>(Table2[[#This Row],[Sharpe Ratio]]-AVERAGE(Table2[Sharpe Ratio]))/_xlfn.STDEV.P(Table2[Sharpe Ratio])</f>
        <v>-0.7145863121857492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-0.8471244530186397</v>
      </c>
      <c r="AS424">
        <f>_xlfn.RANK.AVG(Table2[[#This Row],[1Y Return vs Nifty Z-Score]],Table2[1Y Return vs Nifty Z-Score])</f>
        <v>483</v>
      </c>
      <c r="AT424">
        <f>_xlfn.RANK.AVG(Table2[[#This Row],[6M Return vs Nifty Z-Score]],Table2[6M Return vs Nifty Z-Score])</f>
        <v>223</v>
      </c>
      <c r="AU424">
        <f>_xlfn.RANK.AVG(Table2[[#This Row],[Sharpe Ratio Z-Score]],Table2[Sharpe Ratio Z-Score])</f>
        <v>536.5</v>
      </c>
      <c r="AV424">
        <f>(Table2[[#This Row],[Rank 1Y]]+Table2[[#This Row],[Rank 6M]]+Table2[[#This Row],[Rank Sharpe]])/3</f>
        <v>414.16666666666669</v>
      </c>
    </row>
    <row r="425" spans="1:48" x14ac:dyDescent="0.3">
      <c r="A425" t="s">
        <v>1120</v>
      </c>
      <c r="B425" t="s">
        <v>1121</v>
      </c>
      <c r="C425" t="s">
        <v>3172</v>
      </c>
      <c r="D425" t="s">
        <v>46</v>
      </c>
      <c r="E425">
        <v>11770.853417738999</v>
      </c>
      <c r="F425">
        <v>201.15</v>
      </c>
      <c r="G425">
        <v>8.9978846931458598</v>
      </c>
      <c r="H425">
        <f>(Table2[[#This Row],[1Y Return vs Nifty]]-AVERAGE(Table2[1Y Return vs Nifty]))/_xlfn.STDEV.P(Table2[1Y Return vs Nifty])</f>
        <v>-0.2613202421266857</v>
      </c>
      <c r="I425">
        <v>-6.3659074267723996</v>
      </c>
      <c r="J425">
        <f>(Table2[[#This Row],[1M Return vs Nifty]]-AVERAGE(Table2[1M Return vs Nifty]))/_xlfn.STDEV.P(Table2[1M Return vs Nifty])</f>
        <v>-0.72853379288965392</v>
      </c>
      <c r="K425">
        <v>-21.490257760743599</v>
      </c>
      <c r="L425">
        <f>(Table2[[#This Row],[6M Return vs Nifty]]-AVERAGE(Table2[6M Return vs Nifty]))/_xlfn.STDEV.P(Table2[6M Return vs Nifty])</f>
        <v>-1.0084809683632809</v>
      </c>
      <c r="M425">
        <v>1.8521549490689099E-2</v>
      </c>
      <c r="N425">
        <f>(Table2[[#This Row],[1W Return vs Nifty]]-AVERAGE(Table2[1W Return vs Nifty]))/_xlfn.STDEV.P(Table2[1W Return vs Nifty])</f>
        <v>-0.87613463737000741</v>
      </c>
      <c r="O425">
        <v>213.9</v>
      </c>
      <c r="P425">
        <v>223.26186068505999</v>
      </c>
      <c r="Q425">
        <v>216.22442596432501</v>
      </c>
      <c r="R425">
        <v>40.3401160641858</v>
      </c>
      <c r="S425" s="1">
        <f>(Table2[[#This Row],[Close Price]]-Table2[[#This Row],[20D EMA]])/Table2[[#This Row],[20D EMA]]</f>
        <v>-5.9607293127629732E-2</v>
      </c>
      <c r="T425" s="1">
        <f>(Table2[[#This Row],[Close Price]]-Table2[[#This Row],[50D EMA]])/Table2[[#This Row],[50D EMA]]</f>
        <v>-9.9040026886865584E-2</v>
      </c>
      <c r="U425" s="1">
        <f>(Table2[[#This Row],[Close Price]]-Table2[[#This Row],[200D EMA]])/Table2[[#This Row],[200D EMA]]</f>
        <v>-6.971657294080244E-2</v>
      </c>
      <c r="V425">
        <v>0.57732507360691998</v>
      </c>
      <c r="W425">
        <v>198.95</v>
      </c>
      <c r="X425">
        <v>208.75</v>
      </c>
      <c r="Y425">
        <v>198.95</v>
      </c>
      <c r="Z425">
        <v>213.3</v>
      </c>
      <c r="AA425">
        <v>198.95</v>
      </c>
      <c r="AB425">
        <v>213.2</v>
      </c>
      <c r="AC425" s="1">
        <f>(Table2[[#This Row],[Close Price]]/Table2[[#This Row],[Day Low]])-1</f>
        <v>1.1058054787635108E-2</v>
      </c>
      <c r="AD425" s="1">
        <f>(Table2[[#This Row],[Day High]]/Table2[[#This Row],[Close Price]])-1</f>
        <v>3.7782749192145193E-2</v>
      </c>
      <c r="AE425" s="1">
        <f>(Table2[[#This Row],[Close Price]]/Table2[[#This Row],[Current Week Low]])-1</f>
        <v>1.1058054787635108E-2</v>
      </c>
      <c r="AF425" s="1">
        <f>(Table2[[#This Row],[Current Week High]]/Table2[[#This Row],[Close Price]])-1</f>
        <v>6.0402684563758413E-2</v>
      </c>
      <c r="AG425" s="1">
        <f>(Table2[[#This Row],[Close Price]]/Table2[[#This Row],[Current Month Low]])-1</f>
        <v>1.1058054787635108E-2</v>
      </c>
      <c r="AH425" s="1">
        <f>(Table2[[#This Row],[Current Month High]]/Table2[[#This Row],[Close Price]])-1</f>
        <v>5.9905543127019456E-2</v>
      </c>
      <c r="AI425">
        <v>51.081282624906699</v>
      </c>
      <c r="AJ425">
        <v>72.735079433233096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-0.28000000000000003</v>
      </c>
      <c r="AM425" t="s">
        <v>3214</v>
      </c>
      <c r="AN425">
        <v>-6.7</v>
      </c>
      <c r="AO425" t="s">
        <v>3214</v>
      </c>
      <c r="AP425">
        <v>0.102829348037605</v>
      </c>
      <c r="AQ425">
        <f>(Table2[[#This Row],[Sharpe Ratio]]-AVERAGE(Table2[Sharpe Ratio]))/_xlfn.STDEV.P(Table2[Sharpe Ratio])</f>
        <v>0.48612344258357154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380</v>
      </c>
      <c r="AT425">
        <f>_xlfn.RANK.AVG(Table2[[#This Row],[6M Return vs Nifty Z-Score]],Table2[6M Return vs Nifty Z-Score])</f>
        <v>642</v>
      </c>
      <c r="AU425">
        <f>_xlfn.RANK.AVG(Table2[[#This Row],[Sharpe Ratio Z-Score]],Table2[Sharpe Ratio Z-Score])</f>
        <v>222</v>
      </c>
      <c r="AV425">
        <f>(Table2[[#This Row],[Rank 1Y]]+Table2[[#This Row],[Rank 6M]]+Table2[[#This Row],[Rank Sharpe]])/3</f>
        <v>414.66666666666669</v>
      </c>
    </row>
    <row r="426" spans="1:48" x14ac:dyDescent="0.3">
      <c r="A426" t="s">
        <v>590</v>
      </c>
      <c r="B426" t="s">
        <v>591</v>
      </c>
      <c r="C426" t="s">
        <v>3178</v>
      </c>
      <c r="D426" t="s">
        <v>592</v>
      </c>
      <c r="E426">
        <v>34895.973417599998</v>
      </c>
      <c r="F426">
        <v>1243</v>
      </c>
      <c r="G426">
        <v>-31.0672532678145</v>
      </c>
      <c r="H426">
        <f>(Table2[[#This Row],[1Y Return vs Nifty]]-AVERAGE(Table2[1Y Return vs Nifty]))/_xlfn.STDEV.P(Table2[1Y Return vs Nifty])</f>
        <v>-0.94643945577720434</v>
      </c>
      <c r="I426">
        <v>-0.41330451073927998</v>
      </c>
      <c r="J426">
        <f>(Table2[[#This Row],[1M Return vs Nifty]]-AVERAGE(Table2[1M Return vs Nifty]))/_xlfn.STDEV.P(Table2[1M Return vs Nifty])</f>
        <v>-0.18720064227183941</v>
      </c>
      <c r="K426">
        <v>0.904254648331276</v>
      </c>
      <c r="L426">
        <f>(Table2[[#This Row],[6M Return vs Nifty]]-AVERAGE(Table2[6M Return vs Nifty]))/_xlfn.STDEV.P(Table2[6M Return vs Nifty])</f>
        <v>-0.27078024517851618</v>
      </c>
      <c r="M426">
        <v>5.9438090787712898</v>
      </c>
      <c r="N426">
        <f>(Table2[[#This Row],[1W Return vs Nifty]]-AVERAGE(Table2[1W Return vs Nifty]))/_xlfn.STDEV.P(Table2[1W Return vs Nifty])</f>
        <v>0.48927547116037096</v>
      </c>
      <c r="O426">
        <v>1264.0999999999999</v>
      </c>
      <c r="P426">
        <v>1270.67762839951</v>
      </c>
      <c r="Q426">
        <v>1204.5380214659799</v>
      </c>
      <c r="R426">
        <v>64.387122219143393</v>
      </c>
      <c r="S426" s="1">
        <f>(Table2[[#This Row],[Close Price]]-Table2[[#This Row],[20D EMA]])/Table2[[#This Row],[20D EMA]]</f>
        <v>-1.6691717427418647E-2</v>
      </c>
      <c r="T426" s="1">
        <f>(Table2[[#This Row],[Close Price]]-Table2[[#This Row],[50D EMA]])/Table2[[#This Row],[50D EMA]]</f>
        <v>-2.1781786175279989E-2</v>
      </c>
      <c r="U426" s="1">
        <f>(Table2[[#This Row],[Close Price]]-Table2[[#This Row],[200D EMA]])/Table2[[#This Row],[200D EMA]]</f>
        <v>3.1930896201358624E-2</v>
      </c>
      <c r="V426">
        <v>0.42162866128339799</v>
      </c>
      <c r="W426">
        <v>1237.55</v>
      </c>
      <c r="X426">
        <v>1285</v>
      </c>
      <c r="Y426">
        <v>1237.55</v>
      </c>
      <c r="Z426">
        <v>1300.05</v>
      </c>
      <c r="AA426">
        <v>1237.55</v>
      </c>
      <c r="AB426">
        <v>1300.05</v>
      </c>
      <c r="AC426" s="1">
        <f>(Table2[[#This Row],[Close Price]]/Table2[[#This Row],[Day Low]])-1</f>
        <v>4.4038624702031903E-3</v>
      </c>
      <c r="AD426" s="1">
        <f>(Table2[[#This Row],[Day High]]/Table2[[#This Row],[Close Price]])-1</f>
        <v>3.3789219629927647E-2</v>
      </c>
      <c r="AE426" s="1">
        <f>(Table2[[#This Row],[Close Price]]/Table2[[#This Row],[Current Week Low]])-1</f>
        <v>4.4038624702031903E-3</v>
      </c>
      <c r="AF426" s="1">
        <f>(Table2[[#This Row],[Current Week High]]/Table2[[#This Row],[Close Price]])-1</f>
        <v>4.5897023330651709E-2</v>
      </c>
      <c r="AG426" s="1">
        <f>(Table2[[#This Row],[Close Price]]/Table2[[#This Row],[Current Month Low]])-1</f>
        <v>4.4038624702031903E-3</v>
      </c>
      <c r="AH426" s="1">
        <f>(Table2[[#This Row],[Current Month High]]/Table2[[#This Row],[Close Price]])-1</f>
        <v>4.5897023330651709E-2</v>
      </c>
      <c r="AI426">
        <v>15.945293644408601</v>
      </c>
      <c r="AJ426">
        <v>25.549214686126898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-0.16</v>
      </c>
      <c r="AM426" t="s">
        <v>3214</v>
      </c>
      <c r="AN426">
        <v>-1.33</v>
      </c>
      <c r="AO426" t="s">
        <v>3214</v>
      </c>
      <c r="AP426">
        <v>0.109387145675947</v>
      </c>
      <c r="AQ426">
        <f>(Table2[[#This Row],[Sharpe Ratio]]-AVERAGE(Table2[Sharpe Ratio]))/_xlfn.STDEV.P(Table2[Sharpe Ratio])</f>
        <v>0.56269702536346911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639</v>
      </c>
      <c r="AT426">
        <f>_xlfn.RANK.AVG(Table2[[#This Row],[6M Return vs Nifty Z-Score]],Table2[6M Return vs Nifty Z-Score])</f>
        <v>411</v>
      </c>
      <c r="AU426">
        <f>_xlfn.RANK.AVG(Table2[[#This Row],[Sharpe Ratio Z-Score]],Table2[Sharpe Ratio Z-Score])</f>
        <v>205</v>
      </c>
      <c r="AV426">
        <f>(Table2[[#This Row],[Rank 1Y]]+Table2[[#This Row],[Rank 6M]]+Table2[[#This Row],[Rank Sharpe]])/3</f>
        <v>418.33333333333331</v>
      </c>
    </row>
    <row r="427" spans="1:48" x14ac:dyDescent="0.3">
      <c r="A427" t="s">
        <v>503</v>
      </c>
      <c r="B427" t="s">
        <v>504</v>
      </c>
      <c r="C427" t="s">
        <v>3173</v>
      </c>
      <c r="D427" t="s">
        <v>505</v>
      </c>
      <c r="E427">
        <v>44453.031655187202</v>
      </c>
      <c r="F427">
        <v>356.55</v>
      </c>
      <c r="G427">
        <v>1.4510127835416899</v>
      </c>
      <c r="H427">
        <f>(Table2[[#This Row],[1Y Return vs Nifty]]-AVERAGE(Table2[1Y Return vs Nifty]))/_xlfn.STDEV.P(Table2[1Y Return vs Nifty])</f>
        <v>-0.39037276038501201</v>
      </c>
      <c r="I427">
        <v>2.3518572569079499</v>
      </c>
      <c r="J427">
        <f>(Table2[[#This Row],[1M Return vs Nifty]]-AVERAGE(Table2[1M Return vs Nifty]))/_xlfn.STDEV.P(Table2[1M Return vs Nifty])</f>
        <v>6.4264767526725344E-2</v>
      </c>
      <c r="K427">
        <v>18.246477538424202</v>
      </c>
      <c r="L427">
        <f>(Table2[[#This Row],[6M Return vs Nifty]]-AVERAGE(Table2[6M Return vs Nifty]))/_xlfn.STDEV.P(Table2[6M Return vs Nifty])</f>
        <v>0.30049231186401643</v>
      </c>
      <c r="M427">
        <v>3.5633137917540898</v>
      </c>
      <c r="N427">
        <f>(Table2[[#This Row],[1W Return vs Nifty]]-AVERAGE(Table2[1W Return vs Nifty]))/_xlfn.STDEV.P(Table2[1W Return vs Nifty])</f>
        <v>-5.9280579856589591E-2</v>
      </c>
      <c r="O427">
        <v>368.18</v>
      </c>
      <c r="P427">
        <v>360.85083471673801</v>
      </c>
      <c r="Q427">
        <v>320.328684582253</v>
      </c>
      <c r="R427">
        <v>50.571873814395403</v>
      </c>
      <c r="S427" s="1">
        <f>(Table2[[#This Row],[Close Price]]-Table2[[#This Row],[20D EMA]])/Table2[[#This Row],[20D EMA]]</f>
        <v>-3.1587810310174359E-2</v>
      </c>
      <c r="T427" s="1">
        <f>(Table2[[#This Row],[Close Price]]-Table2[[#This Row],[50D EMA]])/Table2[[#This Row],[50D EMA]]</f>
        <v>-1.1918594341382305E-2</v>
      </c>
      <c r="U427" s="1">
        <f>(Table2[[#This Row],[Close Price]]-Table2[[#This Row],[200D EMA]])/Table2[[#This Row],[200D EMA]]</f>
        <v>0.11307546642282112</v>
      </c>
      <c r="V427">
        <v>0.81806695522039197</v>
      </c>
      <c r="W427">
        <v>352.75</v>
      </c>
      <c r="X427">
        <v>369.35</v>
      </c>
      <c r="Y427">
        <v>352.75</v>
      </c>
      <c r="Z427">
        <v>371.8</v>
      </c>
      <c r="AA427">
        <v>352.75</v>
      </c>
      <c r="AB427">
        <v>371.8</v>
      </c>
      <c r="AC427" s="1">
        <f>(Table2[[#This Row],[Close Price]]/Table2[[#This Row],[Day Low]])-1</f>
        <v>1.0772501771793008E-2</v>
      </c>
      <c r="AD427" s="1">
        <f>(Table2[[#This Row],[Day High]]/Table2[[#This Row],[Close Price]])-1</f>
        <v>3.5899593324919321E-2</v>
      </c>
      <c r="AE427" s="1">
        <f>(Table2[[#This Row],[Close Price]]/Table2[[#This Row],[Current Week Low]])-1</f>
        <v>1.0772501771793008E-2</v>
      </c>
      <c r="AF427" s="1">
        <f>(Table2[[#This Row],[Current Week High]]/Table2[[#This Row],[Close Price]])-1</f>
        <v>4.2770999859767178E-2</v>
      </c>
      <c r="AG427" s="1">
        <f>(Table2[[#This Row],[Close Price]]/Table2[[#This Row],[Current Month Low]])-1</f>
        <v>1.0772501771793008E-2</v>
      </c>
      <c r="AH427" s="1">
        <f>(Table2[[#This Row],[Current Month High]]/Table2[[#This Row],[Close Price]])-1</f>
        <v>4.2770999859767178E-2</v>
      </c>
      <c r="AI427">
        <v>11.008273734398999</v>
      </c>
      <c r="AJ427">
        <v>63.931034482758598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-0.11</v>
      </c>
      <c r="AM427" t="s">
        <v>3214</v>
      </c>
      <c r="AN427">
        <v>-8.86</v>
      </c>
      <c r="AO427" t="s">
        <v>3214</v>
      </c>
      <c r="AP427">
        <v>-2.6778124258039999E-2</v>
      </c>
      <c r="AQ427">
        <f>(Table2[[#This Row],[Sharpe Ratio]]-AVERAGE(Table2[Sharpe Ratio]))/_xlfn.STDEV.P(Table2[Sharpe Ratio])</f>
        <v>-1.0272670363628122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-1.1121632972136721</v>
      </c>
      <c r="AS427">
        <f>_xlfn.RANK.AVG(Table2[[#This Row],[1Y Return vs Nifty Z-Score]],Table2[1Y Return vs Nifty Z-Score])</f>
        <v>423</v>
      </c>
      <c r="AT427">
        <f>_xlfn.RANK.AVG(Table2[[#This Row],[6M Return vs Nifty Z-Score]],Table2[6M Return vs Nifty Z-Score])</f>
        <v>216</v>
      </c>
      <c r="AU427">
        <f>_xlfn.RANK.AVG(Table2[[#This Row],[Sharpe Ratio Z-Score]],Table2[Sharpe Ratio Z-Score])</f>
        <v>618</v>
      </c>
      <c r="AV427">
        <f>(Table2[[#This Row],[Rank 1Y]]+Table2[[#This Row],[Rank 6M]]+Table2[[#This Row],[Rank Sharpe]])/3</f>
        <v>419</v>
      </c>
    </row>
    <row r="428" spans="1:48" x14ac:dyDescent="0.3">
      <c r="A428" t="s">
        <v>847</v>
      </c>
      <c r="B428" t="s">
        <v>848</v>
      </c>
      <c r="C428" t="s">
        <v>3181</v>
      </c>
      <c r="D428" t="s">
        <v>261</v>
      </c>
      <c r="E428">
        <v>19530.820844999998</v>
      </c>
      <c r="F428">
        <v>17766.45</v>
      </c>
      <c r="G428">
        <v>-7.3488643281703396</v>
      </c>
      <c r="H428">
        <f>(Table2[[#This Row],[1Y Return vs Nifty]]-AVERAGE(Table2[1Y Return vs Nifty]))/_xlfn.STDEV.P(Table2[1Y Return vs Nifty])</f>
        <v>-0.5408518350576611</v>
      </c>
      <c r="I428">
        <v>18.3328309129848</v>
      </c>
      <c r="J428">
        <f>(Table2[[#This Row],[1M Return vs Nifty]]-AVERAGE(Table2[1M Return vs Nifty]))/_xlfn.STDEV.P(Table2[1M Return vs Nifty])</f>
        <v>1.5175837510394905</v>
      </c>
      <c r="K428">
        <v>-10.3710028432616</v>
      </c>
      <c r="L428">
        <f>(Table2[[#This Row],[6M Return vs Nifty]]-AVERAGE(Table2[6M Return vs Nifty]))/_xlfn.STDEV.P(Table2[6M Return vs Nifty])</f>
        <v>-0.64220005793013979</v>
      </c>
      <c r="M428">
        <v>14.815171434629701</v>
      </c>
      <c r="N428">
        <f>(Table2[[#This Row],[1W Return vs Nifty]]-AVERAGE(Table2[1W Return vs Nifty]))/_xlfn.STDEV.P(Table2[1W Return vs Nifty])</f>
        <v>2.5335725246394976</v>
      </c>
      <c r="O428" t="e">
        <v>#N/A</v>
      </c>
      <c r="P428">
        <v>16165.826127422501</v>
      </c>
      <c r="Q428">
        <v>15380.503372819099</v>
      </c>
      <c r="R428">
        <v>78.279121422145806</v>
      </c>
      <c r="S428" s="1" t="e">
        <f>(Table2[[#This Row],[Close Price]]-Table2[[#This Row],[20D EMA]])/Table2[[#This Row],[20D EMA]]</f>
        <v>#N/A</v>
      </c>
      <c r="T428" s="1">
        <f>(Table2[[#This Row],[Close Price]]-Table2[[#This Row],[50D EMA]])/Table2[[#This Row],[50D EMA]]</f>
        <v>9.9012810107014654E-2</v>
      </c>
      <c r="U428" s="1">
        <f>(Table2[[#This Row],[Close Price]]-Table2[[#This Row],[200D EMA]])/Table2[[#This Row],[200D EMA]]</f>
        <v>0.15512799349580586</v>
      </c>
      <c r="V428">
        <v>1.6763442790801399</v>
      </c>
      <c r="W428" t="e">
        <v>#N/A</v>
      </c>
      <c r="X428" t="e">
        <v>#N/A</v>
      </c>
      <c r="Y428" t="e">
        <v>#N/A</v>
      </c>
      <c r="Z428" t="e">
        <v>#N/A</v>
      </c>
      <c r="AA428" t="e">
        <v>#N/A</v>
      </c>
      <c r="AB428" t="e">
        <v>#N/A</v>
      </c>
      <c r="AC428" s="1" t="e">
        <f>(Table2[[#This Row],[Close Price]]/Table2[[#This Row],[Day Low]])-1</f>
        <v>#N/A</v>
      </c>
      <c r="AD428" s="1" t="e">
        <f>(Table2[[#This Row],[Day High]]/Table2[[#This Row],[Close Price]])-1</f>
        <v>#N/A</v>
      </c>
      <c r="AE428" s="1" t="e">
        <f>(Table2[[#This Row],[Close Price]]/Table2[[#This Row],[Current Week Low]])-1</f>
        <v>#N/A</v>
      </c>
      <c r="AF428" s="1" t="e">
        <f>(Table2[[#This Row],[Current Week High]]/Table2[[#This Row],[Close Price]])-1</f>
        <v>#N/A</v>
      </c>
      <c r="AG428" s="1" t="e">
        <f>(Table2[[#This Row],[Close Price]]/Table2[[#This Row],[Current Month Low]])-1</f>
        <v>#N/A</v>
      </c>
      <c r="AH428" s="1" t="e">
        <f>(Table2[[#This Row],[Current Month High]]/Table2[[#This Row],[Close Price]])-1</f>
        <v>#N/A</v>
      </c>
      <c r="AI428">
        <v>8.0685786974887996</v>
      </c>
      <c r="AJ428">
        <v>39.648098221233496</v>
      </c>
      <c r="AK428" t="e">
        <f>IF(AND(Table2[[#This Row],[20D EMA]]&gt;Table2[[#This Row],[50D EMA]],Table2[[#This Row],[50D EMA]]&gt;Table2[[#This Row],[200D EMA]]),"Uptrend","Downtrend/NoTrend")</f>
        <v>#N/A</v>
      </c>
      <c r="AL428" t="e">
        <v>#N/A</v>
      </c>
      <c r="AM428" t="e">
        <v>#N/A</v>
      </c>
      <c r="AN428" t="e">
        <v>#N/A</v>
      </c>
      <c r="AO428" t="e">
        <v>#N/A</v>
      </c>
      <c r="AP428">
        <v>9.5468326563052E-2</v>
      </c>
      <c r="AQ428">
        <f>(Table2[[#This Row],[Sharpe Ratio]]-AVERAGE(Table2[Sharpe Ratio]))/_xlfn.STDEV.P(Table2[Sharpe Ratio])</f>
        <v>0.40017083801848191</v>
      </c>
      <c r="AR428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28">
        <f>_xlfn.RANK.AVG(Table2[[#This Row],[1Y Return vs Nifty Z-Score]],Table2[1Y Return vs Nifty Z-Score])</f>
        <v>481</v>
      </c>
      <c r="AT428">
        <f>_xlfn.RANK.AVG(Table2[[#This Row],[6M Return vs Nifty Z-Score]],Table2[6M Return vs Nifty Z-Score])</f>
        <v>536</v>
      </c>
      <c r="AU428">
        <f>_xlfn.RANK.AVG(Table2[[#This Row],[Sharpe Ratio Z-Score]],Table2[Sharpe Ratio Z-Score])</f>
        <v>242</v>
      </c>
      <c r="AV428">
        <f>(Table2[[#This Row],[Rank 1Y]]+Table2[[#This Row],[Rank 6M]]+Table2[[#This Row],[Rank Sharpe]])/3</f>
        <v>419.66666666666669</v>
      </c>
    </row>
    <row r="429" spans="1:48" x14ac:dyDescent="0.3">
      <c r="A429" t="s">
        <v>2036</v>
      </c>
      <c r="B429" t="s">
        <v>2037</v>
      </c>
      <c r="C429" t="s">
        <v>3171</v>
      </c>
      <c r="D429" t="s">
        <v>512</v>
      </c>
      <c r="E429">
        <v>3346.1580140999999</v>
      </c>
      <c r="F429">
        <v>460.35</v>
      </c>
      <c r="G429">
        <v>-8.9912995778394702</v>
      </c>
      <c r="H429">
        <f>(Table2[[#This Row],[1Y Return vs Nifty]]-AVERAGE(Table2[1Y Return vs Nifty]))/_xlfn.STDEV.P(Table2[1Y Return vs Nifty])</f>
        <v>-0.56893769733078414</v>
      </c>
      <c r="I429">
        <v>2.2587964832426901</v>
      </c>
      <c r="J429">
        <f>(Table2[[#This Row],[1M Return vs Nifty]]-AVERAGE(Table2[1M Return vs Nifty]))/_xlfn.STDEV.P(Table2[1M Return vs Nifty])</f>
        <v>5.5801766967514835E-2</v>
      </c>
      <c r="K429">
        <v>24.133931073747899</v>
      </c>
      <c r="L429">
        <f>(Table2[[#This Row],[6M Return vs Nifty]]-AVERAGE(Table2[6M Return vs Nifty]))/_xlfn.STDEV.P(Table2[6M Return vs Nifty])</f>
        <v>0.49443173110160676</v>
      </c>
      <c r="M429">
        <v>-0.628457726191744</v>
      </c>
      <c r="N429">
        <f>(Table2[[#This Row],[1W Return vs Nifty]]-AVERAGE(Table2[1W Return vs Nifty]))/_xlfn.STDEV.P(Table2[1W Return vs Nifty])</f>
        <v>-1.0252231058470318</v>
      </c>
      <c r="O429">
        <v>459.95</v>
      </c>
      <c r="P429">
        <v>443.75362297060798</v>
      </c>
      <c r="Q429">
        <v>390.079607909603</v>
      </c>
      <c r="R429">
        <v>48.799906581091498</v>
      </c>
      <c r="S429" s="1">
        <f>(Table2[[#This Row],[Close Price]]-Table2[[#This Row],[20D EMA]])/Table2[[#This Row],[20D EMA]]</f>
        <v>8.6965974562459858E-4</v>
      </c>
      <c r="T429" s="1">
        <f>(Table2[[#This Row],[Close Price]]-Table2[[#This Row],[50D EMA]])/Table2[[#This Row],[50D EMA]]</f>
        <v>3.7399980913488354E-2</v>
      </c>
      <c r="U429" s="1">
        <f>(Table2[[#This Row],[Close Price]]-Table2[[#This Row],[200D EMA]])/Table2[[#This Row],[200D EMA]]</f>
        <v>0.18014372109059718</v>
      </c>
      <c r="V429">
        <v>0.57402941838537003</v>
      </c>
      <c r="W429">
        <v>443.25</v>
      </c>
      <c r="X429">
        <v>463</v>
      </c>
      <c r="Y429">
        <v>443.25</v>
      </c>
      <c r="Z429">
        <v>470.2</v>
      </c>
      <c r="AA429">
        <v>443.25</v>
      </c>
      <c r="AB429">
        <v>465</v>
      </c>
      <c r="AC429" s="1">
        <f>(Table2[[#This Row],[Close Price]]/Table2[[#This Row],[Day Low]])-1</f>
        <v>3.8578680203045668E-2</v>
      </c>
      <c r="AD429" s="1">
        <f>(Table2[[#This Row],[Day High]]/Table2[[#This Row],[Close Price]])-1</f>
        <v>5.7564896274573396E-3</v>
      </c>
      <c r="AE429" s="1">
        <f>(Table2[[#This Row],[Close Price]]/Table2[[#This Row],[Current Week Low]])-1</f>
        <v>3.8578680203045668E-2</v>
      </c>
      <c r="AF429" s="1">
        <f>(Table2[[#This Row],[Current Week High]]/Table2[[#This Row],[Close Price]])-1</f>
        <v>2.139676333224716E-2</v>
      </c>
      <c r="AG429" s="1">
        <f>(Table2[[#This Row],[Close Price]]/Table2[[#This Row],[Current Month Low]])-1</f>
        <v>3.8578680203045668E-2</v>
      </c>
      <c r="AH429" s="1">
        <f>(Table2[[#This Row],[Current Month High]]/Table2[[#This Row],[Close Price]])-1</f>
        <v>1.0101010101009944E-2</v>
      </c>
      <c r="AI429">
        <v>9.6991419572064697</v>
      </c>
      <c r="AJ429">
        <v>56.024402643619702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0.16</v>
      </c>
      <c r="AM429" t="s">
        <v>3215</v>
      </c>
      <c r="AN429">
        <v>-0.9</v>
      </c>
      <c r="AO429" t="s">
        <v>3214</v>
      </c>
      <c r="AP429">
        <v>-1.1018943823987E-2</v>
      </c>
      <c r="AQ429">
        <f>(Table2[[#This Row],[Sharpe Ratio]]-AVERAGE(Table2[Sharpe Ratio]))/_xlfn.STDEV.P(Table2[Sharpe Ratio])</f>
        <v>-0.84325146069838874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-1.8871787658070831</v>
      </c>
      <c r="AS429">
        <f>_xlfn.RANK.AVG(Table2[[#This Row],[1Y Return vs Nifty Z-Score]],Table2[1Y Return vs Nifty Z-Score])</f>
        <v>493</v>
      </c>
      <c r="AT429">
        <f>_xlfn.RANK.AVG(Table2[[#This Row],[6M Return vs Nifty Z-Score]],Table2[6M Return vs Nifty Z-Score])</f>
        <v>180</v>
      </c>
      <c r="AU429">
        <f>_xlfn.RANK.AVG(Table2[[#This Row],[Sharpe Ratio Z-Score]],Table2[Sharpe Ratio Z-Score])</f>
        <v>586</v>
      </c>
      <c r="AV429">
        <f>(Table2[[#This Row],[Rank 1Y]]+Table2[[#This Row],[Rank 6M]]+Table2[[#This Row],[Rank Sharpe]])/3</f>
        <v>419.66666666666669</v>
      </c>
    </row>
    <row r="430" spans="1:48" x14ac:dyDescent="0.3">
      <c r="A430" t="s">
        <v>1631</v>
      </c>
      <c r="B430" t="s">
        <v>1632</v>
      </c>
      <c r="C430" t="s">
        <v>3173</v>
      </c>
      <c r="D430" t="s">
        <v>277</v>
      </c>
      <c r="E430">
        <v>5798.4880928000002</v>
      </c>
      <c r="F430">
        <v>416</v>
      </c>
      <c r="G430">
        <v>-12.965965827071001</v>
      </c>
      <c r="H430">
        <f>(Table2[[#This Row],[1Y Return vs Nifty]]-AVERAGE(Table2[1Y Return vs Nifty]))/_xlfn.STDEV.P(Table2[1Y Return vs Nifty])</f>
        <v>-0.63690502138817751</v>
      </c>
      <c r="I430">
        <v>7.6529030299528999</v>
      </c>
      <c r="J430">
        <f>(Table2[[#This Row],[1M Return vs Nifty]]-AVERAGE(Table2[1M Return vs Nifty]))/_xlfn.STDEV.P(Table2[1M Return vs Nifty])</f>
        <v>0.54634493487039648</v>
      </c>
      <c r="K430">
        <v>6.6140028361556</v>
      </c>
      <c r="L430">
        <f>(Table2[[#This Row],[6M Return vs Nifty]]-AVERAGE(Table2[6M Return vs Nifty]))/_xlfn.STDEV.P(Table2[6M Return vs Nifty])</f>
        <v>-8.2694642312072464E-2</v>
      </c>
      <c r="M430">
        <v>3.40889469640108</v>
      </c>
      <c r="N430">
        <f>(Table2[[#This Row],[1W Return vs Nifty]]-AVERAGE(Table2[1W Return vs Nifty]))/_xlfn.STDEV.P(Table2[1W Return vs Nifty])</f>
        <v>-9.486457349456838E-2</v>
      </c>
      <c r="O430">
        <v>411.56</v>
      </c>
      <c r="P430">
        <v>394.995756574219</v>
      </c>
      <c r="Q430">
        <v>369.59083573913699</v>
      </c>
      <c r="R430">
        <v>50.959155366990302</v>
      </c>
      <c r="S430" s="1">
        <f>(Table2[[#This Row],[Close Price]]-Table2[[#This Row],[20D EMA]])/Table2[[#This Row],[20D EMA]]</f>
        <v>1.0788220429584989E-2</v>
      </c>
      <c r="T430" s="1">
        <f>(Table2[[#This Row],[Close Price]]-Table2[[#This Row],[50D EMA]])/Table2[[#This Row],[50D EMA]]</f>
        <v>5.3175871072514522E-2</v>
      </c>
      <c r="U430" s="1">
        <f>(Table2[[#This Row],[Close Price]]-Table2[[#This Row],[200D EMA]])/Table2[[#This Row],[200D EMA]]</f>
        <v>0.12556903411322495</v>
      </c>
      <c r="V430">
        <v>0.68587542853837102</v>
      </c>
      <c r="W430">
        <v>408</v>
      </c>
      <c r="X430">
        <v>421</v>
      </c>
      <c r="Y430">
        <v>408</v>
      </c>
      <c r="Z430">
        <v>428.4</v>
      </c>
      <c r="AA430">
        <v>408</v>
      </c>
      <c r="AB430">
        <v>421</v>
      </c>
      <c r="AC430" s="1">
        <f>(Table2[[#This Row],[Close Price]]/Table2[[#This Row],[Day Low]])-1</f>
        <v>1.9607843137254832E-2</v>
      </c>
      <c r="AD430" s="1">
        <f>(Table2[[#This Row],[Day High]]/Table2[[#This Row],[Close Price]])-1</f>
        <v>1.2019230769230838E-2</v>
      </c>
      <c r="AE430" s="1">
        <f>(Table2[[#This Row],[Close Price]]/Table2[[#This Row],[Current Week Low]])-1</f>
        <v>1.9607843137254832E-2</v>
      </c>
      <c r="AF430" s="1">
        <f>(Table2[[#This Row],[Current Week High]]/Table2[[#This Row],[Close Price]])-1</f>
        <v>2.9807692307692202E-2</v>
      </c>
      <c r="AG430" s="1">
        <f>(Table2[[#This Row],[Close Price]]/Table2[[#This Row],[Current Month Low]])-1</f>
        <v>1.9607843137254832E-2</v>
      </c>
      <c r="AH430" s="1">
        <f>(Table2[[#This Row],[Current Month High]]/Table2[[#This Row],[Close Price]])-1</f>
        <v>1.2019230769230838E-2</v>
      </c>
      <c r="AI430">
        <v>3.5697115384615499</v>
      </c>
      <c r="AJ430">
        <v>32.484076433120997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0.03</v>
      </c>
      <c r="AM430" t="s">
        <v>3215</v>
      </c>
      <c r="AN430">
        <v>-1.68</v>
      </c>
      <c r="AO430" t="s">
        <v>3214</v>
      </c>
      <c r="AP430">
        <v>4.7854974551114003E-2</v>
      </c>
      <c r="AQ430">
        <f>(Table2[[#This Row],[Sharpe Ratio]]-AVERAGE(Table2[Sharpe Ratio]))/_xlfn.STDEV.P(Table2[Sharpe Ratio])</f>
        <v>-0.15579705742214894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-0.42391635974657088</v>
      </c>
      <c r="AS430">
        <f>_xlfn.RANK.AVG(Table2[[#This Row],[1Y Return vs Nifty Z-Score]],Table2[1Y Return vs Nifty Z-Score])</f>
        <v>531</v>
      </c>
      <c r="AT430">
        <f>_xlfn.RANK.AVG(Table2[[#This Row],[6M Return vs Nifty Z-Score]],Table2[6M Return vs Nifty Z-Score])</f>
        <v>348</v>
      </c>
      <c r="AU430">
        <f>_xlfn.RANK.AVG(Table2[[#This Row],[Sharpe Ratio Z-Score]],Table2[Sharpe Ratio Z-Score])</f>
        <v>381</v>
      </c>
      <c r="AV430">
        <f>(Table2[[#This Row],[Rank 1Y]]+Table2[[#This Row],[Rank 6M]]+Table2[[#This Row],[Rank Sharpe]])/3</f>
        <v>420</v>
      </c>
    </row>
    <row r="431" spans="1:48" x14ac:dyDescent="0.3">
      <c r="A431" t="s">
        <v>611</v>
      </c>
      <c r="B431" t="s">
        <v>612</v>
      </c>
      <c r="C431" t="s">
        <v>3179</v>
      </c>
      <c r="D431" t="s">
        <v>613</v>
      </c>
      <c r="E431">
        <v>32974.8106845</v>
      </c>
      <c r="F431">
        <v>1301.25</v>
      </c>
      <c r="G431">
        <v>-31.638613301660499</v>
      </c>
      <c r="H431">
        <f>(Table2[[#This Row],[1Y Return vs Nifty]]-AVERAGE(Table2[1Y Return vs Nifty]))/_xlfn.STDEV.P(Table2[1Y Return vs Nifty])</f>
        <v>-0.95620978871556428</v>
      </c>
      <c r="I431">
        <v>9.0619465341419296</v>
      </c>
      <c r="J431">
        <f>(Table2[[#This Row],[1M Return vs Nifty]]-AVERAGE(Table2[1M Return vs Nifty]))/_xlfn.STDEV.P(Table2[1M Return vs Nifty])</f>
        <v>0.67448416576479076</v>
      </c>
      <c r="K431">
        <v>25.881290451116801</v>
      </c>
      <c r="L431">
        <f>(Table2[[#This Row],[6M Return vs Nifty]]-AVERAGE(Table2[6M Return vs Nifty]))/_xlfn.STDEV.P(Table2[6M Return vs Nifty])</f>
        <v>0.55199173744612395</v>
      </c>
      <c r="M431">
        <v>6.52548399826546</v>
      </c>
      <c r="N431">
        <f>(Table2[[#This Row],[1W Return vs Nifty]]-AVERAGE(Table2[1W Return vs Nifty]))/_xlfn.STDEV.P(Table2[1W Return vs Nifty])</f>
        <v>0.6233153487243146</v>
      </c>
      <c r="O431">
        <v>1297.3399999999999</v>
      </c>
      <c r="P431">
        <v>1229.81009264351</v>
      </c>
      <c r="Q431">
        <v>1145.18241520122</v>
      </c>
      <c r="R431">
        <v>71.316696820988497</v>
      </c>
      <c r="S431" s="1">
        <f>(Table2[[#This Row],[Close Price]]-Table2[[#This Row],[20D EMA]])/Table2[[#This Row],[20D EMA]]</f>
        <v>3.0138591271371283E-3</v>
      </c>
      <c r="T431" s="1">
        <f>(Table2[[#This Row],[Close Price]]-Table2[[#This Row],[50D EMA]])/Table2[[#This Row],[50D EMA]]</f>
        <v>5.8090194399793897E-2</v>
      </c>
      <c r="U431" s="1">
        <f>(Table2[[#This Row],[Close Price]]-Table2[[#This Row],[200D EMA]])/Table2[[#This Row],[200D EMA]]</f>
        <v>0.13628185582238211</v>
      </c>
      <c r="V431">
        <v>1.45332062062777</v>
      </c>
      <c r="W431">
        <v>1290.0999999999999</v>
      </c>
      <c r="X431">
        <v>1346.65</v>
      </c>
      <c r="Y431">
        <v>1290.0999999999999</v>
      </c>
      <c r="Z431">
        <v>1383.9</v>
      </c>
      <c r="AA431">
        <v>1290.0999999999999</v>
      </c>
      <c r="AB431">
        <v>1370</v>
      </c>
      <c r="AC431" s="1">
        <f>(Table2[[#This Row],[Close Price]]/Table2[[#This Row],[Day Low]])-1</f>
        <v>8.6427408728007027E-3</v>
      </c>
      <c r="AD431" s="1">
        <f>(Table2[[#This Row],[Day High]]/Table2[[#This Row],[Close Price]])-1</f>
        <v>3.4889529298751221E-2</v>
      </c>
      <c r="AE431" s="1">
        <f>(Table2[[#This Row],[Close Price]]/Table2[[#This Row],[Current Week Low]])-1</f>
        <v>8.6427408728007027E-3</v>
      </c>
      <c r="AF431" s="1">
        <f>(Table2[[#This Row],[Current Week High]]/Table2[[#This Row],[Close Price]])-1</f>
        <v>6.3515850144092223E-2</v>
      </c>
      <c r="AG431" s="1">
        <f>(Table2[[#This Row],[Close Price]]/Table2[[#This Row],[Current Month Low]])-1</f>
        <v>8.6427408728007027E-3</v>
      </c>
      <c r="AH431" s="1">
        <f>(Table2[[#This Row],[Current Month High]]/Table2[[#This Row],[Close Price]])-1</f>
        <v>5.2833813640730032E-2</v>
      </c>
      <c r="AI431">
        <v>14.3439000960614</v>
      </c>
      <c r="AJ431">
        <v>46.859658032842397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0.14000000000000001</v>
      </c>
      <c r="AM431" t="s">
        <v>3215</v>
      </c>
      <c r="AN431">
        <v>0.77</v>
      </c>
      <c r="AO431" t="s">
        <v>3215</v>
      </c>
      <c r="AP431">
        <v>2.3506964432127998E-2</v>
      </c>
      <c r="AQ431">
        <f>(Table2[[#This Row],[Sharpe Ratio]]-AVERAGE(Table2[Sharpe Ratio]))/_xlfn.STDEV.P(Table2[Sharpe Ratio])</f>
        <v>-0.44010201332245608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0.45347944989720901</v>
      </c>
      <c r="AS431">
        <f>_xlfn.RANK.AVG(Table2[[#This Row],[1Y Return vs Nifty Z-Score]],Table2[1Y Return vs Nifty Z-Score])</f>
        <v>645</v>
      </c>
      <c r="AT431">
        <f>_xlfn.RANK.AVG(Table2[[#This Row],[6M Return vs Nifty Z-Score]],Table2[6M Return vs Nifty Z-Score])</f>
        <v>168</v>
      </c>
      <c r="AU431">
        <f>_xlfn.RANK.AVG(Table2[[#This Row],[Sharpe Ratio Z-Score]],Table2[Sharpe Ratio Z-Score])</f>
        <v>448</v>
      </c>
      <c r="AV431">
        <f>(Table2[[#This Row],[Rank 1Y]]+Table2[[#This Row],[Rank 6M]]+Table2[[#This Row],[Rank Sharpe]])/3</f>
        <v>420.33333333333331</v>
      </c>
    </row>
    <row r="432" spans="1:48" x14ac:dyDescent="0.3">
      <c r="A432" t="s">
        <v>172</v>
      </c>
      <c r="B432" t="s">
        <v>173</v>
      </c>
      <c r="C432" t="s">
        <v>3168</v>
      </c>
      <c r="D432" t="s">
        <v>21</v>
      </c>
      <c r="E432">
        <v>159296.238924579</v>
      </c>
      <c r="F432">
        <v>1604.05</v>
      </c>
      <c r="G432">
        <v>2.5932520691377299</v>
      </c>
      <c r="H432">
        <f>(Table2[[#This Row],[1Y Return vs Nifty]]-AVERAGE(Table2[1Y Return vs Nifty]))/_xlfn.STDEV.P(Table2[1Y Return vs Nifty])</f>
        <v>-0.37084031594638733</v>
      </c>
      <c r="I432">
        <v>-0.73326436138481699</v>
      </c>
      <c r="J432">
        <f>(Table2[[#This Row],[1M Return vs Nifty]]-AVERAGE(Table2[1M Return vs Nifty]))/_xlfn.STDEV.P(Table2[1M Return vs Nifty])</f>
        <v>-0.21629797607091292</v>
      </c>
      <c r="K432">
        <v>15.2479137927366</v>
      </c>
      <c r="L432">
        <f>(Table2[[#This Row],[6M Return vs Nifty]]-AVERAGE(Table2[6M Return vs Nifty]))/_xlfn.STDEV.P(Table2[6M Return vs Nifty])</f>
        <v>0.20171620978585822</v>
      </c>
      <c r="M432">
        <v>4.6881480004121503</v>
      </c>
      <c r="N432">
        <f>(Table2[[#This Row],[1W Return vs Nifty]]-AVERAGE(Table2[1W Return vs Nifty]))/_xlfn.STDEV.P(Table2[1W Return vs Nifty])</f>
        <v>0.19992371889394817</v>
      </c>
      <c r="O432">
        <v>1611.3</v>
      </c>
      <c r="P432">
        <v>1576.27554697562</v>
      </c>
      <c r="Q432">
        <v>1412.68978924609</v>
      </c>
      <c r="R432">
        <v>54.039005294435199</v>
      </c>
      <c r="S432" s="1">
        <f>(Table2[[#This Row],[Close Price]]-Table2[[#This Row],[20D EMA]])/Table2[[#This Row],[20D EMA]]</f>
        <v>-4.4994724756407872E-3</v>
      </c>
      <c r="T432" s="1">
        <f>(Table2[[#This Row],[Close Price]]-Table2[[#This Row],[50D EMA]])/Table2[[#This Row],[50D EMA]]</f>
        <v>1.7620303174575282E-2</v>
      </c>
      <c r="U432" s="1">
        <f>(Table2[[#This Row],[Close Price]]-Table2[[#This Row],[200D EMA]])/Table2[[#This Row],[200D EMA]]</f>
        <v>0.13545805470572078</v>
      </c>
      <c r="V432">
        <v>1.35751261665968</v>
      </c>
      <c r="W432">
        <v>1596.15</v>
      </c>
      <c r="X432">
        <v>1631.15</v>
      </c>
      <c r="Y432">
        <v>1567.85</v>
      </c>
      <c r="Z432">
        <v>1642.9</v>
      </c>
      <c r="AA432">
        <v>1580</v>
      </c>
      <c r="AB432">
        <v>1642.9</v>
      </c>
      <c r="AC432" s="1">
        <f>(Table2[[#This Row],[Close Price]]/Table2[[#This Row],[Day Low]])-1</f>
        <v>4.9494095166493501E-3</v>
      </c>
      <c r="AD432" s="1">
        <f>(Table2[[#This Row],[Day High]]/Table2[[#This Row],[Close Price]])-1</f>
        <v>1.6894735201521183E-2</v>
      </c>
      <c r="AE432" s="1">
        <f>(Table2[[#This Row],[Close Price]]/Table2[[#This Row],[Current Week Low]])-1</f>
        <v>2.3088943457601152E-2</v>
      </c>
      <c r="AF432" s="1">
        <f>(Table2[[#This Row],[Current Week High]]/Table2[[#This Row],[Close Price]])-1</f>
        <v>2.421994326860144E-2</v>
      </c>
      <c r="AG432" s="1">
        <f>(Table2[[#This Row],[Close Price]]/Table2[[#This Row],[Current Month Low]])-1</f>
        <v>1.5221518987341698E-2</v>
      </c>
      <c r="AH432" s="1">
        <f>(Table2[[#This Row],[Current Month High]]/Table2[[#This Row],[Close Price]])-1</f>
        <v>2.421994326860144E-2</v>
      </c>
      <c r="AI432">
        <v>4.2361522396433902</v>
      </c>
      <c r="AJ432">
        <v>46.068387743022299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</v>
      </c>
      <c r="AM432" t="s">
        <v>3216</v>
      </c>
      <c r="AN432">
        <v>-2.73</v>
      </c>
      <c r="AO432" t="s">
        <v>3214</v>
      </c>
      <c r="AP432">
        <v>-1.5495588720226E-2</v>
      </c>
      <c r="AQ432">
        <f>(Table2[[#This Row],[Sharpe Ratio]]-AVERAGE(Table2[Sharpe Ratio]))/_xlfn.STDEV.P(Table2[Sharpe Ratio])</f>
        <v>-0.89552400057277115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-1.081022363910265</v>
      </c>
      <c r="AS432">
        <f>_xlfn.RANK.AVG(Table2[[#This Row],[1Y Return vs Nifty Z-Score]],Table2[1Y Return vs Nifty Z-Score])</f>
        <v>417</v>
      </c>
      <c r="AT432">
        <f>_xlfn.RANK.AVG(Table2[[#This Row],[6M Return vs Nifty Z-Score]],Table2[6M Return vs Nifty Z-Score])</f>
        <v>251</v>
      </c>
      <c r="AU432">
        <f>_xlfn.RANK.AVG(Table2[[#This Row],[Sharpe Ratio Z-Score]],Table2[Sharpe Ratio Z-Score])</f>
        <v>596</v>
      </c>
      <c r="AV432">
        <f>(Table2[[#This Row],[Rank 1Y]]+Table2[[#This Row],[Rank 6M]]+Table2[[#This Row],[Rank Sharpe]])/3</f>
        <v>421.33333333333331</v>
      </c>
    </row>
    <row r="433" spans="1:48" x14ac:dyDescent="0.3">
      <c r="A433" t="s">
        <v>1394</v>
      </c>
      <c r="B433" t="s">
        <v>1395</v>
      </c>
      <c r="C433" t="s">
        <v>3169</v>
      </c>
      <c r="D433" t="s">
        <v>21</v>
      </c>
      <c r="E433">
        <v>8115.1931298399904</v>
      </c>
      <c r="F433">
        <v>31.63</v>
      </c>
      <c r="G433">
        <v>59.280700515245798</v>
      </c>
      <c r="H433">
        <f>(Table2[[#This Row],[1Y Return vs Nifty]]-AVERAGE(Table2[1Y Return vs Nifty]))/_xlfn.STDEV.P(Table2[1Y Return vs Nifty])</f>
        <v>0.59852262849412496</v>
      </c>
      <c r="I433">
        <v>0.59086273692893898</v>
      </c>
      <c r="J433">
        <f>(Table2[[#This Row],[1M Return vs Nifty]]-AVERAGE(Table2[1M Return vs Nifty]))/_xlfn.STDEV.P(Table2[1M Return vs Nifty])</f>
        <v>-9.588109222032852E-2</v>
      </c>
      <c r="K433">
        <v>-26.788097545796699</v>
      </c>
      <c r="L433">
        <f>(Table2[[#This Row],[6M Return vs Nifty]]-AVERAGE(Table2[6M Return vs Nifty]))/_xlfn.STDEV.P(Table2[6M Return vs Nifty])</f>
        <v>-1.1829978397003398</v>
      </c>
      <c r="M433">
        <v>5.8819938121348798</v>
      </c>
      <c r="N433">
        <f>(Table2[[#This Row],[1W Return vs Nifty]]-AVERAGE(Table2[1W Return vs Nifty]))/_xlfn.STDEV.P(Table2[1W Return vs Nifty])</f>
        <v>0.47503089830044387</v>
      </c>
      <c r="O433">
        <v>29.07</v>
      </c>
      <c r="P433">
        <v>29.013379191071099</v>
      </c>
      <c r="Q433">
        <v>28.035258518651499</v>
      </c>
      <c r="R433">
        <v>63.528337080088001</v>
      </c>
      <c r="S433" s="1">
        <f>(Table2[[#This Row],[Close Price]]-Table2[[#This Row],[20D EMA]])/Table2[[#This Row],[20D EMA]]</f>
        <v>8.8063295493636007E-2</v>
      </c>
      <c r="T433" s="1">
        <f>(Table2[[#This Row],[Close Price]]-Table2[[#This Row],[50D EMA]])/Table2[[#This Row],[50D EMA]]</f>
        <v>9.0186695996244667E-2</v>
      </c>
      <c r="U433" s="1">
        <f>(Table2[[#This Row],[Close Price]]-Table2[[#This Row],[200D EMA]])/Table2[[#This Row],[200D EMA]]</f>
        <v>0.12822216277966419</v>
      </c>
      <c r="V433">
        <v>0.74121276652240797</v>
      </c>
      <c r="W433">
        <v>28.7</v>
      </c>
      <c r="X433">
        <v>31.86</v>
      </c>
      <c r="Y433">
        <v>27.7</v>
      </c>
      <c r="Z433">
        <v>31.86</v>
      </c>
      <c r="AA433">
        <v>27.9</v>
      </c>
      <c r="AB433">
        <v>31.86</v>
      </c>
      <c r="AC433" s="1">
        <f>(Table2[[#This Row],[Close Price]]/Table2[[#This Row],[Day Low]])-1</f>
        <v>0.1020905923344948</v>
      </c>
      <c r="AD433" s="1">
        <f>(Table2[[#This Row],[Day High]]/Table2[[#This Row],[Close Price]])-1</f>
        <v>7.2715776161871304E-3</v>
      </c>
      <c r="AE433" s="1">
        <f>(Table2[[#This Row],[Close Price]]/Table2[[#This Row],[Current Week Low]])-1</f>
        <v>0.14187725631768955</v>
      </c>
      <c r="AF433" s="1">
        <f>(Table2[[#This Row],[Current Week High]]/Table2[[#This Row],[Close Price]])-1</f>
        <v>7.2715776161871304E-3</v>
      </c>
      <c r="AG433" s="1">
        <f>(Table2[[#This Row],[Close Price]]/Table2[[#This Row],[Current Month Low]])-1</f>
        <v>0.13369175627240137</v>
      </c>
      <c r="AH433" s="1">
        <f>(Table2[[#This Row],[Current Month High]]/Table2[[#This Row],[Close Price]])-1</f>
        <v>7.2715776161871304E-3</v>
      </c>
      <c r="AI433">
        <v>28.051828315173498</v>
      </c>
      <c r="AJ433">
        <v>94.660916169481197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-0.02</v>
      </c>
      <c r="AM433" t="s">
        <v>3214</v>
      </c>
      <c r="AN433">
        <v>12.92</v>
      </c>
      <c r="AO433" t="s">
        <v>3215</v>
      </c>
      <c r="AP433">
        <v>2.7028406585820001E-2</v>
      </c>
      <c r="AQ433">
        <f>(Table2[[#This Row],[Sharpe Ratio]]-AVERAGE(Table2[Sharpe Ratio]))/_xlfn.STDEV.P(Table2[Sharpe Ratio])</f>
        <v>-0.39898311073787879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-0.60430851586397827</v>
      </c>
      <c r="AS433">
        <f>_xlfn.RANK.AVG(Table2[[#This Row],[1Y Return vs Nifty Z-Score]],Table2[1Y Return vs Nifty Z-Score])</f>
        <v>154</v>
      </c>
      <c r="AT433">
        <f>_xlfn.RANK.AVG(Table2[[#This Row],[6M Return vs Nifty Z-Score]],Table2[6M Return vs Nifty Z-Score])</f>
        <v>676</v>
      </c>
      <c r="AU433">
        <f>_xlfn.RANK.AVG(Table2[[#This Row],[Sharpe Ratio Z-Score]],Table2[Sharpe Ratio Z-Score])</f>
        <v>440</v>
      </c>
      <c r="AV433">
        <f>(Table2[[#This Row],[Rank 1Y]]+Table2[[#This Row],[Rank 6M]]+Table2[[#This Row],[Rank Sharpe]])/3</f>
        <v>423.33333333333331</v>
      </c>
    </row>
    <row r="434" spans="1:48" x14ac:dyDescent="0.3">
      <c r="A434" t="s">
        <v>32</v>
      </c>
      <c r="B434" t="s">
        <v>33</v>
      </c>
      <c r="C434" t="s">
        <v>3169</v>
      </c>
      <c r="D434" t="s">
        <v>34</v>
      </c>
      <c r="E434">
        <v>712478.32711035898</v>
      </c>
      <c r="F434">
        <v>794.1</v>
      </c>
      <c r="G434">
        <v>2.4054008668478901</v>
      </c>
      <c r="H434">
        <f>(Table2[[#This Row],[1Y Return vs Nifty]]-AVERAGE(Table2[1Y Return vs Nifty]))/_xlfn.STDEV.P(Table2[1Y Return vs Nifty])</f>
        <v>-0.37405259661097717</v>
      </c>
      <c r="I434">
        <v>-2.9238648790874402</v>
      </c>
      <c r="J434">
        <f>(Table2[[#This Row],[1M Return vs Nifty]]-AVERAGE(Table2[1M Return vs Nifty]))/_xlfn.STDEV.P(Table2[1M Return vs Nifty])</f>
        <v>-0.4155124536230686</v>
      </c>
      <c r="K434">
        <v>-9.5601306146582896</v>
      </c>
      <c r="L434">
        <f>(Table2[[#This Row],[6M Return vs Nifty]]-AVERAGE(Table2[6M Return vs Nifty]))/_xlfn.STDEV.P(Table2[6M Return vs Nifty])</f>
        <v>-0.61548900396637041</v>
      </c>
      <c r="M434">
        <v>4.0118865458029003</v>
      </c>
      <c r="N434">
        <f>(Table2[[#This Row],[1W Return vs Nifty]]-AVERAGE(Table2[1W Return vs Nifty]))/_xlfn.STDEV.P(Table2[1W Return vs Nifty])</f>
        <v>4.4087530089615835E-2</v>
      </c>
      <c r="O434">
        <v>796.75</v>
      </c>
      <c r="P434">
        <v>807.76259739100703</v>
      </c>
      <c r="Q434">
        <v>767.92638613555403</v>
      </c>
      <c r="R434">
        <v>51.604978867868198</v>
      </c>
      <c r="S434" s="1">
        <f>(Table2[[#This Row],[Close Price]]-Table2[[#This Row],[20D EMA]])/Table2[[#This Row],[20D EMA]]</f>
        <v>-3.3260119234389423E-3</v>
      </c>
      <c r="T434" s="1">
        <f>(Table2[[#This Row],[Close Price]]-Table2[[#This Row],[50D EMA]])/Table2[[#This Row],[50D EMA]]</f>
        <v>-1.6914124812334522E-2</v>
      </c>
      <c r="U434" s="1">
        <f>(Table2[[#This Row],[Close Price]]-Table2[[#This Row],[200D EMA]])/Table2[[#This Row],[200D EMA]]</f>
        <v>3.4083493336073287E-2</v>
      </c>
      <c r="V434">
        <v>1.0910998185660401</v>
      </c>
      <c r="W434">
        <v>784.3</v>
      </c>
      <c r="X434">
        <v>804</v>
      </c>
      <c r="Y434">
        <v>784.3</v>
      </c>
      <c r="Z434">
        <v>804</v>
      </c>
      <c r="AA434">
        <v>784.3</v>
      </c>
      <c r="AB434">
        <v>804</v>
      </c>
      <c r="AC434" s="1">
        <f>(Table2[[#This Row],[Close Price]]/Table2[[#This Row],[Day Low]])-1</f>
        <v>1.2495218666326746E-2</v>
      </c>
      <c r="AD434" s="1">
        <f>(Table2[[#This Row],[Day High]]/Table2[[#This Row],[Close Price]])-1</f>
        <v>1.2466943709860123E-2</v>
      </c>
      <c r="AE434" s="1">
        <f>(Table2[[#This Row],[Close Price]]/Table2[[#This Row],[Current Week Low]])-1</f>
        <v>1.2495218666326746E-2</v>
      </c>
      <c r="AF434" s="1">
        <f>(Table2[[#This Row],[Current Week High]]/Table2[[#This Row],[Close Price]])-1</f>
        <v>1.2466943709860123E-2</v>
      </c>
      <c r="AG434" s="1">
        <f>(Table2[[#This Row],[Close Price]]/Table2[[#This Row],[Current Month Low]])-1</f>
        <v>1.2495218666326746E-2</v>
      </c>
      <c r="AH434" s="1">
        <f>(Table2[[#This Row],[Current Month High]]/Table2[[#This Row],[Close Price]])-1</f>
        <v>1.2466943709860123E-2</v>
      </c>
      <c r="AI434">
        <v>14.846996599924401</v>
      </c>
      <c r="AJ434">
        <v>46.189248895434403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-0.09</v>
      </c>
      <c r="AM434" t="s">
        <v>3214</v>
      </c>
      <c r="AN434">
        <v>1.0900000000000001</v>
      </c>
      <c r="AO434" t="s">
        <v>3215</v>
      </c>
      <c r="AP434">
        <v>6.7635981073017007E-2</v>
      </c>
      <c r="AQ434">
        <f>(Table2[[#This Row],[Sharpe Ratio]]-AVERAGE(Table2[Sharpe Ratio]))/_xlfn.STDEV.P(Table2[Sharpe Ratio])</f>
        <v>7.5180265134817834E-2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418</v>
      </c>
      <c r="AT434">
        <f>_xlfn.RANK.AVG(Table2[[#This Row],[6M Return vs Nifty Z-Score]],Table2[6M Return vs Nifty Z-Score])</f>
        <v>529</v>
      </c>
      <c r="AU434">
        <f>_xlfn.RANK.AVG(Table2[[#This Row],[Sharpe Ratio Z-Score]],Table2[Sharpe Ratio Z-Score])</f>
        <v>326</v>
      </c>
      <c r="AV434">
        <f>(Table2[[#This Row],[Rank 1Y]]+Table2[[#This Row],[Rank 6M]]+Table2[[#This Row],[Rank Sharpe]])/3</f>
        <v>424.33333333333331</v>
      </c>
    </row>
    <row r="435" spans="1:48" x14ac:dyDescent="0.3">
      <c r="A435" t="s">
        <v>1696</v>
      </c>
      <c r="B435" t="s">
        <v>1697</v>
      </c>
      <c r="C435" t="s">
        <v>3179</v>
      </c>
      <c r="D435" t="s">
        <v>1442</v>
      </c>
      <c r="E435">
        <v>5131.7657664899998</v>
      </c>
      <c r="F435">
        <v>881.75</v>
      </c>
      <c r="G435">
        <v>-6.0615623733450601</v>
      </c>
      <c r="H435">
        <f>(Table2[[#This Row],[1Y Return vs Nifty]]-AVERAGE(Table2[1Y Return vs Nifty]))/_xlfn.STDEV.P(Table2[1Y Return vs Nifty])</f>
        <v>-0.51883879958826995</v>
      </c>
      <c r="I435">
        <v>7.9068811630633604</v>
      </c>
      <c r="J435">
        <f>(Table2[[#This Row],[1M Return vs Nifty]]-AVERAGE(Table2[1M Return vs Nifty]))/_xlfn.STDEV.P(Table2[1M Return vs Nifty])</f>
        <v>0.56944185313020523</v>
      </c>
      <c r="K435">
        <v>-28.8642761254543</v>
      </c>
      <c r="L435">
        <f>(Table2[[#This Row],[6M Return vs Nifty]]-AVERAGE(Table2[6M Return vs Nifty]))/_xlfn.STDEV.P(Table2[6M Return vs Nifty])</f>
        <v>-1.2513895247567863</v>
      </c>
      <c r="M435">
        <v>5.47439704728792</v>
      </c>
      <c r="N435">
        <f>(Table2[[#This Row],[1W Return vs Nifty]]-AVERAGE(Table2[1W Return vs Nifty]))/_xlfn.STDEV.P(Table2[1W Return vs Nifty])</f>
        <v>0.38110520436979195</v>
      </c>
      <c r="O435">
        <v>872.05</v>
      </c>
      <c r="P435">
        <v>865.38132943266601</v>
      </c>
      <c r="Q435">
        <v>853.85423277806603</v>
      </c>
      <c r="R435">
        <v>70.920590125705004</v>
      </c>
      <c r="S435" s="1">
        <f>(Table2[[#This Row],[Close Price]]-Table2[[#This Row],[20D EMA]])/Table2[[#This Row],[20D EMA]]</f>
        <v>1.1123215411960376E-2</v>
      </c>
      <c r="T435" s="1">
        <f>(Table2[[#This Row],[Close Price]]-Table2[[#This Row],[50D EMA]])/Table2[[#This Row],[50D EMA]]</f>
        <v>1.891498003321276E-2</v>
      </c>
      <c r="U435" s="1">
        <f>(Table2[[#This Row],[Close Price]]-Table2[[#This Row],[200D EMA]])/Table2[[#This Row],[200D EMA]]</f>
        <v>3.2670409246755634E-2</v>
      </c>
      <c r="V435">
        <v>0.908059739708443</v>
      </c>
      <c r="W435">
        <v>872</v>
      </c>
      <c r="X435">
        <v>909</v>
      </c>
      <c r="Y435">
        <v>865</v>
      </c>
      <c r="Z435">
        <v>911.2</v>
      </c>
      <c r="AA435">
        <v>872</v>
      </c>
      <c r="AB435">
        <v>911.2</v>
      </c>
      <c r="AC435" s="1">
        <f>(Table2[[#This Row],[Close Price]]/Table2[[#This Row],[Day Low]])-1</f>
        <v>1.118119266055051E-2</v>
      </c>
      <c r="AD435" s="1">
        <f>(Table2[[#This Row],[Day High]]/Table2[[#This Row],[Close Price]])-1</f>
        <v>3.0904451375106223E-2</v>
      </c>
      <c r="AE435" s="1">
        <f>(Table2[[#This Row],[Close Price]]/Table2[[#This Row],[Current Week Low]])-1</f>
        <v>1.9364161849710904E-2</v>
      </c>
      <c r="AF435" s="1">
        <f>(Table2[[#This Row],[Current Week High]]/Table2[[#This Row],[Close Price]])-1</f>
        <v>3.3399489651261716E-2</v>
      </c>
      <c r="AG435" s="1">
        <f>(Table2[[#This Row],[Close Price]]/Table2[[#This Row],[Current Month Low]])-1</f>
        <v>1.118119266055051E-2</v>
      </c>
      <c r="AH435" s="1">
        <f>(Table2[[#This Row],[Current Month High]]/Table2[[#This Row],[Close Price]])-1</f>
        <v>3.3399489651261716E-2</v>
      </c>
      <c r="AI435">
        <v>25.421037709101199</v>
      </c>
      <c r="AJ435">
        <v>24.094011681092098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-7.0000000000000007E-2</v>
      </c>
      <c r="AM435" t="s">
        <v>3214</v>
      </c>
      <c r="AN435">
        <v>3.47</v>
      </c>
      <c r="AO435" t="s">
        <v>3215</v>
      </c>
      <c r="AP435">
        <v>0.14601368496446601</v>
      </c>
      <c r="AQ435">
        <f>(Table2[[#This Row],[Sharpe Ratio]]-AVERAGE(Table2[Sharpe Ratio]))/_xlfn.STDEV.P(Table2[Sharpe Ratio])</f>
        <v>0.99037495823418742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0.17069369138912832</v>
      </c>
      <c r="AS435">
        <f>_xlfn.RANK.AVG(Table2[[#This Row],[1Y Return vs Nifty Z-Score]],Table2[1Y Return vs Nifty Z-Score])</f>
        <v>471</v>
      </c>
      <c r="AT435">
        <f>_xlfn.RANK.AVG(Table2[[#This Row],[6M Return vs Nifty Z-Score]],Table2[6M Return vs Nifty Z-Score])</f>
        <v>688</v>
      </c>
      <c r="AU435">
        <f>_xlfn.RANK.AVG(Table2[[#This Row],[Sharpe Ratio Z-Score]],Table2[Sharpe Ratio Z-Score])</f>
        <v>114</v>
      </c>
      <c r="AV435">
        <f>(Table2[[#This Row],[Rank 1Y]]+Table2[[#This Row],[Rank 6M]]+Table2[[#This Row],[Rank Sharpe]])/3</f>
        <v>424.33333333333331</v>
      </c>
    </row>
    <row r="436" spans="1:48" x14ac:dyDescent="0.3">
      <c r="A436" t="s">
        <v>657</v>
      </c>
      <c r="B436" t="s">
        <v>658</v>
      </c>
      <c r="C436" t="s">
        <v>3175</v>
      </c>
      <c r="D436" t="s">
        <v>187</v>
      </c>
      <c r="E436">
        <v>29457.896190300002</v>
      </c>
      <c r="F436">
        <v>1386.85</v>
      </c>
      <c r="G436">
        <v>-21.5889228502826</v>
      </c>
      <c r="H436">
        <f>(Table2[[#This Row],[1Y Return vs Nifty]]-AVERAGE(Table2[1Y Return vs Nifty]))/_xlfn.STDEV.P(Table2[1Y Return vs Nifty])</f>
        <v>-0.78435873890292784</v>
      </c>
      <c r="I436">
        <v>4.48784347030655</v>
      </c>
      <c r="J436">
        <f>(Table2[[#This Row],[1M Return vs Nifty]]-AVERAGE(Table2[1M Return vs Nifty]))/_xlfn.STDEV.P(Table2[1M Return vs Nifty])</f>
        <v>0.25851258867079679</v>
      </c>
      <c r="K436">
        <v>15.3296463951247</v>
      </c>
      <c r="L436">
        <f>(Table2[[#This Row],[6M Return vs Nifty]]-AVERAGE(Table2[6M Return vs Nifty]))/_xlfn.STDEV.P(Table2[6M Return vs Nifty])</f>
        <v>0.20440857471830662</v>
      </c>
      <c r="M436">
        <v>3.3221015598084001</v>
      </c>
      <c r="N436">
        <f>(Table2[[#This Row],[1W Return vs Nifty]]-AVERAGE(Table2[1W Return vs Nifty]))/_xlfn.STDEV.P(Table2[1W Return vs Nifty])</f>
        <v>-0.11486499127498474</v>
      </c>
      <c r="O436">
        <v>1387.47</v>
      </c>
      <c r="P436">
        <v>1369.9427487555499</v>
      </c>
      <c r="Q436">
        <v>1273.4837097274899</v>
      </c>
      <c r="R436">
        <v>55.051462174228497</v>
      </c>
      <c r="S436" s="1">
        <f>(Table2[[#This Row],[Close Price]]-Table2[[#This Row],[20D EMA]])/Table2[[#This Row],[20D EMA]]</f>
        <v>-4.4685650860928038E-4</v>
      </c>
      <c r="T436" s="1">
        <f>(Table2[[#This Row],[Close Price]]-Table2[[#This Row],[50D EMA]])/Table2[[#This Row],[50D EMA]]</f>
        <v>1.2341575047430598E-2</v>
      </c>
      <c r="U436" s="1">
        <f>(Table2[[#This Row],[Close Price]]-Table2[[#This Row],[200D EMA]])/Table2[[#This Row],[200D EMA]]</f>
        <v>8.9020604980309503E-2</v>
      </c>
      <c r="V436">
        <v>0.925213135804834</v>
      </c>
      <c r="W436">
        <v>1384</v>
      </c>
      <c r="X436">
        <v>1438</v>
      </c>
      <c r="Y436">
        <v>1364</v>
      </c>
      <c r="Z436">
        <v>1438</v>
      </c>
      <c r="AA436">
        <v>1366</v>
      </c>
      <c r="AB436">
        <v>1438</v>
      </c>
      <c r="AC436" s="1">
        <f>(Table2[[#This Row],[Close Price]]/Table2[[#This Row],[Day Low]])-1</f>
        <v>2.059248554913129E-3</v>
      </c>
      <c r="AD436" s="1">
        <f>(Table2[[#This Row],[Day High]]/Table2[[#This Row],[Close Price]])-1</f>
        <v>3.6882142985903421E-2</v>
      </c>
      <c r="AE436" s="1">
        <f>(Table2[[#This Row],[Close Price]]/Table2[[#This Row],[Current Week Low]])-1</f>
        <v>1.6752199413489599E-2</v>
      </c>
      <c r="AF436" s="1">
        <f>(Table2[[#This Row],[Current Week High]]/Table2[[#This Row],[Close Price]])-1</f>
        <v>3.6882142985903421E-2</v>
      </c>
      <c r="AG436" s="1">
        <f>(Table2[[#This Row],[Close Price]]/Table2[[#This Row],[Current Month Low]])-1</f>
        <v>1.5263543191800899E-2</v>
      </c>
      <c r="AH436" s="1">
        <f>(Table2[[#This Row],[Current Month High]]/Table2[[#This Row],[Close Price]])-1</f>
        <v>3.6882142985903421E-2</v>
      </c>
      <c r="AI436">
        <v>8.58780690052998</v>
      </c>
      <c r="AJ436">
        <v>38.263296944319798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-0.03</v>
      </c>
      <c r="AM436" t="s">
        <v>3214</v>
      </c>
      <c r="AN436">
        <v>0.49</v>
      </c>
      <c r="AO436" t="s">
        <v>3215</v>
      </c>
      <c r="AP436">
        <v>2.3350983719344999E-2</v>
      </c>
      <c r="AQ436">
        <f>(Table2[[#This Row],[Sharpe Ratio]]-AVERAGE(Table2[Sharpe Ratio]))/_xlfn.STDEV.P(Table2[Sharpe Ratio])</f>
        <v>-0.44192335681017253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-0.87822592359898166</v>
      </c>
      <c r="AS436">
        <f>_xlfn.RANK.AVG(Table2[[#This Row],[1Y Return vs Nifty Z-Score]],Table2[1Y Return vs Nifty Z-Score])</f>
        <v>580</v>
      </c>
      <c r="AT436">
        <f>_xlfn.RANK.AVG(Table2[[#This Row],[6M Return vs Nifty Z-Score]],Table2[6M Return vs Nifty Z-Score])</f>
        <v>247</v>
      </c>
      <c r="AU436">
        <f>_xlfn.RANK.AVG(Table2[[#This Row],[Sharpe Ratio Z-Score]],Table2[Sharpe Ratio Z-Score])</f>
        <v>450</v>
      </c>
      <c r="AV436">
        <f>(Table2[[#This Row],[Rank 1Y]]+Table2[[#This Row],[Rank 6M]]+Table2[[#This Row],[Rank Sharpe]])/3</f>
        <v>425.66666666666669</v>
      </c>
    </row>
    <row r="437" spans="1:48" x14ac:dyDescent="0.3">
      <c r="A437" t="s">
        <v>1343</v>
      </c>
      <c r="B437" t="s">
        <v>1344</v>
      </c>
      <c r="C437" t="s">
        <v>3168</v>
      </c>
      <c r="D437" t="s">
        <v>289</v>
      </c>
      <c r="E437">
        <v>8627.9361360000003</v>
      </c>
      <c r="F437">
        <v>739.45</v>
      </c>
      <c r="G437">
        <v>-3.4225195096825298</v>
      </c>
      <c r="H437">
        <f>(Table2[[#This Row],[1Y Return vs Nifty]]-AVERAGE(Table2[1Y Return vs Nifty]))/_xlfn.STDEV.P(Table2[1Y Return vs Nifty])</f>
        <v>-0.47371081392391839</v>
      </c>
      <c r="I437">
        <v>-4.4144334140391503</v>
      </c>
      <c r="J437">
        <f>(Table2[[#This Row],[1M Return vs Nifty]]-AVERAGE(Table2[1M Return vs Nifty]))/_xlfn.STDEV.P(Table2[1M Return vs Nifty])</f>
        <v>-0.55106561794784648</v>
      </c>
      <c r="K437">
        <v>-9.1010435450016391</v>
      </c>
      <c r="L437">
        <f>(Table2[[#This Row],[6M Return vs Nifty]]-AVERAGE(Table2[6M Return vs Nifty]))/_xlfn.STDEV.P(Table2[6M Return vs Nifty])</f>
        <v>-0.60036615346156319</v>
      </c>
      <c r="M437">
        <v>3.2764116420502498</v>
      </c>
      <c r="N437">
        <f>(Table2[[#This Row],[1W Return vs Nifty]]-AVERAGE(Table2[1W Return vs Nifty]))/_xlfn.STDEV.P(Table2[1W Return vs Nifty])</f>
        <v>-0.1253936745256479</v>
      </c>
      <c r="O437">
        <v>740.92</v>
      </c>
      <c r="P437">
        <v>748.90508675008402</v>
      </c>
      <c r="Q437">
        <v>720.01179322147198</v>
      </c>
      <c r="R437">
        <v>43.714512652472898</v>
      </c>
      <c r="S437" s="1">
        <f>(Table2[[#This Row],[Close Price]]-Table2[[#This Row],[20D EMA]])/Table2[[#This Row],[20D EMA]]</f>
        <v>-1.9840198671920231E-3</v>
      </c>
      <c r="T437" s="1">
        <f>(Table2[[#This Row],[Close Price]]-Table2[[#This Row],[50D EMA]])/Table2[[#This Row],[50D EMA]]</f>
        <v>-1.2625213685107765E-2</v>
      </c>
      <c r="U437" s="1">
        <f>(Table2[[#This Row],[Close Price]]-Table2[[#This Row],[200D EMA]])/Table2[[#This Row],[200D EMA]]</f>
        <v>2.6997067216854565E-2</v>
      </c>
      <c r="V437">
        <v>1.0957117174332101</v>
      </c>
      <c r="W437">
        <v>726.35</v>
      </c>
      <c r="X437">
        <v>743</v>
      </c>
      <c r="Y437">
        <v>720.3</v>
      </c>
      <c r="Z437">
        <v>743</v>
      </c>
      <c r="AA437">
        <v>726.35</v>
      </c>
      <c r="AB437">
        <v>743</v>
      </c>
      <c r="AC437" s="1">
        <f>(Table2[[#This Row],[Close Price]]/Table2[[#This Row],[Day Low]])-1</f>
        <v>1.8035382391409227E-2</v>
      </c>
      <c r="AD437" s="1">
        <f>(Table2[[#This Row],[Day High]]/Table2[[#This Row],[Close Price]])-1</f>
        <v>4.8008655081479557E-3</v>
      </c>
      <c r="AE437" s="1">
        <f>(Table2[[#This Row],[Close Price]]/Table2[[#This Row],[Current Week Low]])-1</f>
        <v>2.6586144661946642E-2</v>
      </c>
      <c r="AF437" s="1">
        <f>(Table2[[#This Row],[Current Week High]]/Table2[[#This Row],[Close Price]])-1</f>
        <v>4.8008655081479557E-3</v>
      </c>
      <c r="AG437" s="1">
        <f>(Table2[[#This Row],[Close Price]]/Table2[[#This Row],[Current Month Low]])-1</f>
        <v>1.8035382391409227E-2</v>
      </c>
      <c r="AH437" s="1">
        <f>(Table2[[#This Row],[Current Month High]]/Table2[[#This Row],[Close Price]])-1</f>
        <v>4.8008655081479557E-3</v>
      </c>
      <c r="AI437">
        <v>24.646696869294701</v>
      </c>
      <c r="AJ437">
        <v>29.150292550868901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-0.15</v>
      </c>
      <c r="AM437" t="s">
        <v>3214</v>
      </c>
      <c r="AN437">
        <v>-0.38</v>
      </c>
      <c r="AO437" t="s">
        <v>3214</v>
      </c>
      <c r="AP437">
        <v>7.5612236262545998E-2</v>
      </c>
      <c r="AQ437">
        <f>(Table2[[#This Row],[Sharpe Ratio]]-AVERAGE(Table2[Sharpe Ratio]))/_xlfn.STDEV.P(Table2[Sharpe Ratio])</f>
        <v>0.16831678301971659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454</v>
      </c>
      <c r="AT437">
        <f>_xlfn.RANK.AVG(Table2[[#This Row],[6M Return vs Nifty Z-Score]],Table2[6M Return vs Nifty Z-Score])</f>
        <v>526</v>
      </c>
      <c r="AU437">
        <f>_xlfn.RANK.AVG(Table2[[#This Row],[Sharpe Ratio Z-Score]],Table2[Sharpe Ratio Z-Score])</f>
        <v>297</v>
      </c>
      <c r="AV437">
        <f>(Table2[[#This Row],[Rank 1Y]]+Table2[[#This Row],[Rank 6M]]+Table2[[#This Row],[Rank Sharpe]])/3</f>
        <v>425.66666666666669</v>
      </c>
    </row>
    <row r="438" spans="1:48" x14ac:dyDescent="0.3">
      <c r="A438" t="s">
        <v>275</v>
      </c>
      <c r="B438" t="s">
        <v>276</v>
      </c>
      <c r="C438" t="s">
        <v>3173</v>
      </c>
      <c r="D438" t="s">
        <v>277</v>
      </c>
      <c r="E438">
        <v>103032.262908559</v>
      </c>
      <c r="F438">
        <v>6905.95</v>
      </c>
      <c r="G438">
        <v>5.6124409014655603</v>
      </c>
      <c r="H438">
        <f>(Table2[[#This Row],[1Y Return vs Nifty]]-AVERAGE(Table2[1Y Return vs Nifty]))/_xlfn.STDEV.P(Table2[1Y Return vs Nifty])</f>
        <v>-0.31921178341313033</v>
      </c>
      <c r="I438">
        <v>4.0447208192562902</v>
      </c>
      <c r="J438">
        <f>(Table2[[#This Row],[1M Return vs Nifty]]-AVERAGE(Table2[1M Return vs Nifty]))/_xlfn.STDEV.P(Table2[1M Return vs Nifty])</f>
        <v>0.21821475859766098</v>
      </c>
      <c r="K438">
        <v>-4.2217827913624904</v>
      </c>
      <c r="L438">
        <f>(Table2[[#This Row],[6M Return vs Nifty]]-AVERAGE(Table2[6M Return vs Nifty]))/_xlfn.STDEV.P(Table2[6M Return vs Nifty])</f>
        <v>-0.43963775175239944</v>
      </c>
      <c r="M438">
        <v>4.3813801608456702</v>
      </c>
      <c r="N438">
        <f>(Table2[[#This Row],[1W Return vs Nifty]]-AVERAGE(Table2[1W Return vs Nifty]))/_xlfn.STDEV.P(Table2[1W Return vs Nifty])</f>
        <v>0.12923281873995138</v>
      </c>
      <c r="O438">
        <v>7036.72</v>
      </c>
      <c r="P438">
        <v>6843.1993010680999</v>
      </c>
      <c r="Q438">
        <v>6270.6886119765204</v>
      </c>
      <c r="R438">
        <v>60.096363714165598</v>
      </c>
      <c r="S438" s="1">
        <f>(Table2[[#This Row],[Close Price]]-Table2[[#This Row],[20D EMA]])/Table2[[#This Row],[20D EMA]]</f>
        <v>-1.8583942518673534E-2</v>
      </c>
      <c r="T438" s="1">
        <f>(Table2[[#This Row],[Close Price]]-Table2[[#This Row],[50D EMA]])/Table2[[#This Row],[50D EMA]]</f>
        <v>9.1697897680848902E-3</v>
      </c>
      <c r="U438" s="1">
        <f>(Table2[[#This Row],[Close Price]]-Table2[[#This Row],[200D EMA]])/Table2[[#This Row],[200D EMA]]</f>
        <v>0.10130647961217215</v>
      </c>
      <c r="V438">
        <v>1.11681505880035</v>
      </c>
      <c r="W438">
        <v>6855.95</v>
      </c>
      <c r="X438">
        <v>7200</v>
      </c>
      <c r="Y438">
        <v>6855.95</v>
      </c>
      <c r="Z438">
        <v>7316.95</v>
      </c>
      <c r="AA438">
        <v>6855.95</v>
      </c>
      <c r="AB438">
        <v>7243.95</v>
      </c>
      <c r="AC438" s="1">
        <f>(Table2[[#This Row],[Close Price]]/Table2[[#This Row],[Day Low]])-1</f>
        <v>7.2929353335424718E-3</v>
      </c>
      <c r="AD438" s="1">
        <f>(Table2[[#This Row],[Day High]]/Table2[[#This Row],[Close Price]])-1</f>
        <v>4.257922516091206E-2</v>
      </c>
      <c r="AE438" s="1">
        <f>(Table2[[#This Row],[Close Price]]/Table2[[#This Row],[Current Week Low]])-1</f>
        <v>7.2929353335424718E-3</v>
      </c>
      <c r="AF438" s="1">
        <f>(Table2[[#This Row],[Current Week High]]/Table2[[#This Row],[Close Price]])-1</f>
        <v>5.9513897436268781E-2</v>
      </c>
      <c r="AG438" s="1">
        <f>(Table2[[#This Row],[Close Price]]/Table2[[#This Row],[Current Month Low]])-1</f>
        <v>7.2929353335424718E-3</v>
      </c>
      <c r="AH438" s="1">
        <f>(Table2[[#This Row],[Current Month High]]/Table2[[#This Row],[Close Price]])-1</f>
        <v>4.8943302514498299E-2</v>
      </c>
      <c r="AI438">
        <v>5.9513897436268701</v>
      </c>
      <c r="AJ438">
        <v>46.126745662293601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-0.04</v>
      </c>
      <c r="AM438" t="s">
        <v>3214</v>
      </c>
      <c r="AN438">
        <v>-1.78</v>
      </c>
      <c r="AO438" t="s">
        <v>3214</v>
      </c>
      <c r="AP438">
        <v>4.0680755946673003E-2</v>
      </c>
      <c r="AQ438">
        <f>(Table2[[#This Row],[Sharpe Ratio]]-AVERAGE(Table2[Sharpe Ratio]))/_xlfn.STDEV.P(Table2[Sharpe Ratio])</f>
        <v>-0.23956841672367471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-0.65097037455159212</v>
      </c>
      <c r="AS438">
        <f>_xlfn.RANK.AVG(Table2[[#This Row],[1Y Return vs Nifty Z-Score]],Table2[1Y Return vs Nifty Z-Score])</f>
        <v>401</v>
      </c>
      <c r="AT438">
        <f>_xlfn.RANK.AVG(Table2[[#This Row],[6M Return vs Nifty Z-Score]],Table2[6M Return vs Nifty Z-Score])</f>
        <v>476</v>
      </c>
      <c r="AU438">
        <f>_xlfn.RANK.AVG(Table2[[#This Row],[Sharpe Ratio Z-Score]],Table2[Sharpe Ratio Z-Score])</f>
        <v>403</v>
      </c>
      <c r="AV438">
        <f>(Table2[[#This Row],[Rank 1Y]]+Table2[[#This Row],[Rank 6M]]+Table2[[#This Row],[Rank Sharpe]])/3</f>
        <v>426.66666666666669</v>
      </c>
    </row>
    <row r="439" spans="1:48" x14ac:dyDescent="0.3">
      <c r="A439" t="s">
        <v>1272</v>
      </c>
      <c r="B439" t="s">
        <v>1273</v>
      </c>
      <c r="C439" t="s">
        <v>3181</v>
      </c>
      <c r="D439" t="s">
        <v>215</v>
      </c>
      <c r="E439">
        <v>9451.6534643399991</v>
      </c>
      <c r="F439">
        <v>2448.9</v>
      </c>
      <c r="G439">
        <v>11.8824606325811</v>
      </c>
      <c r="H439">
        <f>(Table2[[#This Row],[1Y Return vs Nifty]]-AVERAGE(Table2[1Y Return vs Nifty]))/_xlfn.STDEV.P(Table2[1Y Return vs Nifty])</f>
        <v>-0.21199360805227488</v>
      </c>
      <c r="I439">
        <v>24.049868895118401</v>
      </c>
      <c r="J439">
        <f>(Table2[[#This Row],[1M Return vs Nifty]]-AVERAGE(Table2[1M Return vs Nifty]))/_xlfn.STDEV.P(Table2[1M Return vs Nifty])</f>
        <v>2.0374944903791334</v>
      </c>
      <c r="K439">
        <v>8.3061863151852293</v>
      </c>
      <c r="L439">
        <f>(Table2[[#This Row],[6M Return vs Nifty]]-AVERAGE(Table2[6M Return vs Nifty]))/_xlfn.STDEV.P(Table2[6M Return vs Nifty])</f>
        <v>-2.6952192847729005E-2</v>
      </c>
      <c r="M439">
        <v>3.84613240341969</v>
      </c>
      <c r="N439">
        <f>(Table2[[#This Row],[1W Return vs Nifty]]-AVERAGE(Table2[1W Return vs Nifty]))/_xlfn.STDEV.P(Table2[1W Return vs Nifty])</f>
        <v>5.8915133693441795E-3</v>
      </c>
      <c r="O439">
        <v>2269.9699999999998</v>
      </c>
      <c r="P439">
        <v>2169.5869333328301</v>
      </c>
      <c r="Q439">
        <v>2034.48803465577</v>
      </c>
      <c r="R439">
        <v>75.146904824133003</v>
      </c>
      <c r="S439" s="1">
        <f>(Table2[[#This Row],[Close Price]]-Table2[[#This Row],[20D EMA]])/Table2[[#This Row],[20D EMA]]</f>
        <v>7.8824830284100811E-2</v>
      </c>
      <c r="T439" s="1">
        <f>(Table2[[#This Row],[Close Price]]-Table2[[#This Row],[50D EMA]])/Table2[[#This Row],[50D EMA]]</f>
        <v>0.12874020504820277</v>
      </c>
      <c r="U439" s="1">
        <f>(Table2[[#This Row],[Close Price]]-Table2[[#This Row],[200D EMA]])/Table2[[#This Row],[200D EMA]]</f>
        <v>0.2036934886246935</v>
      </c>
      <c r="V439">
        <v>3.0170775952712199</v>
      </c>
      <c r="W439">
        <v>2348.1999999999998</v>
      </c>
      <c r="X439">
        <v>2427.4499999999998</v>
      </c>
      <c r="Y439">
        <v>2348.1999999999998</v>
      </c>
      <c r="Z439">
        <v>2535</v>
      </c>
      <c r="AA439">
        <v>2348.1999999999998</v>
      </c>
      <c r="AB439">
        <v>2493</v>
      </c>
      <c r="AC439" s="1">
        <f>(Table2[[#This Row],[Close Price]]/Table2[[#This Row],[Day Low]])-1</f>
        <v>4.2883911080827897E-2</v>
      </c>
      <c r="AD439" s="1">
        <f>(Table2[[#This Row],[Day High]]/Table2[[#This Row],[Close Price]])-1</f>
        <v>-8.7590346686268195E-3</v>
      </c>
      <c r="AE439" s="1">
        <f>(Table2[[#This Row],[Close Price]]/Table2[[#This Row],[Current Week Low]])-1</f>
        <v>4.2883911080827897E-2</v>
      </c>
      <c r="AF439" s="1">
        <f>(Table2[[#This Row],[Current Week High]]/Table2[[#This Row],[Close Price]])-1</f>
        <v>3.5158642655886307E-2</v>
      </c>
      <c r="AG439" s="1">
        <f>(Table2[[#This Row],[Close Price]]/Table2[[#This Row],[Current Month Low]])-1</f>
        <v>4.2883911080827897E-2</v>
      </c>
      <c r="AH439" s="1">
        <f>(Table2[[#This Row],[Current Month High]]/Table2[[#This Row],[Close Price]])-1</f>
        <v>1.800808526277109E-2</v>
      </c>
      <c r="AI439">
        <v>12.009473641226601</v>
      </c>
      <c r="AJ439">
        <v>67.514877898625002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0.14000000000000001</v>
      </c>
      <c r="AM439" t="s">
        <v>3215</v>
      </c>
      <c r="AN439">
        <v>12.22</v>
      </c>
      <c r="AO439" t="s">
        <v>3215</v>
      </c>
      <c r="AP439">
        <v>-1.2365998855546E-2</v>
      </c>
      <c r="AQ439">
        <f>(Table2[[#This Row],[Sharpe Ratio]]-AVERAGE(Table2[Sharpe Ratio]))/_xlfn.STDEV.P(Table2[Sharpe Ratio])</f>
        <v>-0.85898064840083821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0.94545955444763552</v>
      </c>
      <c r="AS439">
        <f>_xlfn.RANK.AVG(Table2[[#This Row],[1Y Return vs Nifty Z-Score]],Table2[1Y Return vs Nifty Z-Score])</f>
        <v>362</v>
      </c>
      <c r="AT439">
        <f>_xlfn.RANK.AVG(Table2[[#This Row],[6M Return vs Nifty Z-Score]],Table2[6M Return vs Nifty Z-Score])</f>
        <v>328</v>
      </c>
      <c r="AU439">
        <f>_xlfn.RANK.AVG(Table2[[#This Row],[Sharpe Ratio Z-Score]],Table2[Sharpe Ratio Z-Score])</f>
        <v>591</v>
      </c>
      <c r="AV439">
        <f>(Table2[[#This Row],[Rank 1Y]]+Table2[[#This Row],[Rank 6M]]+Table2[[#This Row],[Rank Sharpe]])/3</f>
        <v>427</v>
      </c>
    </row>
    <row r="440" spans="1:48" x14ac:dyDescent="0.3">
      <c r="A440" t="s">
        <v>663</v>
      </c>
      <c r="B440" t="s">
        <v>664</v>
      </c>
      <c r="C440" t="s">
        <v>3169</v>
      </c>
      <c r="D440" t="s">
        <v>570</v>
      </c>
      <c r="E440">
        <v>28834.13630292</v>
      </c>
      <c r="F440">
        <v>870.05</v>
      </c>
      <c r="G440">
        <v>11.910436150206801</v>
      </c>
      <c r="H440">
        <f>(Table2[[#This Row],[1Y Return vs Nifty]]-AVERAGE(Table2[1Y Return vs Nifty]))/_xlfn.STDEV.P(Table2[1Y Return vs Nifty])</f>
        <v>-0.21151522296207845</v>
      </c>
      <c r="I440">
        <v>6.8911407836507301</v>
      </c>
      <c r="J440">
        <f>(Table2[[#This Row],[1M Return vs Nifty]]-AVERAGE(Table2[1M Return vs Nifty]))/_xlfn.STDEV.P(Table2[1M Return vs Nifty])</f>
        <v>0.47706983578697509</v>
      </c>
      <c r="K440">
        <v>8.4419565615326597</v>
      </c>
      <c r="L440">
        <f>(Table2[[#This Row],[6M Return vs Nifty]]-AVERAGE(Table2[6M Return vs Nifty]))/_xlfn.STDEV.P(Table2[6M Return vs Nifty])</f>
        <v>-2.2479766429688915E-2</v>
      </c>
      <c r="M440">
        <v>2.88747345808101</v>
      </c>
      <c r="N440">
        <f>(Table2[[#This Row],[1W Return vs Nifty]]-AVERAGE(Table2[1W Return vs Nifty]))/_xlfn.STDEV.P(Table2[1W Return vs Nifty])</f>
        <v>-0.21501972648696513</v>
      </c>
      <c r="O440">
        <v>867.09</v>
      </c>
      <c r="P440">
        <v>832.26417797123202</v>
      </c>
      <c r="Q440">
        <v>760.90663696916295</v>
      </c>
      <c r="R440">
        <v>61.697471240740299</v>
      </c>
      <c r="S440" s="1">
        <f>(Table2[[#This Row],[Close Price]]-Table2[[#This Row],[20D EMA]])/Table2[[#This Row],[20D EMA]]</f>
        <v>3.413717145855589E-3</v>
      </c>
      <c r="T440" s="1">
        <f>(Table2[[#This Row],[Close Price]]-Table2[[#This Row],[50D EMA]])/Table2[[#This Row],[50D EMA]]</f>
        <v>4.5401235603911863E-2</v>
      </c>
      <c r="U440" s="1">
        <f>(Table2[[#This Row],[Close Price]]-Table2[[#This Row],[200D EMA]])/Table2[[#This Row],[200D EMA]]</f>
        <v>0.14343857410099084</v>
      </c>
      <c r="V440">
        <v>0.90208093010714596</v>
      </c>
      <c r="W440">
        <v>858.65</v>
      </c>
      <c r="X440">
        <v>886.2</v>
      </c>
      <c r="Y440">
        <v>858.65</v>
      </c>
      <c r="Z440">
        <v>898.7</v>
      </c>
      <c r="AA440">
        <v>858.65</v>
      </c>
      <c r="AB440">
        <v>898.7</v>
      </c>
      <c r="AC440" s="1">
        <f>(Table2[[#This Row],[Close Price]]/Table2[[#This Row],[Day Low]])-1</f>
        <v>1.3276655214581101E-2</v>
      </c>
      <c r="AD440" s="1">
        <f>(Table2[[#This Row],[Day High]]/Table2[[#This Row],[Close Price]])-1</f>
        <v>1.8562151600482801E-2</v>
      </c>
      <c r="AE440" s="1">
        <f>(Table2[[#This Row],[Close Price]]/Table2[[#This Row],[Current Week Low]])-1</f>
        <v>1.3276655214581101E-2</v>
      </c>
      <c r="AF440" s="1">
        <f>(Table2[[#This Row],[Current Week High]]/Table2[[#This Row],[Close Price]])-1</f>
        <v>3.29291420033333E-2</v>
      </c>
      <c r="AG440" s="1">
        <f>(Table2[[#This Row],[Close Price]]/Table2[[#This Row],[Current Month Low]])-1</f>
        <v>1.3276655214581101E-2</v>
      </c>
      <c r="AH440" s="1">
        <f>(Table2[[#This Row],[Current Month High]]/Table2[[#This Row],[Close Price]])-1</f>
        <v>3.29291420033333E-2</v>
      </c>
      <c r="AI440">
        <v>6.0226423768748996</v>
      </c>
      <c r="AJ440">
        <v>43.100328947368403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0.12</v>
      </c>
      <c r="AM440" t="s">
        <v>3215</v>
      </c>
      <c r="AN440">
        <v>1.64</v>
      </c>
      <c r="AO440" t="s">
        <v>3215</v>
      </c>
      <c r="AP440">
        <v>-1.5667216955001E-2</v>
      </c>
      <c r="AQ440">
        <f>(Table2[[#This Row],[Sharpe Ratio]]-AVERAGE(Table2[Sharpe Ratio]))/_xlfn.STDEV.P(Table2[Sharpe Ratio])</f>
        <v>-0.89752805583151729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-0.86947293592327468</v>
      </c>
      <c r="AS440">
        <f>_xlfn.RANK.AVG(Table2[[#This Row],[1Y Return vs Nifty Z-Score]],Table2[1Y Return vs Nifty Z-Score])</f>
        <v>361</v>
      </c>
      <c r="AT440">
        <f>_xlfn.RANK.AVG(Table2[[#This Row],[6M Return vs Nifty Z-Score]],Table2[6M Return vs Nifty Z-Score])</f>
        <v>324</v>
      </c>
      <c r="AU440">
        <f>_xlfn.RANK.AVG(Table2[[#This Row],[Sharpe Ratio Z-Score]],Table2[Sharpe Ratio Z-Score])</f>
        <v>598</v>
      </c>
      <c r="AV440">
        <f>(Table2[[#This Row],[Rank 1Y]]+Table2[[#This Row],[Rank 6M]]+Table2[[#This Row],[Rank Sharpe]])/3</f>
        <v>427.66666666666669</v>
      </c>
    </row>
    <row r="441" spans="1:48" x14ac:dyDescent="0.3">
      <c r="A441" t="s">
        <v>691</v>
      </c>
      <c r="B441" t="s">
        <v>692</v>
      </c>
      <c r="C441" t="s">
        <v>3181</v>
      </c>
      <c r="D441" t="s">
        <v>261</v>
      </c>
      <c r="E441">
        <v>26725.040000000001</v>
      </c>
      <c r="F441">
        <v>2420.1</v>
      </c>
      <c r="G441">
        <v>-13.2724197917555</v>
      </c>
      <c r="H441">
        <f>(Table2[[#This Row],[1Y Return vs Nifty]]-AVERAGE(Table2[1Y Return vs Nifty]))/_xlfn.STDEV.P(Table2[1Y Return vs Nifty])</f>
        <v>-0.64214542514041995</v>
      </c>
      <c r="I441">
        <v>-1.3779915153441999</v>
      </c>
      <c r="J441">
        <f>(Table2[[#This Row],[1M Return vs Nifty]]-AVERAGE(Table2[1M Return vs Nifty]))/_xlfn.STDEV.P(Table2[1M Return vs Nifty])</f>
        <v>-0.27492983619409328</v>
      </c>
      <c r="K441">
        <v>6.3333789166872902</v>
      </c>
      <c r="L441">
        <f>(Table2[[#This Row],[6M Return vs Nifty]]-AVERAGE(Table2[6M Return vs Nifty]))/_xlfn.STDEV.P(Table2[6M Return vs Nifty])</f>
        <v>-9.1938713562796662E-2</v>
      </c>
      <c r="M441">
        <v>3.9920945948498798</v>
      </c>
      <c r="N441">
        <f>(Table2[[#This Row],[1W Return vs Nifty]]-AVERAGE(Table2[1W Return vs Nifty]))/_xlfn.STDEV.P(Table2[1W Return vs Nifty])</f>
        <v>3.952671683536476E-2</v>
      </c>
      <c r="O441">
        <v>2414.0100000000002</v>
      </c>
      <c r="P441">
        <v>2453.6050236843998</v>
      </c>
      <c r="Q441">
        <v>2368.8532618846998</v>
      </c>
      <c r="R441">
        <v>54.471065072035799</v>
      </c>
      <c r="S441" s="1">
        <f>(Table2[[#This Row],[Close Price]]-Table2[[#This Row],[20D EMA]])/Table2[[#This Row],[20D EMA]]</f>
        <v>2.5227733107980872E-3</v>
      </c>
      <c r="T441" s="1">
        <f>(Table2[[#This Row],[Close Price]]-Table2[[#This Row],[50D EMA]])/Table2[[#This Row],[50D EMA]]</f>
        <v>-1.3655426754094218E-2</v>
      </c>
      <c r="U441" s="1">
        <f>(Table2[[#This Row],[Close Price]]-Table2[[#This Row],[200D EMA]])/Table2[[#This Row],[200D EMA]]</f>
        <v>2.1633563775295787E-2</v>
      </c>
      <c r="V441">
        <v>0.69536333200120204</v>
      </c>
      <c r="W441">
        <v>2392.5500000000002</v>
      </c>
      <c r="X441">
        <v>2477.9499999999998</v>
      </c>
      <c r="Y441">
        <v>2385.25</v>
      </c>
      <c r="Z441">
        <v>2477.9499999999998</v>
      </c>
      <c r="AA441">
        <v>2392.5500000000002</v>
      </c>
      <c r="AB441">
        <v>2477.9499999999998</v>
      </c>
      <c r="AC441" s="1">
        <f>(Table2[[#This Row],[Close Price]]/Table2[[#This Row],[Day Low]])-1</f>
        <v>1.1514910869156125E-2</v>
      </c>
      <c r="AD441" s="1">
        <f>(Table2[[#This Row],[Day High]]/Table2[[#This Row],[Close Price]])-1</f>
        <v>2.3903970910292838E-2</v>
      </c>
      <c r="AE441" s="1">
        <f>(Table2[[#This Row],[Close Price]]/Table2[[#This Row],[Current Week Low]])-1</f>
        <v>1.4610627816790567E-2</v>
      </c>
      <c r="AF441" s="1">
        <f>(Table2[[#This Row],[Current Week High]]/Table2[[#This Row],[Close Price]])-1</f>
        <v>2.3903970910292838E-2</v>
      </c>
      <c r="AG441" s="1">
        <f>(Table2[[#This Row],[Close Price]]/Table2[[#This Row],[Current Month Low]])-1</f>
        <v>1.1514910869156125E-2</v>
      </c>
      <c r="AH441" s="1">
        <f>(Table2[[#This Row],[Current Month High]]/Table2[[#This Row],[Close Price]])-1</f>
        <v>2.3903970910292838E-2</v>
      </c>
      <c r="AI441">
        <v>22.3089954960538</v>
      </c>
      <c r="AJ441">
        <v>29.0582337883958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-0.09</v>
      </c>
      <c r="AM441" t="s">
        <v>3214</v>
      </c>
      <c r="AN441">
        <v>-0.63</v>
      </c>
      <c r="AO441" t="s">
        <v>3214</v>
      </c>
      <c r="AP441">
        <v>4.3359445191821E-2</v>
      </c>
      <c r="AQ441">
        <f>(Table2[[#This Row],[Sharpe Ratio]]-AVERAGE(Table2[Sharpe Ratio]))/_xlfn.STDEV.P(Table2[Sharpe Ratio])</f>
        <v>-0.20829010592986663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534</v>
      </c>
      <c r="AT441">
        <f>_xlfn.RANK.AVG(Table2[[#This Row],[6M Return vs Nifty Z-Score]],Table2[6M Return vs Nifty Z-Score])</f>
        <v>352</v>
      </c>
      <c r="AU441">
        <f>_xlfn.RANK.AVG(Table2[[#This Row],[Sharpe Ratio Z-Score]],Table2[Sharpe Ratio Z-Score])</f>
        <v>399</v>
      </c>
      <c r="AV441">
        <f>(Table2[[#This Row],[Rank 1Y]]+Table2[[#This Row],[Rank 6M]]+Table2[[#This Row],[Rank Sharpe]])/3</f>
        <v>428.33333333333331</v>
      </c>
    </row>
    <row r="442" spans="1:48" x14ac:dyDescent="0.3">
      <c r="A442" t="s">
        <v>834</v>
      </c>
      <c r="B442" t="s">
        <v>835</v>
      </c>
      <c r="C442" t="s">
        <v>3169</v>
      </c>
      <c r="D442" t="s">
        <v>570</v>
      </c>
      <c r="E442">
        <v>19822.717589324999</v>
      </c>
      <c r="F442">
        <v>455.65</v>
      </c>
      <c r="G442">
        <v>-52.884528758075497</v>
      </c>
      <c r="H442">
        <f>(Table2[[#This Row],[1Y Return vs Nifty]]-AVERAGE(Table2[1Y Return vs Nifty]))/_xlfn.STDEV.P(Table2[1Y Return vs Nifty])</f>
        <v>-1.3195177824373845</v>
      </c>
      <c r="I442">
        <v>2.1484720477883101</v>
      </c>
      <c r="J442">
        <f>(Table2[[#This Row],[1M Return vs Nifty]]-AVERAGE(Table2[1M Return vs Nifty]))/_xlfn.STDEV.P(Table2[1M Return vs Nifty])</f>
        <v>4.5768799024400161E-2</v>
      </c>
      <c r="K442">
        <v>20.825728442697901</v>
      </c>
      <c r="L442">
        <f>(Table2[[#This Row],[6M Return vs Nifty]]-AVERAGE(Table2[6M Return vs Nifty]))/_xlfn.STDEV.P(Table2[6M Return vs Nifty])</f>
        <v>0.38545577177782253</v>
      </c>
      <c r="M442">
        <v>-2.87476915823706</v>
      </c>
      <c r="N442">
        <f>(Table2[[#This Row],[1W Return vs Nifty]]-AVERAGE(Table2[1W Return vs Nifty]))/_xlfn.STDEV.P(Table2[1W Return vs Nifty])</f>
        <v>-1.5428581271123054</v>
      </c>
      <c r="O442">
        <v>482.99</v>
      </c>
      <c r="P442">
        <v>473.239092297014</v>
      </c>
      <c r="Q442">
        <v>476.79520493899997</v>
      </c>
      <c r="R442">
        <v>37.747101824746601</v>
      </c>
      <c r="S442" s="1">
        <f>(Table2[[#This Row],[Close Price]]-Table2[[#This Row],[20D EMA]])/Table2[[#This Row],[20D EMA]]</f>
        <v>-5.6605726826642437E-2</v>
      </c>
      <c r="T442" s="1">
        <f>(Table2[[#This Row],[Close Price]]-Table2[[#This Row],[50D EMA]])/Table2[[#This Row],[50D EMA]]</f>
        <v>-3.7167454217782087E-2</v>
      </c>
      <c r="U442" s="1">
        <f>(Table2[[#This Row],[Close Price]]-Table2[[#This Row],[200D EMA]])/Table2[[#This Row],[200D EMA]]</f>
        <v>-4.4348610724189774E-2</v>
      </c>
      <c r="V442">
        <v>2.7871959909439301</v>
      </c>
      <c r="W442">
        <v>450</v>
      </c>
      <c r="X442">
        <v>464.9</v>
      </c>
      <c r="Y442">
        <v>450</v>
      </c>
      <c r="Z442">
        <v>482.5</v>
      </c>
      <c r="AA442">
        <v>450</v>
      </c>
      <c r="AB442">
        <v>482.5</v>
      </c>
      <c r="AC442" s="1">
        <f>(Table2[[#This Row],[Close Price]]/Table2[[#This Row],[Day Low]])-1</f>
        <v>1.2555555555555431E-2</v>
      </c>
      <c r="AD442" s="1">
        <f>(Table2[[#This Row],[Day High]]/Table2[[#This Row],[Close Price]])-1</f>
        <v>2.0300669373422675E-2</v>
      </c>
      <c r="AE442" s="1">
        <f>(Table2[[#This Row],[Close Price]]/Table2[[#This Row],[Current Week Low]])-1</f>
        <v>1.2555555555555431E-2</v>
      </c>
      <c r="AF442" s="1">
        <f>(Table2[[#This Row],[Current Week High]]/Table2[[#This Row],[Close Price]])-1</f>
        <v>5.8926807856907848E-2</v>
      </c>
      <c r="AG442" s="1">
        <f>(Table2[[#This Row],[Close Price]]/Table2[[#This Row],[Current Month Low]])-1</f>
        <v>1.2555555555555431E-2</v>
      </c>
      <c r="AH442" s="1">
        <f>(Table2[[#This Row],[Current Month High]]/Table2[[#This Row],[Close Price]])-1</f>
        <v>5.8926807856907848E-2</v>
      </c>
      <c r="AI442">
        <v>50.339640249176</v>
      </c>
      <c r="AJ442">
        <v>49.746943604574703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-7.0000000000000007E-2</v>
      </c>
      <c r="AM442" t="s">
        <v>3214</v>
      </c>
      <c r="AN442">
        <v>-10.07</v>
      </c>
      <c r="AO442" t="s">
        <v>3214</v>
      </c>
      <c r="AP442">
        <v>4.9465012024644997E-2</v>
      </c>
      <c r="AQ442">
        <f>(Table2[[#This Row],[Sharpe Ratio]]-AVERAGE(Table2[Sharpe Ratio]))/_xlfn.STDEV.P(Table2[Sharpe Ratio])</f>
        <v>-0.13699709674063373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712</v>
      </c>
      <c r="AT442">
        <f>_xlfn.RANK.AVG(Table2[[#This Row],[6M Return vs Nifty Z-Score]],Table2[6M Return vs Nifty Z-Score])</f>
        <v>200</v>
      </c>
      <c r="AU442">
        <f>_xlfn.RANK.AVG(Table2[[#This Row],[Sharpe Ratio Z-Score]],Table2[Sharpe Ratio Z-Score])</f>
        <v>374</v>
      </c>
      <c r="AV442">
        <f>(Table2[[#This Row],[Rank 1Y]]+Table2[[#This Row],[Rank 6M]]+Table2[[#This Row],[Rank Sharpe]])/3</f>
        <v>428.66666666666669</v>
      </c>
    </row>
    <row r="443" spans="1:48" x14ac:dyDescent="0.3">
      <c r="A443" t="s">
        <v>1665</v>
      </c>
      <c r="B443" t="s">
        <v>1666</v>
      </c>
      <c r="C443" t="s">
        <v>3169</v>
      </c>
      <c r="D443" t="s">
        <v>51</v>
      </c>
      <c r="E443">
        <v>5483.4565418800003</v>
      </c>
      <c r="F443">
        <v>59.21</v>
      </c>
      <c r="G443">
        <v>52.328704847226497</v>
      </c>
      <c r="H443">
        <f>(Table2[[#This Row],[1Y Return vs Nifty]]-AVERAGE(Table2[1Y Return vs Nifty]))/_xlfn.STDEV.P(Table2[1Y Return vs Nifty])</f>
        <v>0.47964257346932432</v>
      </c>
      <c r="I443">
        <v>-1.6993297211112</v>
      </c>
      <c r="J443">
        <f>(Table2[[#This Row],[1M Return vs Nifty]]-AVERAGE(Table2[1M Return vs Nifty]))/_xlfn.STDEV.P(Table2[1M Return vs Nifty])</f>
        <v>-0.3041525184047939</v>
      </c>
      <c r="K443">
        <v>-22.221566714924901</v>
      </c>
      <c r="L443">
        <f>(Table2[[#This Row],[6M Return vs Nifty]]-AVERAGE(Table2[6M Return vs Nifty]))/_xlfn.STDEV.P(Table2[6M Return vs Nifty])</f>
        <v>-1.0325711175264494</v>
      </c>
      <c r="M443">
        <v>3.0014259158144099</v>
      </c>
      <c r="N443">
        <f>(Table2[[#This Row],[1W Return vs Nifty]]-AVERAGE(Table2[1W Return vs Nifty]))/_xlfn.STDEV.P(Table2[1W Return vs Nifty])</f>
        <v>-0.18876077501630872</v>
      </c>
      <c r="O443">
        <v>61.31</v>
      </c>
      <c r="P443">
        <v>63.418717048687</v>
      </c>
      <c r="Q443">
        <v>62.040676779393799</v>
      </c>
      <c r="R443">
        <v>47.411883317496802</v>
      </c>
      <c r="S443" s="1">
        <f>(Table2[[#This Row],[Close Price]]-Table2[[#This Row],[20D EMA]])/Table2[[#This Row],[20D EMA]]</f>
        <v>-3.4252161148262947E-2</v>
      </c>
      <c r="T443" s="1">
        <f>(Table2[[#This Row],[Close Price]]-Table2[[#This Row],[50D EMA]])/Table2[[#This Row],[50D EMA]]</f>
        <v>-6.6363957590878694E-2</v>
      </c>
      <c r="U443" s="1">
        <f>(Table2[[#This Row],[Close Price]]-Table2[[#This Row],[200D EMA]])/Table2[[#This Row],[200D EMA]]</f>
        <v>-4.5626142820124414E-2</v>
      </c>
      <c r="V443">
        <v>1.6221779591316099</v>
      </c>
      <c r="W443">
        <v>59.01</v>
      </c>
      <c r="X443">
        <v>60.24</v>
      </c>
      <c r="Y443">
        <v>59.01</v>
      </c>
      <c r="Z443">
        <v>61.7</v>
      </c>
      <c r="AA443">
        <v>59.01</v>
      </c>
      <c r="AB443">
        <v>61.2</v>
      </c>
      <c r="AC443" s="1">
        <f>(Table2[[#This Row],[Close Price]]/Table2[[#This Row],[Day Low]])-1</f>
        <v>3.3892560582953202E-3</v>
      </c>
      <c r="AD443" s="1">
        <f>(Table2[[#This Row],[Day High]]/Table2[[#This Row],[Close Price]])-1</f>
        <v>1.7395710184090474E-2</v>
      </c>
      <c r="AE443" s="1">
        <f>(Table2[[#This Row],[Close Price]]/Table2[[#This Row],[Current Week Low]])-1</f>
        <v>3.3892560582953202E-3</v>
      </c>
      <c r="AF443" s="1">
        <f>(Table2[[#This Row],[Current Week High]]/Table2[[#This Row],[Close Price]])-1</f>
        <v>4.2053707144063646E-2</v>
      </c>
      <c r="AG443" s="1">
        <f>(Table2[[#This Row],[Close Price]]/Table2[[#This Row],[Current Month Low]])-1</f>
        <v>3.3892560582953202E-3</v>
      </c>
      <c r="AH443" s="1">
        <f>(Table2[[#This Row],[Current Month High]]/Table2[[#This Row],[Close Price]])-1</f>
        <v>3.3609187637223537E-2</v>
      </c>
      <c r="AI443">
        <v>68.265495693294994</v>
      </c>
      <c r="AJ443">
        <v>88.717131474103496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-0.23</v>
      </c>
      <c r="AM443" t="s">
        <v>3214</v>
      </c>
      <c r="AN443">
        <v>-6.42</v>
      </c>
      <c r="AO443" t="s">
        <v>3214</v>
      </c>
      <c r="AP443">
        <v>2.0381219780969E-2</v>
      </c>
      <c r="AQ443">
        <f>(Table2[[#This Row],[Sharpe Ratio]]-AVERAGE(Table2[Sharpe Ratio]))/_xlfn.STDEV.P(Table2[Sharpe Ratio])</f>
        <v>-0.47660046600341743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182</v>
      </c>
      <c r="AT443">
        <f>_xlfn.RANK.AVG(Table2[[#This Row],[6M Return vs Nifty Z-Score]],Table2[6M Return vs Nifty Z-Score])</f>
        <v>644</v>
      </c>
      <c r="AU443">
        <f>_xlfn.RANK.AVG(Table2[[#This Row],[Sharpe Ratio Z-Score]],Table2[Sharpe Ratio Z-Score])</f>
        <v>461</v>
      </c>
      <c r="AV443">
        <f>(Table2[[#This Row],[Rank 1Y]]+Table2[[#This Row],[Rank 6M]]+Table2[[#This Row],[Rank Sharpe]])/3</f>
        <v>429</v>
      </c>
    </row>
    <row r="444" spans="1:48" x14ac:dyDescent="0.3">
      <c r="A444" t="s">
        <v>675</v>
      </c>
      <c r="B444" t="s">
        <v>676</v>
      </c>
      <c r="C444" t="s">
        <v>3181</v>
      </c>
      <c r="D444" t="s">
        <v>261</v>
      </c>
      <c r="E444">
        <v>27972.446073479899</v>
      </c>
      <c r="F444">
        <v>1462.65</v>
      </c>
      <c r="G444">
        <v>-4.2628681446434404</v>
      </c>
      <c r="H444">
        <f>(Table2[[#This Row],[1Y Return vs Nifty]]-AVERAGE(Table2[1Y Return vs Nifty]))/_xlfn.STDEV.P(Table2[1Y Return vs Nifty])</f>
        <v>-0.48808088789041038</v>
      </c>
      <c r="I444">
        <v>-2.8625153595013901</v>
      </c>
      <c r="J444">
        <f>(Table2[[#This Row],[1M Return vs Nifty]]-AVERAGE(Table2[1M Return vs Nifty]))/_xlfn.STDEV.P(Table2[1M Return vs Nifty])</f>
        <v>-0.40993329284334412</v>
      </c>
      <c r="K444">
        <v>-2.2482899215624799</v>
      </c>
      <c r="L444">
        <f>(Table2[[#This Row],[6M Return vs Nifty]]-AVERAGE(Table2[6M Return vs Nifty]))/_xlfn.STDEV.P(Table2[6M Return vs Nifty])</f>
        <v>-0.37462865083259134</v>
      </c>
      <c r="M444">
        <v>0.89366190844760396</v>
      </c>
      <c r="N444">
        <f>(Table2[[#This Row],[1W Return vs Nifty]]-AVERAGE(Table2[1W Return vs Nifty]))/_xlfn.STDEV.P(Table2[1W Return vs Nifty])</f>
        <v>-0.67446923521056934</v>
      </c>
      <c r="O444">
        <v>1505.66</v>
      </c>
      <c r="P444">
        <v>1542.1366680507299</v>
      </c>
      <c r="Q444">
        <v>1441.07503372669</v>
      </c>
      <c r="R444">
        <v>32.338304710663898</v>
      </c>
      <c r="S444" s="1">
        <f>(Table2[[#This Row],[Close Price]]-Table2[[#This Row],[20D EMA]])/Table2[[#This Row],[20D EMA]]</f>
        <v>-2.8565546006402501E-2</v>
      </c>
      <c r="T444" s="1">
        <f>(Table2[[#This Row],[Close Price]]-Table2[[#This Row],[50D EMA]])/Table2[[#This Row],[50D EMA]]</f>
        <v>-5.1543206057866088E-2</v>
      </c>
      <c r="U444" s="1">
        <f>(Table2[[#This Row],[Close Price]]-Table2[[#This Row],[200D EMA]])/Table2[[#This Row],[200D EMA]]</f>
        <v>1.4971438522195615E-2</v>
      </c>
      <c r="V444">
        <v>0.57300051846079103</v>
      </c>
      <c r="W444">
        <v>1445.05</v>
      </c>
      <c r="X444">
        <v>1477</v>
      </c>
      <c r="Y444">
        <v>1445.05</v>
      </c>
      <c r="Z444">
        <v>1515</v>
      </c>
      <c r="AA444">
        <v>1445.05</v>
      </c>
      <c r="AB444">
        <v>1505.75</v>
      </c>
      <c r="AC444" s="1">
        <f>(Table2[[#This Row],[Close Price]]/Table2[[#This Row],[Day Low]])-1</f>
        <v>1.2179509359537821E-2</v>
      </c>
      <c r="AD444" s="1">
        <f>(Table2[[#This Row],[Day High]]/Table2[[#This Row],[Close Price]])-1</f>
        <v>9.8109595597031252E-3</v>
      </c>
      <c r="AE444" s="1">
        <f>(Table2[[#This Row],[Close Price]]/Table2[[#This Row],[Current Week Low]])-1</f>
        <v>1.2179509359537821E-2</v>
      </c>
      <c r="AF444" s="1">
        <f>(Table2[[#This Row],[Current Week High]]/Table2[[#This Row],[Close Price]])-1</f>
        <v>3.5791200902471454E-2</v>
      </c>
      <c r="AG444" s="1">
        <f>(Table2[[#This Row],[Close Price]]/Table2[[#This Row],[Current Month Low]])-1</f>
        <v>1.2179509359537821E-2</v>
      </c>
      <c r="AH444" s="1">
        <f>(Table2[[#This Row],[Current Month High]]/Table2[[#This Row],[Close Price]])-1</f>
        <v>2.9467063207192279E-2</v>
      </c>
      <c r="AI444">
        <v>25.877687758520398</v>
      </c>
      <c r="AJ444">
        <v>42.6140795631825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-0.14000000000000001</v>
      </c>
      <c r="AM444" t="s">
        <v>3214</v>
      </c>
      <c r="AN444">
        <v>-0.72</v>
      </c>
      <c r="AO444" t="s">
        <v>3214</v>
      </c>
      <c r="AP444">
        <v>4.7170037407029998E-2</v>
      </c>
      <c r="AQ444">
        <f>(Table2[[#This Row],[Sharpe Ratio]]-AVERAGE(Table2[Sharpe Ratio]))/_xlfn.STDEV.P(Table2[Sharpe Ratio])</f>
        <v>-0.1637948783361233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461</v>
      </c>
      <c r="AT444">
        <f>_xlfn.RANK.AVG(Table2[[#This Row],[6M Return vs Nifty Z-Score]],Table2[6M Return vs Nifty Z-Score])</f>
        <v>447</v>
      </c>
      <c r="AU444">
        <f>_xlfn.RANK.AVG(Table2[[#This Row],[Sharpe Ratio Z-Score]],Table2[Sharpe Ratio Z-Score])</f>
        <v>382</v>
      </c>
      <c r="AV444">
        <f>(Table2[[#This Row],[Rank 1Y]]+Table2[[#This Row],[Rank 6M]]+Table2[[#This Row],[Rank Sharpe]])/3</f>
        <v>430</v>
      </c>
    </row>
    <row r="445" spans="1:48" x14ac:dyDescent="0.3">
      <c r="A445" t="s">
        <v>1430</v>
      </c>
      <c r="B445" t="s">
        <v>1431</v>
      </c>
      <c r="C445" t="s">
        <v>3172</v>
      </c>
      <c r="D445" t="s">
        <v>46</v>
      </c>
      <c r="E445">
        <v>7749.3934630000003</v>
      </c>
      <c r="F445">
        <v>519.4</v>
      </c>
      <c r="G445">
        <v>40.026491358294003</v>
      </c>
      <c r="H445">
        <f>(Table2[[#This Row],[1Y Return vs Nifty]]-AVERAGE(Table2[1Y Return vs Nifty]))/_xlfn.STDEV.P(Table2[1Y Return vs Nifty])</f>
        <v>0.269273078675347</v>
      </c>
      <c r="I445">
        <v>-3.61494834505767</v>
      </c>
      <c r="J445">
        <f>(Table2[[#This Row],[1M Return vs Nifty]]-AVERAGE(Table2[1M Return vs Nifty]))/_xlfn.STDEV.P(Table2[1M Return vs Nifty])</f>
        <v>-0.4783599835609218</v>
      </c>
      <c r="K445">
        <v>0.38803451666304201</v>
      </c>
      <c r="L445">
        <f>(Table2[[#This Row],[6M Return vs Nifty]]-AVERAGE(Table2[6M Return vs Nifty]))/_xlfn.STDEV.P(Table2[6M Return vs Nifty])</f>
        <v>-0.28778512376206927</v>
      </c>
      <c r="M445">
        <v>2.4730185233861901</v>
      </c>
      <c r="N445">
        <f>(Table2[[#This Row],[1W Return vs Nifty]]-AVERAGE(Table2[1W Return vs Nifty]))/_xlfn.STDEV.P(Table2[1W Return vs Nifty])</f>
        <v>-0.31052580185733825</v>
      </c>
      <c r="O445">
        <v>536.95000000000005</v>
      </c>
      <c r="P445">
        <v>532.46328602686697</v>
      </c>
      <c r="Q445">
        <v>468.192980804863</v>
      </c>
      <c r="R445">
        <v>43.3348132289509</v>
      </c>
      <c r="S445" s="1">
        <f>(Table2[[#This Row],[Close Price]]-Table2[[#This Row],[20D EMA]])/Table2[[#This Row],[20D EMA]]</f>
        <v>-3.2684607505354443E-2</v>
      </c>
      <c r="T445" s="1">
        <f>(Table2[[#This Row],[Close Price]]-Table2[[#This Row],[50D EMA]])/Table2[[#This Row],[50D EMA]]</f>
        <v>-2.4533684048608461E-2</v>
      </c>
      <c r="U445" s="1">
        <f>(Table2[[#This Row],[Close Price]]-Table2[[#This Row],[200D EMA]])/Table2[[#This Row],[200D EMA]]</f>
        <v>0.10937160806449472</v>
      </c>
      <c r="V445">
        <v>0.90872843816212201</v>
      </c>
      <c r="W445">
        <v>518.04999999999995</v>
      </c>
      <c r="X445">
        <v>530.95000000000005</v>
      </c>
      <c r="Y445">
        <v>518.04999999999995</v>
      </c>
      <c r="Z445">
        <v>540.35</v>
      </c>
      <c r="AA445">
        <v>518.04999999999995</v>
      </c>
      <c r="AB445">
        <v>540.35</v>
      </c>
      <c r="AC445" s="1">
        <f>(Table2[[#This Row],[Close Price]]/Table2[[#This Row],[Day Low]])-1</f>
        <v>2.605926068912412E-3</v>
      </c>
      <c r="AD445" s="1">
        <f>(Table2[[#This Row],[Day High]]/Table2[[#This Row],[Close Price]])-1</f>
        <v>2.2237196765498846E-2</v>
      </c>
      <c r="AE445" s="1">
        <f>(Table2[[#This Row],[Close Price]]/Table2[[#This Row],[Current Week Low]])-1</f>
        <v>2.605926068912412E-3</v>
      </c>
      <c r="AF445" s="1">
        <f>(Table2[[#This Row],[Current Week High]]/Table2[[#This Row],[Close Price]])-1</f>
        <v>4.0335001925298597E-2</v>
      </c>
      <c r="AG445" s="1">
        <f>(Table2[[#This Row],[Close Price]]/Table2[[#This Row],[Current Month Low]])-1</f>
        <v>2.605926068912412E-3</v>
      </c>
      <c r="AH445" s="1">
        <f>(Table2[[#This Row],[Current Month High]]/Table2[[#This Row],[Close Price]])-1</f>
        <v>4.0335001925298597E-2</v>
      </c>
      <c r="AI445">
        <v>13.207547169811299</v>
      </c>
      <c r="AJ445">
        <v>81.449781659388606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-0.01</v>
      </c>
      <c r="AM445" t="s">
        <v>3214</v>
      </c>
      <c r="AN445">
        <v>-6.61</v>
      </c>
      <c r="AO445" t="s">
        <v>3214</v>
      </c>
      <c r="AP445">
        <v>-3.4918682327029001E-2</v>
      </c>
      <c r="AQ445">
        <f>(Table2[[#This Row],[Sharpe Ratio]]-AVERAGE(Table2[Sharpe Ratio]))/_xlfn.STDEV.P(Table2[Sharpe Ratio])</f>
        <v>-1.1223220733657373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-1.9297199038707196</v>
      </c>
      <c r="AS445">
        <f>_xlfn.RANK.AVG(Table2[[#This Row],[1Y Return vs Nifty Z-Score]],Table2[1Y Return vs Nifty Z-Score])</f>
        <v>233</v>
      </c>
      <c r="AT445">
        <f>_xlfn.RANK.AVG(Table2[[#This Row],[6M Return vs Nifty Z-Score]],Table2[6M Return vs Nifty Z-Score])</f>
        <v>420</v>
      </c>
      <c r="AU445">
        <f>_xlfn.RANK.AVG(Table2[[#This Row],[Sharpe Ratio Z-Score]],Table2[Sharpe Ratio Z-Score])</f>
        <v>637</v>
      </c>
      <c r="AV445">
        <f>(Table2[[#This Row],[Rank 1Y]]+Table2[[#This Row],[Rank 6M]]+Table2[[#This Row],[Rank Sharpe]])/3</f>
        <v>430</v>
      </c>
    </row>
    <row r="446" spans="1:48" x14ac:dyDescent="0.3">
      <c r="A446" t="s">
        <v>420</v>
      </c>
      <c r="B446" t="s">
        <v>421</v>
      </c>
      <c r="C446" t="s">
        <v>3171</v>
      </c>
      <c r="D446" t="s">
        <v>231</v>
      </c>
      <c r="E446">
        <v>57200.087908914997</v>
      </c>
      <c r="F446">
        <v>2147.35</v>
      </c>
      <c r="G446">
        <v>8.5347040789525508</v>
      </c>
      <c r="H446">
        <f>(Table2[[#This Row],[1Y Return vs Nifty]]-AVERAGE(Table2[1Y Return vs Nifty]))/_xlfn.STDEV.P(Table2[1Y Return vs Nifty])</f>
        <v>-0.26924069253131167</v>
      </c>
      <c r="I446">
        <v>6.1642512877515703</v>
      </c>
      <c r="J446">
        <f>(Table2[[#This Row],[1M Return vs Nifty]]-AVERAGE(Table2[1M Return vs Nifty]))/_xlfn.STDEV.P(Table2[1M Return vs Nifty])</f>
        <v>0.41096608478651148</v>
      </c>
      <c r="K446">
        <v>6.6317908511416697</v>
      </c>
      <c r="L446">
        <f>(Table2[[#This Row],[6M Return vs Nifty]]-AVERAGE(Table2[6M Return vs Nifty]))/_xlfn.STDEV.P(Table2[6M Return vs Nifty])</f>
        <v>-8.2108684856087508E-2</v>
      </c>
      <c r="M446">
        <v>4.8135016089270497</v>
      </c>
      <c r="N446">
        <f>(Table2[[#This Row],[1W Return vs Nifty]]-AVERAGE(Table2[1W Return vs Nifty]))/_xlfn.STDEV.P(Table2[1W Return vs Nifty])</f>
        <v>0.2288099262486458</v>
      </c>
      <c r="O446">
        <v>2113.8000000000002</v>
      </c>
      <c r="P446">
        <v>2064.8606805955401</v>
      </c>
      <c r="Q446">
        <v>1916.90827138744</v>
      </c>
      <c r="R446">
        <v>61.394351781522801</v>
      </c>
      <c r="S446" s="1">
        <f>(Table2[[#This Row],[Close Price]]-Table2[[#This Row],[20D EMA]])/Table2[[#This Row],[20D EMA]]</f>
        <v>1.5871889488125519E-2</v>
      </c>
      <c r="T446" s="1">
        <f>(Table2[[#This Row],[Close Price]]-Table2[[#This Row],[50D EMA]])/Table2[[#This Row],[50D EMA]]</f>
        <v>3.99490968953259E-2</v>
      </c>
      <c r="U446" s="1">
        <f>(Table2[[#This Row],[Close Price]]-Table2[[#This Row],[200D EMA]])/Table2[[#This Row],[200D EMA]]</f>
        <v>0.12021531340452113</v>
      </c>
      <c r="V446">
        <v>1.2955474492958301</v>
      </c>
      <c r="W446">
        <v>2118.5</v>
      </c>
      <c r="X446">
        <v>2172.4499999999998</v>
      </c>
      <c r="Y446">
        <v>2118.5</v>
      </c>
      <c r="Z446">
        <v>2196.15</v>
      </c>
      <c r="AA446">
        <v>2118.5</v>
      </c>
      <c r="AB446">
        <v>2186.4</v>
      </c>
      <c r="AC446" s="1">
        <f>(Table2[[#This Row],[Close Price]]/Table2[[#This Row],[Day Low]])-1</f>
        <v>1.3618126032570066E-2</v>
      </c>
      <c r="AD446" s="1">
        <f>(Table2[[#This Row],[Day High]]/Table2[[#This Row],[Close Price]])-1</f>
        <v>1.16888257619856E-2</v>
      </c>
      <c r="AE446" s="1">
        <f>(Table2[[#This Row],[Close Price]]/Table2[[#This Row],[Current Week Low]])-1</f>
        <v>1.3618126032570066E-2</v>
      </c>
      <c r="AF446" s="1">
        <f>(Table2[[#This Row],[Current Week High]]/Table2[[#This Row],[Close Price]])-1</f>
        <v>2.2725685146808949E-2</v>
      </c>
      <c r="AG446" s="1">
        <f>(Table2[[#This Row],[Close Price]]/Table2[[#This Row],[Current Month Low]])-1</f>
        <v>1.3618126032570066E-2</v>
      </c>
      <c r="AH446" s="1">
        <f>(Table2[[#This Row],[Current Month High]]/Table2[[#This Row],[Close Price]])-1</f>
        <v>1.8185205020141204E-2</v>
      </c>
      <c r="AI446">
        <v>2.68004750040748</v>
      </c>
      <c r="AJ446">
        <v>39.4564229120665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-0.05</v>
      </c>
      <c r="AM446" t="s">
        <v>3214</v>
      </c>
      <c r="AN446">
        <v>1.53</v>
      </c>
      <c r="AO446" t="s">
        <v>3215</v>
      </c>
      <c r="AP446">
        <v>-9.7054094479800002E-4</v>
      </c>
      <c r="AQ446">
        <f>(Table2[[#This Row],[Sharpe Ratio]]-AVERAGE(Table2[Sharpe Ratio]))/_xlfn.STDEV.P(Table2[Sharpe Ratio])</f>
        <v>-0.72591904940582597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-0.43749241575806774</v>
      </c>
      <c r="AS446">
        <f>_xlfn.RANK.AVG(Table2[[#This Row],[1Y Return vs Nifty Z-Score]],Table2[1Y Return vs Nifty Z-Score])</f>
        <v>385</v>
      </c>
      <c r="AT446">
        <f>_xlfn.RANK.AVG(Table2[[#This Row],[6M Return vs Nifty Z-Score]],Table2[6M Return vs Nifty Z-Score])</f>
        <v>347</v>
      </c>
      <c r="AU446">
        <f>_xlfn.RANK.AVG(Table2[[#This Row],[Sharpe Ratio Z-Score]],Table2[Sharpe Ratio Z-Score])</f>
        <v>565</v>
      </c>
      <c r="AV446">
        <f>(Table2[[#This Row],[Rank 1Y]]+Table2[[#This Row],[Rank 6M]]+Table2[[#This Row],[Rank Sharpe]])/3</f>
        <v>432.33333333333331</v>
      </c>
    </row>
    <row r="447" spans="1:48" x14ac:dyDescent="0.3">
      <c r="A447" t="s">
        <v>1145</v>
      </c>
      <c r="B447" t="s">
        <v>1146</v>
      </c>
      <c r="C447" t="s">
        <v>3179</v>
      </c>
      <c r="D447" t="s">
        <v>517</v>
      </c>
      <c r="E447">
        <v>11485.5652198845</v>
      </c>
      <c r="F447">
        <v>350.55</v>
      </c>
      <c r="G447">
        <v>-6.0332341818911797</v>
      </c>
      <c r="H447">
        <f>(Table2[[#This Row],[1Y Return vs Nifty]]-AVERAGE(Table2[1Y Return vs Nifty]))/_xlfn.STDEV.P(Table2[1Y Return vs Nifty])</f>
        <v>-0.51835438372847842</v>
      </c>
      <c r="I447">
        <v>-78.285931797530694</v>
      </c>
      <c r="J447">
        <f>(Table2[[#This Row],[1M Return vs Nifty]]-AVERAGE(Table2[1M Return vs Nifty]))/_xlfn.STDEV.P(Table2[1M Return vs Nifty])</f>
        <v>-7.2689823889599197</v>
      </c>
      <c r="K447">
        <v>3.44977757391846</v>
      </c>
      <c r="L447">
        <f>(Table2[[#This Row],[6M Return vs Nifty]]-AVERAGE(Table2[6M Return vs Nifty]))/_xlfn.STDEV.P(Table2[6M Return vs Nifty])</f>
        <v>-0.18692782326429255</v>
      </c>
      <c r="M447">
        <v>0.89173325876634901</v>
      </c>
      <c r="N447">
        <f>(Table2[[#This Row],[1W Return vs Nifty]]-AVERAGE(Table2[1W Return vs Nifty]))/_xlfn.STDEV.P(Table2[1W Return vs Nifty])</f>
        <v>-0.67491366896295457</v>
      </c>
      <c r="O447">
        <v>349.53</v>
      </c>
      <c r="P447">
        <v>335.08665957754499</v>
      </c>
      <c r="Q447">
        <v>307.68142323371501</v>
      </c>
      <c r="R447">
        <v>53.929245244294599</v>
      </c>
      <c r="S447" s="1">
        <f>(Table2[[#This Row],[Close Price]]-Table2[[#This Row],[20D EMA]])/Table2[[#This Row],[20D EMA]]</f>
        <v>2.918204445970414E-3</v>
      </c>
      <c r="T447" s="1">
        <f>(Table2[[#This Row],[Close Price]]-Table2[[#This Row],[50D EMA]])/Table2[[#This Row],[50D EMA]]</f>
        <v>4.614728751645969E-2</v>
      </c>
      <c r="U447" s="1">
        <f>(Table2[[#This Row],[Close Price]]-Table2[[#This Row],[200D EMA]])/Table2[[#This Row],[200D EMA]]</f>
        <v>0.13932780314046456</v>
      </c>
      <c r="V447">
        <v>1.8223946372526301</v>
      </c>
      <c r="W447">
        <v>347.85</v>
      </c>
      <c r="X447">
        <v>358.6</v>
      </c>
      <c r="Y447">
        <v>347.85</v>
      </c>
      <c r="Z447">
        <v>372.7</v>
      </c>
      <c r="AA447">
        <v>347.85</v>
      </c>
      <c r="AB447">
        <v>362.5</v>
      </c>
      <c r="AC447" s="1">
        <f>(Table2[[#This Row],[Close Price]]/Table2[[#This Row],[Day Low]])-1</f>
        <v>7.7619663648123005E-3</v>
      </c>
      <c r="AD447" s="1">
        <f>(Table2[[#This Row],[Day High]]/Table2[[#This Row],[Close Price]])-1</f>
        <v>2.2963913849664896E-2</v>
      </c>
      <c r="AE447" s="1">
        <f>(Table2[[#This Row],[Close Price]]/Table2[[#This Row],[Current Week Low]])-1</f>
        <v>7.7619663648123005E-3</v>
      </c>
      <c r="AF447" s="1">
        <f>(Table2[[#This Row],[Current Week High]]/Table2[[#This Row],[Close Price]])-1</f>
        <v>6.3186421337897425E-2</v>
      </c>
      <c r="AG447" s="1">
        <f>(Table2[[#This Row],[Close Price]]/Table2[[#This Row],[Current Month Low]])-1</f>
        <v>7.7619663648123005E-3</v>
      </c>
      <c r="AH447" s="1">
        <f>(Table2[[#This Row],[Current Month High]]/Table2[[#This Row],[Close Price]])-1</f>
        <v>3.408928826130353E-2</v>
      </c>
      <c r="AI447">
        <v>14.3916702324917</v>
      </c>
      <c r="AJ447">
        <v>44.497114591920798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0.05</v>
      </c>
      <c r="AM447" t="s">
        <v>3215</v>
      </c>
      <c r="AN447">
        <v>6.79</v>
      </c>
      <c r="AO447" t="s">
        <v>3215</v>
      </c>
      <c r="AP447">
        <v>2.7736449379362999E-2</v>
      </c>
      <c r="AQ447">
        <f>(Table2[[#This Row],[Sharpe Ratio]]-AVERAGE(Table2[Sharpe Ratio]))/_xlfn.STDEV.P(Table2[Sharpe Ratio])</f>
        <v>-0.39071549156858981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-9.0398937564842345</v>
      </c>
      <c r="AS447">
        <f>_xlfn.RANK.AVG(Table2[[#This Row],[1Y Return vs Nifty Z-Score]],Table2[1Y Return vs Nifty Z-Score])</f>
        <v>470</v>
      </c>
      <c r="AT447">
        <f>_xlfn.RANK.AVG(Table2[[#This Row],[6M Return vs Nifty Z-Score]],Table2[6M Return vs Nifty Z-Score])</f>
        <v>390</v>
      </c>
      <c r="AU447">
        <f>_xlfn.RANK.AVG(Table2[[#This Row],[Sharpe Ratio Z-Score]],Table2[Sharpe Ratio Z-Score])</f>
        <v>438</v>
      </c>
      <c r="AV447">
        <f>(Table2[[#This Row],[Rank 1Y]]+Table2[[#This Row],[Rank 6M]]+Table2[[#This Row],[Rank Sharpe]])/3</f>
        <v>432.66666666666669</v>
      </c>
    </row>
    <row r="448" spans="1:48" x14ac:dyDescent="0.3">
      <c r="A448" t="s">
        <v>193</v>
      </c>
      <c r="B448" t="s">
        <v>194</v>
      </c>
      <c r="C448" t="s">
        <v>3171</v>
      </c>
      <c r="D448" t="s">
        <v>195</v>
      </c>
      <c r="E448">
        <v>142253.28657300599</v>
      </c>
      <c r="F448">
        <v>1348.4</v>
      </c>
      <c r="G448">
        <v>6.5071478662815201</v>
      </c>
      <c r="H448">
        <f>(Table2[[#This Row],[1Y Return vs Nifty]]-AVERAGE(Table2[1Y Return vs Nifty]))/_xlfn.STDEV.P(Table2[1Y Return vs Nifty])</f>
        <v>-0.30391217474138077</v>
      </c>
      <c r="I448">
        <v>-5.7253721416527403</v>
      </c>
      <c r="J448">
        <f>(Table2[[#This Row],[1M Return vs Nifty]]-AVERAGE(Table2[1M Return vs Nifty]))/_xlfn.STDEV.P(Table2[1M Return vs Nifty])</f>
        <v>-0.67028314374224218</v>
      </c>
      <c r="K448">
        <v>0.81852413589983497</v>
      </c>
      <c r="L448">
        <f>(Table2[[#This Row],[6M Return vs Nifty]]-AVERAGE(Table2[6M Return vs Nifty]))/_xlfn.STDEV.P(Table2[6M Return vs Nifty])</f>
        <v>-0.27360430581732015</v>
      </c>
      <c r="M448">
        <v>0.92479484921886901</v>
      </c>
      <c r="N448">
        <f>(Table2[[#This Row],[1W Return vs Nifty]]-AVERAGE(Table2[1W Return vs Nifty]))/_xlfn.STDEV.P(Table2[1W Return vs Nifty])</f>
        <v>-0.66729502943113717</v>
      </c>
      <c r="O448">
        <v>1428.42</v>
      </c>
      <c r="P448">
        <v>1432.70291005443</v>
      </c>
      <c r="Q448">
        <v>1313.6187085284901</v>
      </c>
      <c r="R448">
        <v>25.885627839574799</v>
      </c>
      <c r="S448" s="1">
        <f>(Table2[[#This Row],[Close Price]]-Table2[[#This Row],[20D EMA]])/Table2[[#This Row],[20D EMA]]</f>
        <v>-5.6019938113440006E-2</v>
      </c>
      <c r="T448" s="1">
        <f>(Table2[[#This Row],[Close Price]]-Table2[[#This Row],[50D EMA]])/Table2[[#This Row],[50D EMA]]</f>
        <v>-5.8841864187479866E-2</v>
      </c>
      <c r="U448" s="1">
        <f>(Table2[[#This Row],[Close Price]]-Table2[[#This Row],[200D EMA]])/Table2[[#This Row],[200D EMA]]</f>
        <v>2.6477463548362432E-2</v>
      </c>
      <c r="V448">
        <v>1.37527666563627</v>
      </c>
      <c r="W448">
        <v>1338.05</v>
      </c>
      <c r="X448">
        <v>1388</v>
      </c>
      <c r="Y448">
        <v>1338.05</v>
      </c>
      <c r="Z448">
        <v>1415.5</v>
      </c>
      <c r="AA448">
        <v>1338.05</v>
      </c>
      <c r="AB448">
        <v>1415.5</v>
      </c>
      <c r="AC448" s="1">
        <f>(Table2[[#This Row],[Close Price]]/Table2[[#This Row],[Day Low]])-1</f>
        <v>7.7351369530287428E-3</v>
      </c>
      <c r="AD448" s="1">
        <f>(Table2[[#This Row],[Day High]]/Table2[[#This Row],[Close Price]])-1</f>
        <v>2.9368140017798749E-2</v>
      </c>
      <c r="AE448" s="1">
        <f>(Table2[[#This Row],[Close Price]]/Table2[[#This Row],[Current Week Low]])-1</f>
        <v>7.7351369530287428E-3</v>
      </c>
      <c r="AF448" s="1">
        <f>(Table2[[#This Row],[Current Week High]]/Table2[[#This Row],[Close Price]])-1</f>
        <v>4.9762681696825739E-2</v>
      </c>
      <c r="AG448" s="1">
        <f>(Table2[[#This Row],[Close Price]]/Table2[[#This Row],[Current Month Low]])-1</f>
        <v>7.7351369530287428E-3</v>
      </c>
      <c r="AH448" s="1">
        <f>(Table2[[#This Row],[Current Month High]]/Table2[[#This Row],[Close Price]])-1</f>
        <v>4.9762681696825739E-2</v>
      </c>
      <c r="AI448">
        <v>14.3466330465737</v>
      </c>
      <c r="AJ448">
        <v>40.487601583663199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-0.13</v>
      </c>
      <c r="AM448" t="s">
        <v>3214</v>
      </c>
      <c r="AN448">
        <v>-7.41</v>
      </c>
      <c r="AO448" t="s">
        <v>3214</v>
      </c>
      <c r="AP448">
        <v>8.5268830984399999E-3</v>
      </c>
      <c r="AQ448">
        <f>(Table2[[#This Row],[Sharpe Ratio]]-AVERAGE(Table2[Sharpe Ratio]))/_xlfn.STDEV.P(Table2[Sharpe Ratio])</f>
        <v>-0.61502026504587648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399</v>
      </c>
      <c r="AT448">
        <f>_xlfn.RANK.AVG(Table2[[#This Row],[6M Return vs Nifty Z-Score]],Table2[6M Return vs Nifty Z-Score])</f>
        <v>413</v>
      </c>
      <c r="AU448">
        <f>_xlfn.RANK.AVG(Table2[[#This Row],[Sharpe Ratio Z-Score]],Table2[Sharpe Ratio Z-Score])</f>
        <v>487</v>
      </c>
      <c r="AV448">
        <f>(Table2[[#This Row],[Rank 1Y]]+Table2[[#This Row],[Rank 6M]]+Table2[[#This Row],[Rank Sharpe]])/3</f>
        <v>433</v>
      </c>
    </row>
    <row r="449" spans="1:48" x14ac:dyDescent="0.3">
      <c r="A449" t="s">
        <v>177</v>
      </c>
      <c r="B449" t="s">
        <v>178</v>
      </c>
      <c r="C449" t="s">
        <v>3177</v>
      </c>
      <c r="D449" t="s">
        <v>77</v>
      </c>
      <c r="E449">
        <v>156049.93734483499</v>
      </c>
      <c r="F449">
        <v>632.45000000000005</v>
      </c>
      <c r="G449">
        <v>17.035654311091001</v>
      </c>
      <c r="H449">
        <f>(Table2[[#This Row],[1Y Return vs Nifty]]-AVERAGE(Table2[1Y Return vs Nifty]))/_xlfn.STDEV.P(Table2[1Y Return vs Nifty])</f>
        <v>-0.12387330744954859</v>
      </c>
      <c r="I449">
        <v>2.1175213829842598</v>
      </c>
      <c r="J449">
        <f>(Table2[[#This Row],[1M Return vs Nifty]]-AVERAGE(Table2[1M Return vs Nifty]))/_xlfn.STDEV.P(Table2[1M Return vs Nifty])</f>
        <v>4.2954127673323725E-2</v>
      </c>
      <c r="K449">
        <v>-12.943292402617599</v>
      </c>
      <c r="L449">
        <f>(Table2[[#This Row],[6M Return vs Nifty]]-AVERAGE(Table2[6M Return vs Nifty]))/_xlfn.STDEV.P(Table2[6M Return vs Nifty])</f>
        <v>-0.72693420322050972</v>
      </c>
      <c r="M449">
        <v>6.4885410972133304</v>
      </c>
      <c r="N449">
        <f>(Table2[[#This Row],[1W Return vs Nifty]]-AVERAGE(Table2[1W Return vs Nifty]))/_xlfn.STDEV.P(Table2[1W Return vs Nifty])</f>
        <v>0.61480230859153651</v>
      </c>
      <c r="O449">
        <v>625.04</v>
      </c>
      <c r="P449">
        <v>632.39553872988904</v>
      </c>
      <c r="Q449">
        <v>600.42848846311904</v>
      </c>
      <c r="R449">
        <v>61.381739768992801</v>
      </c>
      <c r="S449" s="1">
        <f>(Table2[[#This Row],[Close Price]]-Table2[[#This Row],[20D EMA]])/Table2[[#This Row],[20D EMA]]</f>
        <v>1.18552412645592E-2</v>
      </c>
      <c r="T449" s="1">
        <f>(Table2[[#This Row],[Close Price]]-Table2[[#This Row],[50D EMA]])/Table2[[#This Row],[50D EMA]]</f>
        <v>8.6118997961918132E-5</v>
      </c>
      <c r="U449" s="1">
        <f>(Table2[[#This Row],[Close Price]]-Table2[[#This Row],[200D EMA]])/Table2[[#This Row],[200D EMA]]</f>
        <v>5.3331099626609257E-2</v>
      </c>
      <c r="V449">
        <v>0.80520037294823399</v>
      </c>
      <c r="W449">
        <v>613.04999999999995</v>
      </c>
      <c r="X449">
        <v>633</v>
      </c>
      <c r="Y449">
        <v>613.04999999999995</v>
      </c>
      <c r="Z449">
        <v>643.29999999999995</v>
      </c>
      <c r="AA449">
        <v>613.04999999999995</v>
      </c>
      <c r="AB449">
        <v>634.75</v>
      </c>
      <c r="AC449" s="1">
        <f>(Table2[[#This Row],[Close Price]]/Table2[[#This Row],[Day Low]])-1</f>
        <v>3.1645053421417657E-2</v>
      </c>
      <c r="AD449" s="1">
        <f>(Table2[[#This Row],[Day High]]/Table2[[#This Row],[Close Price]])-1</f>
        <v>8.6963396315908881E-4</v>
      </c>
      <c r="AE449" s="1">
        <f>(Table2[[#This Row],[Close Price]]/Table2[[#This Row],[Current Week Low]])-1</f>
        <v>3.1645053421417657E-2</v>
      </c>
      <c r="AF449" s="1">
        <f>(Table2[[#This Row],[Current Week High]]/Table2[[#This Row],[Close Price]])-1</f>
        <v>1.7155506364139317E-2</v>
      </c>
      <c r="AG449" s="1">
        <f>(Table2[[#This Row],[Close Price]]/Table2[[#This Row],[Current Month Low]])-1</f>
        <v>3.1645053421417657E-2</v>
      </c>
      <c r="AH449" s="1">
        <f>(Table2[[#This Row],[Current Month High]]/Table2[[#This Row],[Close Price]])-1</f>
        <v>3.6366511186654016E-3</v>
      </c>
      <c r="AI449">
        <v>11.779587319155601</v>
      </c>
      <c r="AJ449">
        <v>56.527657468135097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3214</v>
      </c>
      <c r="AN449">
        <v>-1.57</v>
      </c>
      <c r="AO449" t="s">
        <v>3214</v>
      </c>
      <c r="AP449">
        <v>3.9420142198155997E-2</v>
      </c>
      <c r="AQ449">
        <f>(Table2[[#This Row],[Sharpe Ratio]]-AVERAGE(Table2[Sharpe Ratio]))/_xlfn.STDEV.P(Table2[Sharpe Ratio])</f>
        <v>-0.25428825355748552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335</v>
      </c>
      <c r="AT449">
        <f>_xlfn.RANK.AVG(Table2[[#This Row],[6M Return vs Nifty Z-Score]],Table2[6M Return vs Nifty Z-Score])</f>
        <v>557</v>
      </c>
      <c r="AU449">
        <f>_xlfn.RANK.AVG(Table2[[#This Row],[Sharpe Ratio Z-Score]],Table2[Sharpe Ratio Z-Score])</f>
        <v>409</v>
      </c>
      <c r="AV449">
        <f>(Table2[[#This Row],[Rank 1Y]]+Table2[[#This Row],[Rank 6M]]+Table2[[#This Row],[Rank Sharpe]])/3</f>
        <v>433.66666666666669</v>
      </c>
    </row>
    <row r="450" spans="1:48" x14ac:dyDescent="0.3">
      <c r="A450" t="s">
        <v>1651</v>
      </c>
      <c r="B450" t="s">
        <v>1652</v>
      </c>
      <c r="C450" t="s">
        <v>3180</v>
      </c>
      <c r="D450" t="s">
        <v>130</v>
      </c>
      <c r="E450">
        <v>5617.3682048832898</v>
      </c>
      <c r="F450">
        <v>196.76</v>
      </c>
      <c r="G450">
        <v>41.353414992539598</v>
      </c>
      <c r="H450">
        <f>(Table2[[#This Row],[1Y Return vs Nifty]]-AVERAGE(Table2[1Y Return vs Nifty]))/_xlfn.STDEV.P(Table2[1Y Return vs Nifty])</f>
        <v>0.29196365015807751</v>
      </c>
      <c r="I450">
        <v>-4.7372496414402203</v>
      </c>
      <c r="J450">
        <f>(Table2[[#This Row],[1M Return vs Nifty]]-AVERAGE(Table2[1M Return vs Nifty]))/_xlfn.STDEV.P(Table2[1M Return vs Nifty])</f>
        <v>-0.58042271230045173</v>
      </c>
      <c r="K450">
        <v>-20.498098624408801</v>
      </c>
      <c r="L450">
        <f>(Table2[[#This Row],[6M Return vs Nifty]]-AVERAGE(Table2[6M Return vs Nifty]))/_xlfn.STDEV.P(Table2[6M Return vs Nifty])</f>
        <v>-0.97579811735858746</v>
      </c>
      <c r="M450">
        <v>4.6907350716274099</v>
      </c>
      <c r="N450">
        <f>(Table2[[#This Row],[1W Return vs Nifty]]-AVERAGE(Table2[1W Return vs Nifty]))/_xlfn.STDEV.P(Table2[1W Return vs Nifty])</f>
        <v>0.2005198778434249</v>
      </c>
      <c r="O450">
        <v>196.89</v>
      </c>
      <c r="P450">
        <v>199.50036051547099</v>
      </c>
      <c r="Q450">
        <v>189.27808771394399</v>
      </c>
      <c r="R450">
        <v>49.186742593126397</v>
      </c>
      <c r="S450" s="1">
        <f>(Table2[[#This Row],[Close Price]]-Table2[[#This Row],[20D EMA]])/Table2[[#This Row],[20D EMA]]</f>
        <v>-6.6026715424854219E-4</v>
      </c>
      <c r="T450" s="1">
        <f>(Table2[[#This Row],[Close Price]]-Table2[[#This Row],[50D EMA]])/Table2[[#This Row],[50D EMA]]</f>
        <v>-1.3736118112220079E-2</v>
      </c>
      <c r="U450" s="1">
        <f>(Table2[[#This Row],[Close Price]]-Table2[[#This Row],[200D EMA]])/Table2[[#This Row],[200D EMA]]</f>
        <v>3.9528676438042934E-2</v>
      </c>
      <c r="V450">
        <v>0.91929183537190495</v>
      </c>
      <c r="W450">
        <v>192</v>
      </c>
      <c r="X450">
        <v>195.94</v>
      </c>
      <c r="Y450">
        <v>192</v>
      </c>
      <c r="Z450">
        <v>207</v>
      </c>
      <c r="AA450">
        <v>192</v>
      </c>
      <c r="AB450">
        <v>201.61</v>
      </c>
      <c r="AC450" s="1">
        <f>(Table2[[#This Row],[Close Price]]/Table2[[#This Row],[Day Low]])-1</f>
        <v>2.4791666666666545E-2</v>
      </c>
      <c r="AD450" s="1">
        <f>(Table2[[#This Row],[Day High]]/Table2[[#This Row],[Close Price]])-1</f>
        <v>-4.1675137223012859E-3</v>
      </c>
      <c r="AE450" s="1">
        <f>(Table2[[#This Row],[Close Price]]/Table2[[#This Row],[Current Week Low]])-1</f>
        <v>2.4791666666666545E-2</v>
      </c>
      <c r="AF450" s="1">
        <f>(Table2[[#This Row],[Current Week High]]/Table2[[#This Row],[Close Price]])-1</f>
        <v>5.2043098190689197E-2</v>
      </c>
      <c r="AG450" s="1">
        <f>(Table2[[#This Row],[Close Price]]/Table2[[#This Row],[Current Month Low]])-1</f>
        <v>2.4791666666666545E-2</v>
      </c>
      <c r="AH450" s="1">
        <f>(Table2[[#This Row],[Current Month High]]/Table2[[#This Row],[Close Price]])-1</f>
        <v>2.4649318967269851E-2</v>
      </c>
      <c r="AI450">
        <v>34.656434234600503</v>
      </c>
      <c r="AJ450">
        <v>79.525547445255398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-0.14000000000000001</v>
      </c>
      <c r="AM450" t="s">
        <v>3214</v>
      </c>
      <c r="AN450">
        <v>-0.01</v>
      </c>
      <c r="AO450" t="s">
        <v>3214</v>
      </c>
      <c r="AP450">
        <v>2.5789341807027001E-2</v>
      </c>
      <c r="AQ450">
        <f>(Table2[[#This Row],[Sharpe Ratio]]-AVERAGE(Table2[Sharpe Ratio]))/_xlfn.STDEV.P(Table2[Sharpe Ratio])</f>
        <v>-0.41345132623355391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225</v>
      </c>
      <c r="AT450">
        <f>_xlfn.RANK.AVG(Table2[[#This Row],[6M Return vs Nifty Z-Score]],Table2[6M Return vs Nifty Z-Score])</f>
        <v>635</v>
      </c>
      <c r="AU450">
        <f>_xlfn.RANK.AVG(Table2[[#This Row],[Sharpe Ratio Z-Score]],Table2[Sharpe Ratio Z-Score])</f>
        <v>442</v>
      </c>
      <c r="AV450">
        <f>(Table2[[#This Row],[Rank 1Y]]+Table2[[#This Row],[Rank 6M]]+Table2[[#This Row],[Rank Sharpe]])/3</f>
        <v>434</v>
      </c>
    </row>
    <row r="451" spans="1:48" x14ac:dyDescent="0.3">
      <c r="A451" t="s">
        <v>30</v>
      </c>
      <c r="B451" t="s">
        <v>31</v>
      </c>
      <c r="C451" t="s">
        <v>3168</v>
      </c>
      <c r="D451" t="s">
        <v>21</v>
      </c>
      <c r="E451">
        <v>788762.78458267497</v>
      </c>
      <c r="F451">
        <v>1893.4</v>
      </c>
      <c r="G451">
        <v>2.7392001796871601</v>
      </c>
      <c r="H451">
        <f>(Table2[[#This Row],[1Y Return vs Nifty]]-AVERAGE(Table2[1Y Return vs Nifty]))/_xlfn.STDEV.P(Table2[1Y Return vs Nifty])</f>
        <v>-0.36834458375071044</v>
      </c>
      <c r="I451">
        <v>-2.91454912339512</v>
      </c>
      <c r="J451">
        <f>(Table2[[#This Row],[1M Return vs Nifty]]-AVERAGE(Table2[1M Return vs Nifty]))/_xlfn.STDEV.P(Table2[1M Return vs Nifty])</f>
        <v>-0.41466527341460441</v>
      </c>
      <c r="K451">
        <v>15.3267099441371</v>
      </c>
      <c r="L451">
        <f>(Table2[[#This Row],[6M Return vs Nifty]]-AVERAGE(Table2[6M Return vs Nifty]))/_xlfn.STDEV.P(Table2[6M Return vs Nifty])</f>
        <v>0.20431184468116276</v>
      </c>
      <c r="M451">
        <v>4.0349991050693799</v>
      </c>
      <c r="N451">
        <f>(Table2[[#This Row],[1W Return vs Nifty]]-AVERAGE(Table2[1W Return vs Nifty]))/_xlfn.STDEV.P(Table2[1W Return vs Nifty])</f>
        <v>4.941353695434772E-2</v>
      </c>
      <c r="O451">
        <v>1901.33</v>
      </c>
      <c r="P451">
        <v>1853.59964660169</v>
      </c>
      <c r="Q451">
        <v>1667.02153369902</v>
      </c>
      <c r="R451">
        <v>50.415602175071299</v>
      </c>
      <c r="S451" s="1">
        <f>(Table2[[#This Row],[Close Price]]-Table2[[#This Row],[20D EMA]])/Table2[[#This Row],[20D EMA]]</f>
        <v>-4.1707646752535523E-3</v>
      </c>
      <c r="T451" s="1">
        <f>(Table2[[#This Row],[Close Price]]-Table2[[#This Row],[50D EMA]])/Table2[[#This Row],[50D EMA]]</f>
        <v>2.1471925435073515E-2</v>
      </c>
      <c r="U451" s="1">
        <f>(Table2[[#This Row],[Close Price]]-Table2[[#This Row],[200D EMA]])/Table2[[#This Row],[200D EMA]]</f>
        <v>0.13579816560537161</v>
      </c>
      <c r="V451">
        <v>1.15791587604159</v>
      </c>
      <c r="W451">
        <v>1881</v>
      </c>
      <c r="X451">
        <v>1911.85</v>
      </c>
      <c r="Y451">
        <v>1870.5</v>
      </c>
      <c r="Z451">
        <v>1911.85</v>
      </c>
      <c r="AA451">
        <v>1875</v>
      </c>
      <c r="AB451">
        <v>1911.85</v>
      </c>
      <c r="AC451" s="1">
        <f>(Table2[[#This Row],[Close Price]]/Table2[[#This Row],[Day Low]])-1</f>
        <v>6.5922381711855937E-3</v>
      </c>
      <c r="AD451" s="1">
        <f>(Table2[[#This Row],[Day High]]/Table2[[#This Row],[Close Price]])-1</f>
        <v>9.7443751980563764E-3</v>
      </c>
      <c r="AE451" s="1">
        <f>(Table2[[#This Row],[Close Price]]/Table2[[#This Row],[Current Week Low]])-1</f>
        <v>1.2242715851376706E-2</v>
      </c>
      <c r="AF451" s="1">
        <f>(Table2[[#This Row],[Current Week High]]/Table2[[#This Row],[Close Price]])-1</f>
        <v>9.7443751980563764E-3</v>
      </c>
      <c r="AG451" s="1">
        <f>(Table2[[#This Row],[Close Price]]/Table2[[#This Row],[Current Month Low]])-1</f>
        <v>9.8133333333334516E-3</v>
      </c>
      <c r="AH451" s="1">
        <f>(Table2[[#This Row],[Current Month High]]/Table2[[#This Row],[Close Price]])-1</f>
        <v>9.7443751980563764E-3</v>
      </c>
      <c r="AI451">
        <v>4.3493186859617499</v>
      </c>
      <c r="AJ451">
        <v>40.080642178078598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0.03</v>
      </c>
      <c r="AM451" t="s">
        <v>3215</v>
      </c>
      <c r="AN451">
        <v>-2.92</v>
      </c>
      <c r="AO451" t="s">
        <v>3214</v>
      </c>
      <c r="AP451">
        <v>-3.7465143204954997E-2</v>
      </c>
      <c r="AQ451">
        <f>(Table2[[#This Row],[Sharpe Ratio]]-AVERAGE(Table2[Sharpe Ratio]))/_xlfn.STDEV.P(Table2[Sharpe Ratio])</f>
        <v>-1.1520563902180241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-1.6813408657478284</v>
      </c>
      <c r="AS451">
        <f>_xlfn.RANK.AVG(Table2[[#This Row],[1Y Return vs Nifty Z-Score]],Table2[1Y Return vs Nifty Z-Score])</f>
        <v>414</v>
      </c>
      <c r="AT451">
        <f>_xlfn.RANK.AVG(Table2[[#This Row],[6M Return vs Nifty Z-Score]],Table2[6M Return vs Nifty Z-Score])</f>
        <v>248</v>
      </c>
      <c r="AU451">
        <f>_xlfn.RANK.AVG(Table2[[#This Row],[Sharpe Ratio Z-Score]],Table2[Sharpe Ratio Z-Score])</f>
        <v>641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1538</v>
      </c>
      <c r="B452" t="s">
        <v>1539</v>
      </c>
      <c r="C452" t="s">
        <v>3180</v>
      </c>
      <c r="D452" t="s">
        <v>130</v>
      </c>
      <c r="E452">
        <v>6665.1599162000002</v>
      </c>
      <c r="F452">
        <v>933.1</v>
      </c>
      <c r="G452">
        <v>7.6114553262186799</v>
      </c>
      <c r="H452">
        <f>(Table2[[#This Row],[1Y Return vs Nifty]]-AVERAGE(Table2[1Y Return vs Nifty]))/_xlfn.STDEV.P(Table2[1Y Return vs Nifty])</f>
        <v>-0.28502836959093386</v>
      </c>
      <c r="I452">
        <v>0.80421805146611303</v>
      </c>
      <c r="J452">
        <f>(Table2[[#This Row],[1M Return vs Nifty]]-AVERAGE(Table2[1M Return vs Nifty]))/_xlfn.STDEV.P(Table2[1M Return vs Nifty])</f>
        <v>-7.6478436567222863E-2</v>
      </c>
      <c r="K452">
        <v>-2.4492656274621698</v>
      </c>
      <c r="L452">
        <f>(Table2[[#This Row],[6M Return vs Nifty]]-AVERAGE(Table2[6M Return vs Nifty]))/_xlfn.STDEV.P(Table2[6M Return vs Nifty])</f>
        <v>-0.38124901929056637</v>
      </c>
      <c r="M452">
        <v>2.7369309282987802</v>
      </c>
      <c r="N452">
        <f>(Table2[[#This Row],[1W Return vs Nifty]]-AVERAGE(Table2[1W Return vs Nifty]))/_xlfn.STDEV.P(Table2[1W Return vs Nifty])</f>
        <v>-0.24971041295789637</v>
      </c>
      <c r="O452">
        <v>951.84</v>
      </c>
      <c r="P452">
        <v>940.74438769447795</v>
      </c>
      <c r="Q452">
        <v>875.01119428055699</v>
      </c>
      <c r="R452">
        <v>43.852832564313402</v>
      </c>
      <c r="S452" s="1">
        <f>(Table2[[#This Row],[Close Price]]-Table2[[#This Row],[20D EMA]])/Table2[[#This Row],[20D EMA]]</f>
        <v>-1.9688182887880323E-2</v>
      </c>
      <c r="T452" s="1">
        <f>(Table2[[#This Row],[Close Price]]-Table2[[#This Row],[50D EMA]])/Table2[[#This Row],[50D EMA]]</f>
        <v>-8.1258924256910545E-3</v>
      </c>
      <c r="U452" s="1">
        <f>(Table2[[#This Row],[Close Price]]-Table2[[#This Row],[200D EMA]])/Table2[[#This Row],[200D EMA]]</f>
        <v>6.6386357225068679E-2</v>
      </c>
      <c r="V452">
        <v>0.53939594607492203</v>
      </c>
      <c r="W452">
        <v>925.05</v>
      </c>
      <c r="X452">
        <v>954.35</v>
      </c>
      <c r="Y452">
        <v>925.05</v>
      </c>
      <c r="Z452">
        <v>954.35</v>
      </c>
      <c r="AA452">
        <v>925.05</v>
      </c>
      <c r="AB452">
        <v>954.35</v>
      </c>
      <c r="AC452" s="1">
        <f>(Table2[[#This Row],[Close Price]]/Table2[[#This Row],[Day Low]])-1</f>
        <v>8.702232311766922E-3</v>
      </c>
      <c r="AD452" s="1">
        <f>(Table2[[#This Row],[Day High]]/Table2[[#This Row],[Close Price]])-1</f>
        <v>2.2773550530489794E-2</v>
      </c>
      <c r="AE452" s="1">
        <f>(Table2[[#This Row],[Close Price]]/Table2[[#This Row],[Current Week Low]])-1</f>
        <v>8.702232311766922E-3</v>
      </c>
      <c r="AF452" s="1">
        <f>(Table2[[#This Row],[Current Week High]]/Table2[[#This Row],[Close Price]])-1</f>
        <v>2.2773550530489794E-2</v>
      </c>
      <c r="AG452" s="1">
        <f>(Table2[[#This Row],[Close Price]]/Table2[[#This Row],[Current Month Low]])-1</f>
        <v>8.702232311766922E-3</v>
      </c>
      <c r="AH452" s="1">
        <f>(Table2[[#This Row],[Current Month High]]/Table2[[#This Row],[Close Price]])-1</f>
        <v>2.2773550530489794E-2</v>
      </c>
      <c r="AI452">
        <v>10.374022076947799</v>
      </c>
      <c r="AJ452">
        <v>51.4649784920055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-0.01</v>
      </c>
      <c r="AM452" t="s">
        <v>3214</v>
      </c>
      <c r="AN452">
        <v>-3.38</v>
      </c>
      <c r="AO452" t="s">
        <v>3214</v>
      </c>
      <c r="AP452">
        <v>1.7642976440236002E-2</v>
      </c>
      <c r="AQ452">
        <f>(Table2[[#This Row],[Sharpe Ratio]]-AVERAGE(Table2[Sharpe Ratio]))/_xlfn.STDEV.P(Table2[Sharpe Ratio])</f>
        <v>-0.50857417344098543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-1.5010404118476051</v>
      </c>
      <c r="AS452">
        <f>_xlfn.RANK.AVG(Table2[[#This Row],[1Y Return vs Nifty Z-Score]],Table2[1Y Return vs Nifty Z-Score])</f>
        <v>390</v>
      </c>
      <c r="AT452">
        <f>_xlfn.RANK.AVG(Table2[[#This Row],[6M Return vs Nifty Z-Score]],Table2[6M Return vs Nifty Z-Score])</f>
        <v>452</v>
      </c>
      <c r="AU452">
        <f>_xlfn.RANK.AVG(Table2[[#This Row],[Sharpe Ratio Z-Score]],Table2[Sharpe Ratio Z-Score])</f>
        <v>463</v>
      </c>
      <c r="AV452">
        <f>(Table2[[#This Row],[Rank 1Y]]+Table2[[#This Row],[Rank 6M]]+Table2[[#This Row],[Rank Sharpe]])/3</f>
        <v>435</v>
      </c>
    </row>
    <row r="453" spans="1:48" x14ac:dyDescent="0.3">
      <c r="A453" t="s">
        <v>1767</v>
      </c>
      <c r="B453" t="s">
        <v>1768</v>
      </c>
      <c r="C453" t="s">
        <v>3181</v>
      </c>
      <c r="D453" t="s">
        <v>124</v>
      </c>
      <c r="E453">
        <v>4709.7890595484096</v>
      </c>
      <c r="F453">
        <v>238.78</v>
      </c>
      <c r="G453">
        <v>-22.076586047288799</v>
      </c>
      <c r="H453">
        <f>(Table2[[#This Row],[1Y Return vs Nifty]]-AVERAGE(Table2[1Y Return vs Nifty]))/_xlfn.STDEV.P(Table2[1Y Return vs Nifty])</f>
        <v>-0.79269784474563676</v>
      </c>
      <c r="I453">
        <v>2.7872105572963002</v>
      </c>
      <c r="J453">
        <f>(Table2[[#This Row],[1M Return vs Nifty]]-AVERAGE(Table2[1M Return vs Nifty]))/_xlfn.STDEV.P(Table2[1M Return vs Nifty])</f>
        <v>0.10385604835890008</v>
      </c>
      <c r="K453">
        <v>1.75393388226076</v>
      </c>
      <c r="L453">
        <f>(Table2[[#This Row],[6M Return vs Nifty]]-AVERAGE(Table2[6M Return vs Nifty]))/_xlfn.STDEV.P(Table2[6M Return vs Nifty])</f>
        <v>-0.24279084429784076</v>
      </c>
      <c r="M453">
        <v>6.0465774747504701</v>
      </c>
      <c r="N453">
        <f>(Table2[[#This Row],[1W Return vs Nifty]]-AVERAGE(Table2[1W Return vs Nifty]))/_xlfn.STDEV.P(Table2[1W Return vs Nifty])</f>
        <v>0.51295719226065684</v>
      </c>
      <c r="O453">
        <v>231.23</v>
      </c>
      <c r="P453">
        <v>227.10755208617701</v>
      </c>
      <c r="Q453">
        <v>220.575640191936</v>
      </c>
      <c r="R453">
        <v>62.353763847123197</v>
      </c>
      <c r="S453" s="1">
        <f>(Table2[[#This Row],[Close Price]]-Table2[[#This Row],[20D EMA]])/Table2[[#This Row],[20D EMA]]</f>
        <v>3.2651472559789008E-2</v>
      </c>
      <c r="T453" s="1">
        <f>(Table2[[#This Row],[Close Price]]-Table2[[#This Row],[50D EMA]])/Table2[[#This Row],[50D EMA]]</f>
        <v>5.1396124024065161E-2</v>
      </c>
      <c r="U453" s="1">
        <f>(Table2[[#This Row],[Close Price]]-Table2[[#This Row],[200D EMA]])/Table2[[#This Row],[200D EMA]]</f>
        <v>8.2531143476329935E-2</v>
      </c>
      <c r="V453">
        <v>1.2607239723375001</v>
      </c>
      <c r="W453">
        <v>235</v>
      </c>
      <c r="X453">
        <v>247.49</v>
      </c>
      <c r="Y453">
        <v>229.35</v>
      </c>
      <c r="Z453">
        <v>247.49</v>
      </c>
      <c r="AA453">
        <v>233</v>
      </c>
      <c r="AB453">
        <v>247.49</v>
      </c>
      <c r="AC453" s="1">
        <f>(Table2[[#This Row],[Close Price]]/Table2[[#This Row],[Day Low]])-1</f>
        <v>1.6085106382978775E-2</v>
      </c>
      <c r="AD453" s="1">
        <f>(Table2[[#This Row],[Day High]]/Table2[[#This Row],[Close Price]])-1</f>
        <v>3.6477091883742485E-2</v>
      </c>
      <c r="AE453" s="1">
        <f>(Table2[[#This Row],[Close Price]]/Table2[[#This Row],[Current Week Low]])-1</f>
        <v>4.1116197950730404E-2</v>
      </c>
      <c r="AF453" s="1">
        <f>(Table2[[#This Row],[Current Week High]]/Table2[[#This Row],[Close Price]])-1</f>
        <v>3.6477091883742485E-2</v>
      </c>
      <c r="AG453" s="1">
        <f>(Table2[[#This Row],[Close Price]]/Table2[[#This Row],[Current Month Low]])-1</f>
        <v>2.4806866952789663E-2</v>
      </c>
      <c r="AH453" s="1">
        <f>(Table2[[#This Row],[Current Month High]]/Table2[[#This Row],[Close Price]])-1</f>
        <v>3.6477091883742485E-2</v>
      </c>
      <c r="AI453">
        <v>16.425161236284399</v>
      </c>
      <c r="AJ453">
        <v>43.067705212702201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0.03</v>
      </c>
      <c r="AM453" t="s">
        <v>3215</v>
      </c>
      <c r="AN453">
        <v>2.23</v>
      </c>
      <c r="AO453" t="s">
        <v>3215</v>
      </c>
      <c r="AP453">
        <v>7.0291017339492001E-2</v>
      </c>
      <c r="AQ453">
        <f>(Table2[[#This Row],[Sharpe Ratio]]-AVERAGE(Table2[Sharpe Ratio]))/_xlfn.STDEV.P(Table2[Sharpe Ratio])</f>
        <v>0.106182386662001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-0.31249306176191971</v>
      </c>
      <c r="AS453">
        <f>_xlfn.RANK.AVG(Table2[[#This Row],[1Y Return vs Nifty Z-Score]],Table2[1Y Return vs Nifty Z-Score])</f>
        <v>585</v>
      </c>
      <c r="AT453">
        <f>_xlfn.RANK.AVG(Table2[[#This Row],[6M Return vs Nifty Z-Score]],Table2[6M Return vs Nifty Z-Score])</f>
        <v>402</v>
      </c>
      <c r="AU453">
        <f>_xlfn.RANK.AVG(Table2[[#This Row],[Sharpe Ratio Z-Score]],Table2[Sharpe Ratio Z-Score])</f>
        <v>320</v>
      </c>
      <c r="AV453">
        <f>(Table2[[#This Row],[Rank 1Y]]+Table2[[#This Row],[Rank 6M]]+Table2[[#This Row],[Rank Sharpe]])/3</f>
        <v>435.66666666666669</v>
      </c>
    </row>
    <row r="454" spans="1:48" x14ac:dyDescent="0.3">
      <c r="A454" t="s">
        <v>558</v>
      </c>
      <c r="B454" t="s">
        <v>559</v>
      </c>
      <c r="C454" t="s">
        <v>3169</v>
      </c>
      <c r="D454" t="s">
        <v>43</v>
      </c>
      <c r="E454">
        <v>38283.283003999801</v>
      </c>
      <c r="F454">
        <v>225.8</v>
      </c>
      <c r="G454">
        <v>32.682851892847097</v>
      </c>
      <c r="H454">
        <f>(Table2[[#This Row],[1Y Return vs Nifty]]-AVERAGE(Table2[1Y Return vs Nifty]))/_xlfn.STDEV.P(Table2[1Y Return vs Nifty])</f>
        <v>0.14369586237317455</v>
      </c>
      <c r="I454">
        <v>-12.3563690475688</v>
      </c>
      <c r="J454">
        <f>(Table2[[#This Row],[1M Return vs Nifty]]-AVERAGE(Table2[1M Return vs Nifty]))/_xlfn.STDEV.P(Table2[1M Return vs Nifty])</f>
        <v>-1.2733098360062467</v>
      </c>
      <c r="K454">
        <v>-18.131831154214002</v>
      </c>
      <c r="L454">
        <f>(Table2[[#This Row],[6M Return vs Nifty]]-AVERAGE(Table2[6M Return vs Nifty]))/_xlfn.STDEV.P(Table2[6M Return vs Nifty])</f>
        <v>-0.89785057413349267</v>
      </c>
      <c r="M454">
        <v>1.69809984395823</v>
      </c>
      <c r="N454">
        <f>(Table2[[#This Row],[1W Return vs Nifty]]-AVERAGE(Table2[1W Return vs Nifty]))/_xlfn.STDEV.P(Table2[1W Return vs Nifty])</f>
        <v>-0.48909634260347007</v>
      </c>
      <c r="O454">
        <v>239.38</v>
      </c>
      <c r="P454">
        <v>247.74436044187999</v>
      </c>
      <c r="Q454">
        <v>233.08181066208601</v>
      </c>
      <c r="R454">
        <v>35.5791706370998</v>
      </c>
      <c r="S454" s="1">
        <f>(Table2[[#This Row],[Close Price]]-Table2[[#This Row],[20D EMA]])/Table2[[#This Row],[20D EMA]]</f>
        <v>-5.6729885537638837E-2</v>
      </c>
      <c r="T454" s="1">
        <f>(Table2[[#This Row],[Close Price]]-Table2[[#This Row],[50D EMA]])/Table2[[#This Row],[50D EMA]]</f>
        <v>-8.8576629565814288E-2</v>
      </c>
      <c r="U454" s="1">
        <f>(Table2[[#This Row],[Close Price]]-Table2[[#This Row],[200D EMA]])/Table2[[#This Row],[200D EMA]]</f>
        <v>-3.1241436821695712E-2</v>
      </c>
      <c r="V454">
        <v>0.28608195821481402</v>
      </c>
      <c r="W454">
        <v>225.1</v>
      </c>
      <c r="X454">
        <v>231.41</v>
      </c>
      <c r="Y454">
        <v>225.1</v>
      </c>
      <c r="Z454">
        <v>234.2</v>
      </c>
      <c r="AA454">
        <v>225.1</v>
      </c>
      <c r="AB454">
        <v>234.2</v>
      </c>
      <c r="AC454" s="1">
        <f>(Table2[[#This Row],[Close Price]]/Table2[[#This Row],[Day Low]])-1</f>
        <v>3.1097290093291541E-3</v>
      </c>
      <c r="AD454" s="1">
        <f>(Table2[[#This Row],[Day High]]/Table2[[#This Row],[Close Price]])-1</f>
        <v>2.4844995571301931E-2</v>
      </c>
      <c r="AE454" s="1">
        <f>(Table2[[#This Row],[Close Price]]/Table2[[#This Row],[Current Week Low]])-1</f>
        <v>3.1097290093291541E-3</v>
      </c>
      <c r="AF454" s="1">
        <f>(Table2[[#This Row],[Current Week High]]/Table2[[#This Row],[Close Price]])-1</f>
        <v>3.7201062887511016E-2</v>
      </c>
      <c r="AG454" s="1">
        <f>(Table2[[#This Row],[Close Price]]/Table2[[#This Row],[Current Month Low]])-1</f>
        <v>3.1097290093291541E-3</v>
      </c>
      <c r="AH454" s="1">
        <f>(Table2[[#This Row],[Current Month High]]/Table2[[#This Row],[Close Price]])-1</f>
        <v>3.7201062887511016E-2</v>
      </c>
      <c r="AI454">
        <v>43.799822852081398</v>
      </c>
      <c r="AJ454">
        <v>73.558800922367396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-0.22</v>
      </c>
      <c r="AM454" t="s">
        <v>3214</v>
      </c>
      <c r="AN454">
        <v>-6.27</v>
      </c>
      <c r="AO454" t="s">
        <v>3214</v>
      </c>
      <c r="AP454">
        <v>2.7675553885775001E-2</v>
      </c>
      <c r="AQ454">
        <f>(Table2[[#This Row],[Sharpe Ratio]]-AVERAGE(Table2[Sharpe Ratio]))/_xlfn.STDEV.P(Table2[Sharpe Ratio])</f>
        <v>-0.39142655134449988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256</v>
      </c>
      <c r="AT454">
        <f>_xlfn.RANK.AVG(Table2[[#This Row],[6M Return vs Nifty Z-Score]],Table2[6M Return vs Nifty Z-Score])</f>
        <v>613</v>
      </c>
      <c r="AU454">
        <f>_xlfn.RANK.AVG(Table2[[#This Row],[Sharpe Ratio Z-Score]],Table2[Sharpe Ratio Z-Score])</f>
        <v>439</v>
      </c>
      <c r="AV454">
        <f>(Table2[[#This Row],[Rank 1Y]]+Table2[[#This Row],[Rank 6M]]+Table2[[#This Row],[Rank Sharpe]])/3</f>
        <v>436</v>
      </c>
    </row>
    <row r="455" spans="1:48" x14ac:dyDescent="0.3">
      <c r="A455" t="s">
        <v>685</v>
      </c>
      <c r="B455" t="s">
        <v>686</v>
      </c>
      <c r="C455" t="s">
        <v>3181</v>
      </c>
      <c r="D455" t="s">
        <v>261</v>
      </c>
      <c r="E455">
        <v>26898.948478484999</v>
      </c>
      <c r="F455">
        <v>5440.95</v>
      </c>
      <c r="G455">
        <v>-26.197998090941699</v>
      </c>
      <c r="H455">
        <f>(Table2[[#This Row],[1Y Return vs Nifty]]-AVERAGE(Table2[1Y Return vs Nifty]))/_xlfn.STDEV.P(Table2[1Y Return vs Nifty])</f>
        <v>-0.86317454149952388</v>
      </c>
      <c r="I455">
        <v>3.67690952770511</v>
      </c>
      <c r="J455">
        <f>(Table2[[#This Row],[1M Return vs Nifty]]-AVERAGE(Table2[1M Return vs Nifty]))/_xlfn.STDEV.P(Table2[1M Return vs Nifty])</f>
        <v>0.18476578709782912</v>
      </c>
      <c r="K455">
        <v>10.5711399665774</v>
      </c>
      <c r="L455">
        <f>(Table2[[#This Row],[6M Return vs Nifty]]-AVERAGE(Table2[6M Return vs Nifty]))/_xlfn.STDEV.P(Table2[6M Return vs Nifty])</f>
        <v>4.7657957893257878E-2</v>
      </c>
      <c r="M455">
        <v>4.06277228949254</v>
      </c>
      <c r="N455">
        <f>(Table2[[#This Row],[1W Return vs Nifty]]-AVERAGE(Table2[1W Return vs Nifty]))/_xlfn.STDEV.P(Table2[1W Return vs Nifty])</f>
        <v>5.5813527937074836E-2</v>
      </c>
      <c r="O455">
        <v>5397.66</v>
      </c>
      <c r="P455">
        <v>5446.6045604330102</v>
      </c>
      <c r="Q455">
        <v>5278.5423333557901</v>
      </c>
      <c r="R455">
        <v>64.480416028255505</v>
      </c>
      <c r="S455" s="1">
        <f>(Table2[[#This Row],[Close Price]]-Table2[[#This Row],[20D EMA]])/Table2[[#This Row],[20D EMA]]</f>
        <v>8.0201420615600028E-3</v>
      </c>
      <c r="T455" s="1">
        <f>(Table2[[#This Row],[Close Price]]-Table2[[#This Row],[50D EMA]])/Table2[[#This Row],[50D EMA]]</f>
        <v>-1.0381808281232797E-3</v>
      </c>
      <c r="U455" s="1">
        <f>(Table2[[#This Row],[Close Price]]-Table2[[#This Row],[200D EMA]])/Table2[[#This Row],[200D EMA]]</f>
        <v>3.0767521862604893E-2</v>
      </c>
      <c r="V455">
        <v>0.82955161214467499</v>
      </c>
      <c r="W455">
        <v>5358.9</v>
      </c>
      <c r="X455">
        <v>5459</v>
      </c>
      <c r="Y455">
        <v>5358.9</v>
      </c>
      <c r="Z455">
        <v>5468.95</v>
      </c>
      <c r="AA455">
        <v>5358.9</v>
      </c>
      <c r="AB455">
        <v>5468.95</v>
      </c>
      <c r="AC455" s="1">
        <f>(Table2[[#This Row],[Close Price]]/Table2[[#This Row],[Day Low]])-1</f>
        <v>1.5310977999216213E-2</v>
      </c>
      <c r="AD455" s="1">
        <f>(Table2[[#This Row],[Day High]]/Table2[[#This Row],[Close Price]])-1</f>
        <v>3.3174353743372631E-3</v>
      </c>
      <c r="AE455" s="1">
        <f>(Table2[[#This Row],[Close Price]]/Table2[[#This Row],[Current Week Low]])-1</f>
        <v>1.5310977999216213E-2</v>
      </c>
      <c r="AF455" s="1">
        <f>(Table2[[#This Row],[Current Week High]]/Table2[[#This Row],[Close Price]])-1</f>
        <v>5.1461601374760413E-3</v>
      </c>
      <c r="AG455" s="1">
        <f>(Table2[[#This Row],[Close Price]]/Table2[[#This Row],[Current Month Low]])-1</f>
        <v>1.5310977999216213E-2</v>
      </c>
      <c r="AH455" s="1">
        <f>(Table2[[#This Row],[Current Month High]]/Table2[[#This Row],[Close Price]])-1</f>
        <v>5.1461601374760413E-3</v>
      </c>
      <c r="AI455">
        <v>35.086703608744799</v>
      </c>
      <c r="AJ455">
        <v>35.1956764815505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</v>
      </c>
      <c r="AM455" t="s">
        <v>3214</v>
      </c>
      <c r="AN455">
        <v>-0.43</v>
      </c>
      <c r="AO455" t="s">
        <v>3214</v>
      </c>
      <c r="AP455">
        <v>4.3706829517259002E-2</v>
      </c>
      <c r="AQ455">
        <f>(Table2[[#This Row],[Sharpe Ratio]]-AVERAGE(Table2[Sharpe Ratio]))/_xlfn.STDEV.P(Table2[Sharpe Ratio])</f>
        <v>-0.20423379558493637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610</v>
      </c>
      <c r="AT455">
        <f>_xlfn.RANK.AVG(Table2[[#This Row],[6M Return vs Nifty Z-Score]],Table2[6M Return vs Nifty Z-Score])</f>
        <v>305</v>
      </c>
      <c r="AU455">
        <f>_xlfn.RANK.AVG(Table2[[#This Row],[Sharpe Ratio Z-Score]],Table2[Sharpe Ratio Z-Score])</f>
        <v>398</v>
      </c>
      <c r="AV455">
        <f>(Table2[[#This Row],[Rank 1Y]]+Table2[[#This Row],[Rank 6M]]+Table2[[#This Row],[Rank Sharpe]])/3</f>
        <v>437.66666666666669</v>
      </c>
    </row>
    <row r="456" spans="1:48" x14ac:dyDescent="0.3">
      <c r="A456" t="s">
        <v>956</v>
      </c>
      <c r="B456" t="s">
        <v>957</v>
      </c>
      <c r="C456" t="s">
        <v>3172</v>
      </c>
      <c r="D456" t="s">
        <v>479</v>
      </c>
      <c r="E456">
        <v>16064.18114595</v>
      </c>
      <c r="F456">
        <v>320.85000000000002</v>
      </c>
      <c r="G456">
        <v>1.7423498608883901</v>
      </c>
      <c r="H456">
        <f>(Table2[[#This Row],[1Y Return vs Nifty]]-AVERAGE(Table2[1Y Return vs Nifty]))/_xlfn.STDEV.P(Table2[1Y Return vs Nifty])</f>
        <v>-0.38539085742654711</v>
      </c>
      <c r="I456">
        <v>-48.746388325700998</v>
      </c>
      <c r="J456">
        <f>(Table2[[#This Row],[1M Return vs Nifty]]-AVERAGE(Table2[1M Return vs Nifty]))/_xlfn.STDEV.P(Table2[1M Return vs Nifty])</f>
        <v>-4.5826392276603478</v>
      </c>
      <c r="K456">
        <v>-21.7600869285023</v>
      </c>
      <c r="L456">
        <f>(Table2[[#This Row],[6M Return vs Nifty]]-AVERAGE(Table2[6M Return vs Nifty]))/_xlfn.STDEV.P(Table2[6M Return vs Nifty])</f>
        <v>-1.0173694482085163</v>
      </c>
      <c r="M456">
        <v>-1.8411458388279101</v>
      </c>
      <c r="N456">
        <f>(Table2[[#This Row],[1W Return vs Nifty]]-AVERAGE(Table2[1W Return vs Nifty]))/_xlfn.STDEV.P(Table2[1W Return vs Nifty])</f>
        <v>-1.3046722632601713</v>
      </c>
      <c r="O456">
        <v>345.31</v>
      </c>
      <c r="P456">
        <v>344.46635389122503</v>
      </c>
      <c r="Q456">
        <v>325.44680117979601</v>
      </c>
      <c r="R456">
        <v>36.769508661257902</v>
      </c>
      <c r="S456" s="1">
        <f>(Table2[[#This Row],[Close Price]]-Table2[[#This Row],[20D EMA]])/Table2[[#This Row],[20D EMA]]</f>
        <v>-7.0834901972140915E-2</v>
      </c>
      <c r="T456" s="1">
        <f>(Table2[[#This Row],[Close Price]]-Table2[[#This Row],[50D EMA]])/Table2[[#This Row],[50D EMA]]</f>
        <v>-6.8559247149817523E-2</v>
      </c>
      <c r="U456" s="1">
        <f>(Table2[[#This Row],[Close Price]]-Table2[[#This Row],[200D EMA]])/Table2[[#This Row],[200D EMA]]</f>
        <v>-1.4124585533278739E-2</v>
      </c>
      <c r="V456">
        <v>0.71352390782521802</v>
      </c>
      <c r="W456">
        <v>319.60000000000002</v>
      </c>
      <c r="X456">
        <v>332</v>
      </c>
      <c r="Y456">
        <v>319.60000000000002</v>
      </c>
      <c r="Z456">
        <v>353.5</v>
      </c>
      <c r="AA456">
        <v>319.60000000000002</v>
      </c>
      <c r="AB456">
        <v>349.9</v>
      </c>
      <c r="AC456" s="1">
        <f>(Table2[[#This Row],[Close Price]]/Table2[[#This Row],[Day Low]])-1</f>
        <v>3.9111389236545779E-3</v>
      </c>
      <c r="AD456" s="1">
        <f>(Table2[[#This Row],[Day High]]/Table2[[#This Row],[Close Price]])-1</f>
        <v>3.4751441483559242E-2</v>
      </c>
      <c r="AE456" s="1">
        <f>(Table2[[#This Row],[Close Price]]/Table2[[#This Row],[Current Week Low]])-1</f>
        <v>3.9111389236545779E-3</v>
      </c>
      <c r="AF456" s="1">
        <f>(Table2[[#This Row],[Current Week High]]/Table2[[#This Row],[Close Price]])-1</f>
        <v>0.10176094748324749</v>
      </c>
      <c r="AG456" s="1">
        <f>(Table2[[#This Row],[Close Price]]/Table2[[#This Row],[Current Month Low]])-1</f>
        <v>3.9111389236545779E-3</v>
      </c>
      <c r="AH456" s="1">
        <f>(Table2[[#This Row],[Current Month High]]/Table2[[#This Row],[Close Price]])-1</f>
        <v>9.0540751129811303E-2</v>
      </c>
      <c r="AI456">
        <v>28.7127941405641</v>
      </c>
      <c r="AJ456">
        <v>48.438584316446899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-0.15</v>
      </c>
      <c r="AM456" t="s">
        <v>3214</v>
      </c>
      <c r="AN456">
        <v>-9.82</v>
      </c>
      <c r="AO456" t="s">
        <v>3214</v>
      </c>
      <c r="AP456">
        <v>8.9781073242009998E-2</v>
      </c>
      <c r="AQ456">
        <f>(Table2[[#This Row],[Sharpe Ratio]]-AVERAGE(Table2[Sharpe Ratio]))/_xlfn.STDEV.P(Table2[Sharpe Ratio])</f>
        <v>0.33376235959535644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-6.9563094369602254</v>
      </c>
      <c r="AS456">
        <f>_xlfn.RANK.AVG(Table2[[#This Row],[1Y Return vs Nifty Z-Score]],Table2[1Y Return vs Nifty Z-Score])</f>
        <v>419</v>
      </c>
      <c r="AT456">
        <f>_xlfn.RANK.AVG(Table2[[#This Row],[6M Return vs Nifty Z-Score]],Table2[6M Return vs Nifty Z-Score])</f>
        <v>643</v>
      </c>
      <c r="AU456">
        <f>_xlfn.RANK.AVG(Table2[[#This Row],[Sharpe Ratio Z-Score]],Table2[Sharpe Ratio Z-Score])</f>
        <v>257</v>
      </c>
      <c r="AV456">
        <f>(Table2[[#This Row],[Rank 1Y]]+Table2[[#This Row],[Rank 6M]]+Table2[[#This Row],[Rank Sharpe]])/3</f>
        <v>439.66666666666669</v>
      </c>
    </row>
    <row r="457" spans="1:48" x14ac:dyDescent="0.3">
      <c r="A457" t="s">
        <v>1577</v>
      </c>
      <c r="B457" t="s">
        <v>1578</v>
      </c>
      <c r="C457" t="s">
        <v>3183</v>
      </c>
      <c r="D457" t="s">
        <v>384</v>
      </c>
      <c r="E457">
        <v>6383.4413142499998</v>
      </c>
      <c r="F457">
        <v>317.95</v>
      </c>
      <c r="G457">
        <v>20.467422196503701</v>
      </c>
      <c r="H457">
        <f>(Table2[[#This Row],[1Y Return vs Nifty]]-AVERAGE(Table2[1Y Return vs Nifty]))/_xlfn.STDEV.P(Table2[1Y Return vs Nifty])</f>
        <v>-6.5189617969281674E-2</v>
      </c>
      <c r="I457">
        <v>-4.7373898034675204</v>
      </c>
      <c r="J457">
        <f>(Table2[[#This Row],[1M Return vs Nifty]]-AVERAGE(Table2[1M Return vs Nifty]))/_xlfn.STDEV.P(Table2[1M Return vs Nifty])</f>
        <v>-0.58043545871624758</v>
      </c>
      <c r="K457">
        <v>3.5329512529314799</v>
      </c>
      <c r="L457">
        <f>(Table2[[#This Row],[6M Return vs Nifty]]-AVERAGE(Table2[6M Return vs Nifty]))/_xlfn.STDEV.P(Table2[6M Return vs Nifty])</f>
        <v>-0.18418798762790789</v>
      </c>
      <c r="M457">
        <v>4.0668379042982696</v>
      </c>
      <c r="N457">
        <f>(Table2[[#This Row],[1W Return vs Nifty]]-AVERAGE(Table2[1W Return vs Nifty]))/_xlfn.STDEV.P(Table2[1W Return vs Nifty])</f>
        <v>5.6750399190275948E-2</v>
      </c>
      <c r="O457">
        <v>328.7</v>
      </c>
      <c r="P457">
        <v>330.28871428218599</v>
      </c>
      <c r="Q457">
        <v>296.08440357461501</v>
      </c>
      <c r="R457">
        <v>49.7663230493201</v>
      </c>
      <c r="S457" s="1">
        <f>(Table2[[#This Row],[Close Price]]-Table2[[#This Row],[20D EMA]])/Table2[[#This Row],[20D EMA]]</f>
        <v>-3.2704593854578641E-2</v>
      </c>
      <c r="T457" s="1">
        <f>(Table2[[#This Row],[Close Price]]-Table2[[#This Row],[50D EMA]])/Table2[[#This Row],[50D EMA]]</f>
        <v>-3.7357359633076292E-2</v>
      </c>
      <c r="U457" s="1">
        <f>(Table2[[#This Row],[Close Price]]-Table2[[#This Row],[200D EMA]])/Table2[[#This Row],[200D EMA]]</f>
        <v>7.384920030032828E-2</v>
      </c>
      <c r="V457">
        <v>0.34974984710767898</v>
      </c>
      <c r="W457">
        <v>316</v>
      </c>
      <c r="X457">
        <v>327.75</v>
      </c>
      <c r="Y457">
        <v>316</v>
      </c>
      <c r="Z457">
        <v>339.95</v>
      </c>
      <c r="AA457">
        <v>316</v>
      </c>
      <c r="AB457">
        <v>335.5</v>
      </c>
      <c r="AC457" s="1">
        <f>(Table2[[#This Row],[Close Price]]/Table2[[#This Row],[Day Low]])-1</f>
        <v>6.170886075949289E-3</v>
      </c>
      <c r="AD457" s="1">
        <f>(Table2[[#This Row],[Day High]]/Table2[[#This Row],[Close Price]])-1</f>
        <v>3.0822456361063066E-2</v>
      </c>
      <c r="AE457" s="1">
        <f>(Table2[[#This Row],[Close Price]]/Table2[[#This Row],[Current Week Low]])-1</f>
        <v>6.170886075949289E-3</v>
      </c>
      <c r="AF457" s="1">
        <f>(Table2[[#This Row],[Current Week High]]/Table2[[#This Row],[Close Price]])-1</f>
        <v>6.919326938197834E-2</v>
      </c>
      <c r="AG457" s="1">
        <f>(Table2[[#This Row],[Close Price]]/Table2[[#This Row],[Current Month Low]])-1</f>
        <v>6.170886075949289E-3</v>
      </c>
      <c r="AH457" s="1">
        <f>(Table2[[#This Row],[Current Month High]]/Table2[[#This Row],[Close Price]])-1</f>
        <v>5.5197358075169012E-2</v>
      </c>
      <c r="AI457">
        <v>17.3769460607013</v>
      </c>
      <c r="AJ457">
        <v>55.021940516820997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</v>
      </c>
      <c r="AM457" t="s">
        <v>3214</v>
      </c>
      <c r="AN457">
        <v>-2.02</v>
      </c>
      <c r="AO457" t="s">
        <v>3214</v>
      </c>
      <c r="AP457">
        <v>-2.3133784138946002E-2</v>
      </c>
      <c r="AQ457">
        <f>(Table2[[#This Row],[Sharpe Ratio]]-AVERAGE(Table2[Sharpe Ratio]))/_xlfn.STDEV.P(Table2[Sharpe Ratio])</f>
        <v>-0.98471308834893301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318</v>
      </c>
      <c r="AT457">
        <f>_xlfn.RANK.AVG(Table2[[#This Row],[6M Return vs Nifty Z-Score]],Table2[6M Return vs Nifty Z-Score])</f>
        <v>389</v>
      </c>
      <c r="AU457">
        <f>_xlfn.RANK.AVG(Table2[[#This Row],[Sharpe Ratio Z-Score]],Table2[Sharpe Ratio Z-Score])</f>
        <v>613</v>
      </c>
      <c r="AV457">
        <f>(Table2[[#This Row],[Rank 1Y]]+Table2[[#This Row],[Rank 6M]]+Table2[[#This Row],[Rank Sharpe]])/3</f>
        <v>440</v>
      </c>
    </row>
    <row r="458" spans="1:48" x14ac:dyDescent="0.3">
      <c r="A458" t="s">
        <v>242</v>
      </c>
      <c r="B458" t="s">
        <v>243</v>
      </c>
      <c r="C458" t="s">
        <v>3169</v>
      </c>
      <c r="D458" t="s">
        <v>43</v>
      </c>
      <c r="E458">
        <v>111006.973640975</v>
      </c>
      <c r="F458">
        <v>757.45</v>
      </c>
      <c r="G458">
        <v>6.2402020003966303</v>
      </c>
      <c r="H458">
        <f>(Table2[[#This Row],[1Y Return vs Nifty]]-AVERAGE(Table2[1Y Return vs Nifty]))/_xlfn.STDEV.P(Table2[1Y Return vs Nifty])</f>
        <v>-0.30847698472407747</v>
      </c>
      <c r="I458">
        <v>1.6327339338699001</v>
      </c>
      <c r="J458">
        <f>(Table2[[#This Row],[1M Return vs Nifty]]-AVERAGE(Table2[1M Return vs Nifty]))/_xlfn.STDEV.P(Table2[1M Return vs Nifty])</f>
        <v>-1.1327232238191071E-3</v>
      </c>
      <c r="K458">
        <v>9.4721872729093199</v>
      </c>
      <c r="L458">
        <f>(Table2[[#This Row],[6M Return vs Nifty]]-AVERAGE(Table2[6M Return vs Nifty]))/_xlfn.STDEV.P(Table2[6M Return vs Nifty])</f>
        <v>1.1457205581442842E-2</v>
      </c>
      <c r="M458">
        <v>3.1014467487455102</v>
      </c>
      <c r="N458">
        <f>(Table2[[#This Row],[1W Return vs Nifty]]-AVERAGE(Table2[1W Return vs Nifty]))/_xlfn.STDEV.P(Table2[1W Return vs Nifty])</f>
        <v>-0.16571219624728253</v>
      </c>
      <c r="O458">
        <v>763.69</v>
      </c>
      <c r="P458">
        <v>735.28218096091405</v>
      </c>
      <c r="Q458">
        <v>639.675090874185</v>
      </c>
      <c r="R458">
        <v>48.054292297620798</v>
      </c>
      <c r="S458" s="1">
        <f>(Table2[[#This Row],[Close Price]]-Table2[[#This Row],[20D EMA]])/Table2[[#This Row],[20D EMA]]</f>
        <v>-8.1708546661603647E-3</v>
      </c>
      <c r="T458" s="1">
        <f>(Table2[[#This Row],[Close Price]]-Table2[[#This Row],[50D EMA]])/Table2[[#This Row],[50D EMA]]</f>
        <v>3.014872332431022E-2</v>
      </c>
      <c r="U458" s="1">
        <f>(Table2[[#This Row],[Close Price]]-Table2[[#This Row],[200D EMA]])/Table2[[#This Row],[200D EMA]]</f>
        <v>0.18411676616149447</v>
      </c>
      <c r="V458">
        <v>0.76437532415083398</v>
      </c>
      <c r="W458">
        <v>748.95</v>
      </c>
      <c r="X458">
        <v>765</v>
      </c>
      <c r="Y458">
        <v>748.95</v>
      </c>
      <c r="Z458">
        <v>796.8</v>
      </c>
      <c r="AA458">
        <v>748.95</v>
      </c>
      <c r="AB458">
        <v>796.8</v>
      </c>
      <c r="AC458" s="1">
        <f>(Table2[[#This Row],[Close Price]]/Table2[[#This Row],[Day Low]])-1</f>
        <v>1.1349222244475543E-2</v>
      </c>
      <c r="AD458" s="1">
        <f>(Table2[[#This Row],[Day High]]/Table2[[#This Row],[Close Price]])-1</f>
        <v>9.9676546306686209E-3</v>
      </c>
      <c r="AE458" s="1">
        <f>(Table2[[#This Row],[Close Price]]/Table2[[#This Row],[Current Week Low]])-1</f>
        <v>1.1349222244475543E-2</v>
      </c>
      <c r="AF458" s="1">
        <f>(Table2[[#This Row],[Current Week High]]/Table2[[#This Row],[Close Price]])-1</f>
        <v>5.1950623803551199E-2</v>
      </c>
      <c r="AG458" s="1">
        <f>(Table2[[#This Row],[Close Price]]/Table2[[#This Row],[Current Month Low]])-1</f>
        <v>1.1349222244475543E-2</v>
      </c>
      <c r="AH458" s="1">
        <f>(Table2[[#This Row],[Current Month High]]/Table2[[#This Row],[Close Price]])-1</f>
        <v>5.1950623803551199E-2</v>
      </c>
      <c r="AI458">
        <v>5.1950623803551199</v>
      </c>
      <c r="AJ458">
        <v>63.437263998273799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0.15</v>
      </c>
      <c r="AM458" t="s">
        <v>3215</v>
      </c>
      <c r="AN458">
        <v>1.01</v>
      </c>
      <c r="AO458" t="s">
        <v>3215</v>
      </c>
      <c r="AP458">
        <v>-1.8248224055791001E-2</v>
      </c>
      <c r="AQ458">
        <f>(Table2[[#This Row],[Sharpe Ratio]]-AVERAGE(Table2[Sharpe Ratio]))/_xlfn.STDEV.P(Table2[Sharpe Ratio])</f>
        <v>-0.92766575933921736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-1.3915304579529537</v>
      </c>
      <c r="AS458">
        <f>_xlfn.RANK.AVG(Table2[[#This Row],[1Y Return vs Nifty Z-Score]],Table2[1Y Return vs Nifty Z-Score])</f>
        <v>400</v>
      </c>
      <c r="AT458">
        <f>_xlfn.RANK.AVG(Table2[[#This Row],[6M Return vs Nifty Z-Score]],Table2[6M Return vs Nifty Z-Score])</f>
        <v>317</v>
      </c>
      <c r="AU458">
        <f>_xlfn.RANK.AVG(Table2[[#This Row],[Sharpe Ratio Z-Score]],Table2[Sharpe Ratio Z-Score])</f>
        <v>604</v>
      </c>
      <c r="AV458">
        <f>(Table2[[#This Row],[Rank 1Y]]+Table2[[#This Row],[Rank 6M]]+Table2[[#This Row],[Rank Sharpe]])/3</f>
        <v>440.33333333333331</v>
      </c>
    </row>
    <row r="459" spans="1:48" x14ac:dyDescent="0.3">
      <c r="A459" t="s">
        <v>1268</v>
      </c>
      <c r="B459" t="s">
        <v>1269</v>
      </c>
      <c r="C459" t="s">
        <v>3172</v>
      </c>
      <c r="D459" t="s">
        <v>46</v>
      </c>
      <c r="E459">
        <v>9512.7603450000006</v>
      </c>
      <c r="F459">
        <v>333.75</v>
      </c>
      <c r="G459">
        <v>-11.4058575025685</v>
      </c>
      <c r="H459">
        <f>(Table2[[#This Row],[1Y Return vs Nifty]]-AVERAGE(Table2[1Y Return vs Nifty]))/_xlfn.STDEV.P(Table2[1Y Return vs Nifty])</f>
        <v>-0.61022696053801184</v>
      </c>
      <c r="I459">
        <v>1.93887471328073</v>
      </c>
      <c r="J459">
        <f>(Table2[[#This Row],[1M Return vs Nifty]]-AVERAGE(Table2[1M Return vs Nifty]))/_xlfn.STDEV.P(Table2[1M Return vs Nifty])</f>
        <v>2.6707896247821768E-2</v>
      </c>
      <c r="K459">
        <v>16.212013461361099</v>
      </c>
      <c r="L459">
        <f>(Table2[[#This Row],[6M Return vs Nifty]]-AVERAGE(Table2[6M Return vs Nifty]))/_xlfn.STDEV.P(Table2[6M Return vs Nifty])</f>
        <v>0.23347474999315829</v>
      </c>
      <c r="M459">
        <v>2.5880836792861901</v>
      </c>
      <c r="N459">
        <f>(Table2[[#This Row],[1W Return vs Nifty]]-AVERAGE(Table2[1W Return vs Nifty]))/_xlfn.STDEV.P(Table2[1W Return vs Nifty])</f>
        <v>-0.28401044269053016</v>
      </c>
      <c r="O459">
        <v>338.83</v>
      </c>
      <c r="P459">
        <v>341.863360788737</v>
      </c>
      <c r="Q459">
        <v>313.64520521962402</v>
      </c>
      <c r="R459">
        <v>49.625586878085997</v>
      </c>
      <c r="S459" s="1">
        <f>(Table2[[#This Row],[Close Price]]-Table2[[#This Row],[20D EMA]])/Table2[[#This Row],[20D EMA]]</f>
        <v>-1.4992769235309697E-2</v>
      </c>
      <c r="T459" s="1">
        <f>(Table2[[#This Row],[Close Price]]-Table2[[#This Row],[50D EMA]])/Table2[[#This Row],[50D EMA]]</f>
        <v>-2.3732759105913229E-2</v>
      </c>
      <c r="U459" s="1">
        <f>(Table2[[#This Row],[Close Price]]-Table2[[#This Row],[200D EMA]])/Table2[[#This Row],[200D EMA]]</f>
        <v>6.4100437200364624E-2</v>
      </c>
      <c r="V459">
        <v>0.61173119533345999</v>
      </c>
      <c r="W459">
        <v>330</v>
      </c>
      <c r="X459">
        <v>342.85</v>
      </c>
      <c r="Y459">
        <v>330</v>
      </c>
      <c r="Z459">
        <v>346.45</v>
      </c>
      <c r="AA459">
        <v>330</v>
      </c>
      <c r="AB459">
        <v>346</v>
      </c>
      <c r="AC459" s="1">
        <f>(Table2[[#This Row],[Close Price]]/Table2[[#This Row],[Day Low]])-1</f>
        <v>1.1363636363636465E-2</v>
      </c>
      <c r="AD459" s="1">
        <f>(Table2[[#This Row],[Day High]]/Table2[[#This Row],[Close Price]])-1</f>
        <v>2.7265917602996348E-2</v>
      </c>
      <c r="AE459" s="1">
        <f>(Table2[[#This Row],[Close Price]]/Table2[[#This Row],[Current Week Low]])-1</f>
        <v>1.1363636363636465E-2</v>
      </c>
      <c r="AF459" s="1">
        <f>(Table2[[#This Row],[Current Week High]]/Table2[[#This Row],[Close Price]])-1</f>
        <v>3.8052434456928852E-2</v>
      </c>
      <c r="AG459" s="1">
        <f>(Table2[[#This Row],[Close Price]]/Table2[[#This Row],[Current Month Low]])-1</f>
        <v>1.1363636363636465E-2</v>
      </c>
      <c r="AH459" s="1">
        <f>(Table2[[#This Row],[Current Month High]]/Table2[[#This Row],[Close Price]])-1</f>
        <v>3.6704119850187178E-2</v>
      </c>
      <c r="AI459">
        <v>24.464419475655401</v>
      </c>
      <c r="AJ459">
        <v>40.971488912354801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-7.0000000000000007E-2</v>
      </c>
      <c r="AM459" t="s">
        <v>3214</v>
      </c>
      <c r="AN459">
        <v>-3.41</v>
      </c>
      <c r="AO459" t="s">
        <v>3214</v>
      </c>
      <c r="AP459">
        <v>-6.718475036043E-3</v>
      </c>
      <c r="AQ459">
        <f>(Table2[[#This Row],[Sharpe Ratio]]-AVERAGE(Table2[Sharpe Ratio]))/_xlfn.STDEV.P(Table2[Sharpe Ratio])</f>
        <v>-0.79303608033949546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513</v>
      </c>
      <c r="AT459">
        <f>_xlfn.RANK.AVG(Table2[[#This Row],[6M Return vs Nifty Z-Score]],Table2[6M Return vs Nifty Z-Score])</f>
        <v>236</v>
      </c>
      <c r="AU459">
        <f>_xlfn.RANK.AVG(Table2[[#This Row],[Sharpe Ratio Z-Score]],Table2[Sharpe Ratio Z-Score])</f>
        <v>574</v>
      </c>
      <c r="AV459">
        <f>(Table2[[#This Row],[Rank 1Y]]+Table2[[#This Row],[Rank 6M]]+Table2[[#This Row],[Rank Sharpe]])/3</f>
        <v>441</v>
      </c>
    </row>
    <row r="460" spans="1:48" x14ac:dyDescent="0.3">
      <c r="A460" t="s">
        <v>70</v>
      </c>
      <c r="B460" t="s">
        <v>71</v>
      </c>
      <c r="C460" t="s">
        <v>3176</v>
      </c>
      <c r="D460" t="s">
        <v>72</v>
      </c>
      <c r="E460">
        <v>363844.57078235201</v>
      </c>
      <c r="F460">
        <v>3116</v>
      </c>
      <c r="G460">
        <v>1.2296947045141799</v>
      </c>
      <c r="H460">
        <f>(Table2[[#This Row],[1Y Return vs Nifty]]-AVERAGE(Table2[1Y Return vs Nifty]))/_xlfn.STDEV.P(Table2[1Y Return vs Nifty])</f>
        <v>-0.3941573291145074</v>
      </c>
      <c r="I460">
        <v>4.8202787825483702</v>
      </c>
      <c r="J460">
        <f>(Table2[[#This Row],[1M Return vs Nifty]]-AVERAGE(Table2[1M Return vs Nifty]))/_xlfn.STDEV.P(Table2[1M Return vs Nifty])</f>
        <v>0.28874444815999112</v>
      </c>
      <c r="K460">
        <v>-16.181903775588399</v>
      </c>
      <c r="L460">
        <f>(Table2[[#This Row],[6M Return vs Nifty]]-AVERAGE(Table2[6M Return vs Nifty]))/_xlfn.STDEV.P(Table2[6M Return vs Nifty])</f>
        <v>-0.83361774730994564</v>
      </c>
      <c r="M460">
        <v>6.6130667259934004</v>
      </c>
      <c r="N460">
        <f>(Table2[[#This Row],[1W Return vs Nifty]]-AVERAGE(Table2[1W Return vs Nifty]))/_xlfn.STDEV.P(Table2[1W Return vs Nifty])</f>
        <v>0.64349771813363721</v>
      </c>
      <c r="O460">
        <v>3068.61</v>
      </c>
      <c r="P460">
        <v>3068.1691380397701</v>
      </c>
      <c r="Q460">
        <v>3008.6250674175199</v>
      </c>
      <c r="R460">
        <v>82.514925217137602</v>
      </c>
      <c r="S460" s="1">
        <f>(Table2[[#This Row],[Close Price]]-Table2[[#This Row],[20D EMA]])/Table2[[#This Row],[20D EMA]]</f>
        <v>1.5443474406979013E-2</v>
      </c>
      <c r="T460" s="1">
        <f>(Table2[[#This Row],[Close Price]]-Table2[[#This Row],[50D EMA]])/Table2[[#This Row],[50D EMA]]</f>
        <v>1.5589382399820578E-2</v>
      </c>
      <c r="U460" s="1">
        <f>(Table2[[#This Row],[Close Price]]-Table2[[#This Row],[200D EMA]])/Table2[[#This Row],[200D EMA]]</f>
        <v>3.5689037409585359E-2</v>
      </c>
      <c r="V460">
        <v>0.93199598181091603</v>
      </c>
      <c r="W460">
        <v>3084.1</v>
      </c>
      <c r="X460">
        <v>3196.35</v>
      </c>
      <c r="Y460">
        <v>3084.1</v>
      </c>
      <c r="Z460">
        <v>3209.9</v>
      </c>
      <c r="AA460">
        <v>3084.1</v>
      </c>
      <c r="AB460">
        <v>3196.35</v>
      </c>
      <c r="AC460" s="1">
        <f>(Table2[[#This Row],[Close Price]]/Table2[[#This Row],[Day Low]])-1</f>
        <v>1.0343374079958556E-2</v>
      </c>
      <c r="AD460" s="1">
        <f>(Table2[[#This Row],[Day High]]/Table2[[#This Row],[Close Price]])-1</f>
        <v>2.5786264441591822E-2</v>
      </c>
      <c r="AE460" s="1">
        <f>(Table2[[#This Row],[Close Price]]/Table2[[#This Row],[Current Week Low]])-1</f>
        <v>1.0343374079958556E-2</v>
      </c>
      <c r="AF460" s="1">
        <f>(Table2[[#This Row],[Current Week High]]/Table2[[#This Row],[Close Price]])-1</f>
        <v>3.0134788189987161E-2</v>
      </c>
      <c r="AG460" s="1">
        <f>(Table2[[#This Row],[Close Price]]/Table2[[#This Row],[Current Month Low]])-1</f>
        <v>1.0343374079958556E-2</v>
      </c>
      <c r="AH460" s="1">
        <f>(Table2[[#This Row],[Current Month High]]/Table2[[#This Row],[Close Price]])-1</f>
        <v>2.5786264441591822E-2</v>
      </c>
      <c r="AI460">
        <v>20.1508344030808</v>
      </c>
      <c r="AJ460">
        <v>45.471521942110101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-0.03</v>
      </c>
      <c r="AM460" t="s">
        <v>3214</v>
      </c>
      <c r="AN460">
        <v>4.3899999999999997</v>
      </c>
      <c r="AO460" t="s">
        <v>3215</v>
      </c>
      <c r="AP460">
        <v>7.3655397463154998E-2</v>
      </c>
      <c r="AQ460">
        <f>(Table2[[#This Row],[Sharpe Ratio]]-AVERAGE(Table2[Sharpe Ratio]))/_xlfn.STDEV.P(Table2[Sharpe Ratio])</f>
        <v>0.14546731951752065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-0.15006559061330405</v>
      </c>
      <c r="AS460">
        <f>_xlfn.RANK.AVG(Table2[[#This Row],[1Y Return vs Nifty Z-Score]],Table2[1Y Return vs Nifty Z-Score])</f>
        <v>426</v>
      </c>
      <c r="AT460">
        <f>_xlfn.RANK.AVG(Table2[[#This Row],[6M Return vs Nifty Z-Score]],Table2[6M Return vs Nifty Z-Score])</f>
        <v>593</v>
      </c>
      <c r="AU460">
        <f>_xlfn.RANK.AVG(Table2[[#This Row],[Sharpe Ratio Z-Score]],Table2[Sharpe Ratio Z-Score])</f>
        <v>305</v>
      </c>
      <c r="AV460">
        <f>(Table2[[#This Row],[Rank 1Y]]+Table2[[#This Row],[Rank 6M]]+Table2[[#This Row],[Rank Sharpe]])/3</f>
        <v>441.33333333333331</v>
      </c>
    </row>
    <row r="461" spans="1:48" x14ac:dyDescent="0.3">
      <c r="A461" t="s">
        <v>920</v>
      </c>
      <c r="B461" t="s">
        <v>921</v>
      </c>
      <c r="C461" t="s">
        <v>3172</v>
      </c>
      <c r="D461" t="s">
        <v>46</v>
      </c>
      <c r="E461">
        <v>16883.373705355702</v>
      </c>
      <c r="F461">
        <v>1688.8</v>
      </c>
      <c r="G461">
        <v>11.3366557592978</v>
      </c>
      <c r="H461">
        <f>(Table2[[#This Row],[1Y Return vs Nifty]]-AVERAGE(Table2[1Y Return vs Nifty]))/_xlfn.STDEV.P(Table2[1Y Return vs Nifty])</f>
        <v>-0.22132694432968508</v>
      </c>
      <c r="I461">
        <v>7.75226062750155</v>
      </c>
      <c r="J461">
        <f>(Table2[[#This Row],[1M Return vs Nifty]]-AVERAGE(Table2[1M Return vs Nifty]))/_xlfn.STDEV.P(Table2[1M Return vs Nifty])</f>
        <v>0.55538057223400394</v>
      </c>
      <c r="K461">
        <v>10.4511677194065</v>
      </c>
      <c r="L461">
        <f>(Table2[[#This Row],[6M Return vs Nifty]]-AVERAGE(Table2[6M Return vs Nifty]))/_xlfn.STDEV.P(Table2[6M Return vs Nifty])</f>
        <v>4.3705935545845224E-2</v>
      </c>
      <c r="M461">
        <v>9.2936658164472803</v>
      </c>
      <c r="N461">
        <f>(Table2[[#This Row],[1W Return vs Nifty]]-AVERAGE(Table2[1W Return vs Nifty]))/_xlfn.STDEV.P(Table2[1W Return vs Nifty])</f>
        <v>1.2612090236080311</v>
      </c>
      <c r="O461">
        <v>1661.99</v>
      </c>
      <c r="P461">
        <v>1641.4106567875999</v>
      </c>
      <c r="Q461">
        <v>1497.63273563695</v>
      </c>
      <c r="R461">
        <v>68.886057370297095</v>
      </c>
      <c r="S461" s="1">
        <f>(Table2[[#This Row],[Close Price]]-Table2[[#This Row],[20D EMA]])/Table2[[#This Row],[20D EMA]]</f>
        <v>1.6131264327703503E-2</v>
      </c>
      <c r="T461" s="1">
        <f>(Table2[[#This Row],[Close Price]]-Table2[[#This Row],[50D EMA]])/Table2[[#This Row],[50D EMA]]</f>
        <v>2.8871107310309282E-2</v>
      </c>
      <c r="U461" s="1">
        <f>(Table2[[#This Row],[Close Price]]-Table2[[#This Row],[200D EMA]])/Table2[[#This Row],[200D EMA]]</f>
        <v>0.12764629125293905</v>
      </c>
      <c r="V461">
        <v>2.3220899262481698</v>
      </c>
      <c r="W461">
        <v>1665</v>
      </c>
      <c r="X461">
        <v>1720</v>
      </c>
      <c r="Y461">
        <v>1665</v>
      </c>
      <c r="Z461">
        <v>1749</v>
      </c>
      <c r="AA461">
        <v>1665</v>
      </c>
      <c r="AB461">
        <v>1749</v>
      </c>
      <c r="AC461" s="1">
        <f>(Table2[[#This Row],[Close Price]]/Table2[[#This Row],[Day Low]])-1</f>
        <v>1.4294294294294296E-2</v>
      </c>
      <c r="AD461" s="1">
        <f>(Table2[[#This Row],[Day High]]/Table2[[#This Row],[Close Price]])-1</f>
        <v>1.847465656087155E-2</v>
      </c>
      <c r="AE461" s="1">
        <f>(Table2[[#This Row],[Close Price]]/Table2[[#This Row],[Current Week Low]])-1</f>
        <v>1.4294294294294296E-2</v>
      </c>
      <c r="AF461" s="1">
        <f>(Table2[[#This Row],[Current Week High]]/Table2[[#This Row],[Close Price]])-1</f>
        <v>3.5646612979630454E-2</v>
      </c>
      <c r="AG461" s="1">
        <f>(Table2[[#This Row],[Close Price]]/Table2[[#This Row],[Current Month Low]])-1</f>
        <v>1.4294294294294296E-2</v>
      </c>
      <c r="AH461" s="1">
        <f>(Table2[[#This Row],[Current Month High]]/Table2[[#This Row],[Close Price]])-1</f>
        <v>3.5646612979630454E-2</v>
      </c>
      <c r="AI461">
        <v>10.13737565135</v>
      </c>
      <c r="AJ461">
        <v>64.769013122591303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-0.03</v>
      </c>
      <c r="AM461" t="s">
        <v>3214</v>
      </c>
      <c r="AN461">
        <v>3.1</v>
      </c>
      <c r="AO461" t="s">
        <v>3215</v>
      </c>
      <c r="AP461">
        <v>-4.3126488207041E-2</v>
      </c>
      <c r="AQ461">
        <f>(Table2[[#This Row],[Sharpe Ratio]]-AVERAGE(Table2[Sharpe Ratio]))/_xlfn.STDEV.P(Table2[Sharpe Ratio])</f>
        <v>-1.2181623443920531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0.42080624266614219</v>
      </c>
      <c r="AS461">
        <f>_xlfn.RANK.AVG(Table2[[#This Row],[1Y Return vs Nifty Z-Score]],Table2[1Y Return vs Nifty Z-Score])</f>
        <v>367</v>
      </c>
      <c r="AT461">
        <f>_xlfn.RANK.AVG(Table2[[#This Row],[6M Return vs Nifty Z-Score]],Table2[6M Return vs Nifty Z-Score])</f>
        <v>307</v>
      </c>
      <c r="AU461">
        <f>_xlfn.RANK.AVG(Table2[[#This Row],[Sharpe Ratio Z-Score]],Table2[Sharpe Ratio Z-Score])</f>
        <v>650</v>
      </c>
      <c r="AV461">
        <f>(Table2[[#This Row],[Rank 1Y]]+Table2[[#This Row],[Rank 6M]]+Table2[[#This Row],[Rank Sharpe]])/3</f>
        <v>441.33333333333331</v>
      </c>
    </row>
    <row r="462" spans="1:48" x14ac:dyDescent="0.3">
      <c r="A462" t="s">
        <v>1491</v>
      </c>
      <c r="B462" t="s">
        <v>1492</v>
      </c>
      <c r="C462" t="s">
        <v>3172</v>
      </c>
      <c r="D462" t="s">
        <v>46</v>
      </c>
      <c r="E462">
        <v>7118.4708437899899</v>
      </c>
      <c r="F462">
        <v>190.22</v>
      </c>
      <c r="G462">
        <v>-5.29445446200946</v>
      </c>
      <c r="H462">
        <f>(Table2[[#This Row],[1Y Return vs Nifty]]-AVERAGE(Table2[1Y Return vs Nifty]))/_xlfn.STDEV.P(Table2[1Y Return vs Nifty])</f>
        <v>-0.50572115178405053</v>
      </c>
      <c r="I462">
        <v>-1.5531825908432999</v>
      </c>
      <c r="J462">
        <f>(Table2[[#This Row],[1M Return vs Nifty]]-AVERAGE(Table2[1M Return vs Nifty]))/_xlfn.STDEV.P(Table2[1M Return vs Nifty])</f>
        <v>-0.29086181388482951</v>
      </c>
      <c r="K462">
        <v>-22.780801764199399</v>
      </c>
      <c r="L462">
        <f>(Table2[[#This Row],[6M Return vs Nifty]]-AVERAGE(Table2[6M Return vs Nifty]))/_xlfn.STDEV.P(Table2[6M Return vs Nifty])</f>
        <v>-1.0509929564459199</v>
      </c>
      <c r="M462">
        <v>2.4758972214059498</v>
      </c>
      <c r="N462">
        <f>(Table2[[#This Row],[1W Return vs Nifty]]-AVERAGE(Table2[1W Return vs Nifty]))/_xlfn.STDEV.P(Table2[1W Return vs Nifty])</f>
        <v>-0.30986244107422639</v>
      </c>
      <c r="O462">
        <v>192.25</v>
      </c>
      <c r="P462">
        <v>193.47873383620001</v>
      </c>
      <c r="Q462">
        <v>190.52172486607401</v>
      </c>
      <c r="R462">
        <v>46.679784832926302</v>
      </c>
      <c r="S462" s="1">
        <f>(Table2[[#This Row],[Close Price]]-Table2[[#This Row],[20D EMA]])/Table2[[#This Row],[20D EMA]]</f>
        <v>-1.0559167750325104E-2</v>
      </c>
      <c r="T462" s="1">
        <f>(Table2[[#This Row],[Close Price]]-Table2[[#This Row],[50D EMA]])/Table2[[#This Row],[50D EMA]]</f>
        <v>-1.6842852811714527E-2</v>
      </c>
      <c r="U462" s="1">
        <f>(Table2[[#This Row],[Close Price]]-Table2[[#This Row],[200D EMA]])/Table2[[#This Row],[200D EMA]]</f>
        <v>-1.5836769601267589E-3</v>
      </c>
      <c r="V462">
        <v>1.42077903179744</v>
      </c>
      <c r="W462">
        <v>188.26</v>
      </c>
      <c r="X462">
        <v>198.4</v>
      </c>
      <c r="Y462">
        <v>188.26</v>
      </c>
      <c r="Z462">
        <v>198.4</v>
      </c>
      <c r="AA462">
        <v>188.26</v>
      </c>
      <c r="AB462">
        <v>198.4</v>
      </c>
      <c r="AC462" s="1">
        <f>(Table2[[#This Row],[Close Price]]/Table2[[#This Row],[Day Low]])-1</f>
        <v>1.0411133538723139E-2</v>
      </c>
      <c r="AD462" s="1">
        <f>(Table2[[#This Row],[Day High]]/Table2[[#This Row],[Close Price]])-1</f>
        <v>4.3002838818210432E-2</v>
      </c>
      <c r="AE462" s="1">
        <f>(Table2[[#This Row],[Close Price]]/Table2[[#This Row],[Current Week Low]])-1</f>
        <v>1.0411133538723139E-2</v>
      </c>
      <c r="AF462" s="1">
        <f>(Table2[[#This Row],[Current Week High]]/Table2[[#This Row],[Close Price]])-1</f>
        <v>4.3002838818210432E-2</v>
      </c>
      <c r="AG462" s="1">
        <f>(Table2[[#This Row],[Close Price]]/Table2[[#This Row],[Current Month Low]])-1</f>
        <v>1.0411133538723139E-2</v>
      </c>
      <c r="AH462" s="1">
        <f>(Table2[[#This Row],[Current Month High]]/Table2[[#This Row],[Close Price]])-1</f>
        <v>4.3002838818210432E-2</v>
      </c>
      <c r="AI462">
        <v>31.058774051098698</v>
      </c>
      <c r="AJ462">
        <v>38.644314868804599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-0.02</v>
      </c>
      <c r="AM462" t="s">
        <v>3214</v>
      </c>
      <c r="AN462">
        <v>0.04</v>
      </c>
      <c r="AO462" t="s">
        <v>3215</v>
      </c>
      <c r="AP462">
        <v>0.107720880343724</v>
      </c>
      <c r="AQ462">
        <f>(Table2[[#This Row],[Sharpe Ratio]]-AVERAGE(Table2[Sharpe Ratio]))/_xlfn.STDEV.P(Table2[Sharpe Ratio])</f>
        <v>0.54324050758313236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467</v>
      </c>
      <c r="AT462">
        <f>_xlfn.RANK.AVG(Table2[[#This Row],[6M Return vs Nifty Z-Score]],Table2[6M Return vs Nifty Z-Score])</f>
        <v>648</v>
      </c>
      <c r="AU462">
        <f>_xlfn.RANK.AVG(Table2[[#This Row],[Sharpe Ratio Z-Score]],Table2[Sharpe Ratio Z-Score])</f>
        <v>209</v>
      </c>
      <c r="AV462">
        <f>(Table2[[#This Row],[Rank 1Y]]+Table2[[#This Row],[Rank 6M]]+Table2[[#This Row],[Rank Sharpe]])/3</f>
        <v>441.33333333333331</v>
      </c>
    </row>
    <row r="463" spans="1:48" x14ac:dyDescent="0.3">
      <c r="A463" t="s">
        <v>1361</v>
      </c>
      <c r="B463" t="s">
        <v>1362</v>
      </c>
      <c r="C463" t="s">
        <v>3171</v>
      </c>
      <c r="D463" t="s">
        <v>400</v>
      </c>
      <c r="E463">
        <v>8486.7402927000003</v>
      </c>
      <c r="F463">
        <v>613</v>
      </c>
      <c r="G463">
        <v>9.0932754859378999</v>
      </c>
      <c r="H463">
        <f>(Table2[[#This Row],[1Y Return vs Nifty]]-AVERAGE(Table2[1Y Return vs Nifty]))/_xlfn.STDEV.P(Table2[1Y Return vs Nifty])</f>
        <v>-0.25968904682140903</v>
      </c>
      <c r="I463">
        <v>-7.3403473500990497</v>
      </c>
      <c r="J463">
        <f>(Table2[[#This Row],[1M Return vs Nifty]]-AVERAGE(Table2[1M Return vs Nifty]))/_xlfn.STDEV.P(Table2[1M Return vs Nifty])</f>
        <v>-0.81714992287900767</v>
      </c>
      <c r="K463">
        <v>6.7343467622627697</v>
      </c>
      <c r="L463">
        <f>(Table2[[#This Row],[6M Return vs Nifty]]-AVERAGE(Table2[6M Return vs Nifty]))/_xlfn.STDEV.P(Table2[6M Return vs Nifty])</f>
        <v>-7.873037643753715E-2</v>
      </c>
      <c r="M463">
        <v>-0.71263175368268294</v>
      </c>
      <c r="N463">
        <f>(Table2[[#This Row],[1W Return vs Nifty]]-AVERAGE(Table2[1W Return vs Nifty]))/_xlfn.STDEV.P(Table2[1W Return vs Nifty])</f>
        <v>-1.0446199819385107</v>
      </c>
      <c r="O463">
        <v>654.79999999999995</v>
      </c>
      <c r="P463">
        <v>658.01583734097301</v>
      </c>
      <c r="Q463">
        <v>578.873645366863</v>
      </c>
      <c r="R463">
        <v>25.5788717465494</v>
      </c>
      <c r="S463" s="1">
        <f>(Table2[[#This Row],[Close Price]]-Table2[[#This Row],[20D EMA]])/Table2[[#This Row],[20D EMA]]</f>
        <v>-6.3836285888820954E-2</v>
      </c>
      <c r="T463" s="1">
        <f>(Table2[[#This Row],[Close Price]]-Table2[[#This Row],[50D EMA]])/Table2[[#This Row],[50D EMA]]</f>
        <v>-6.841148006844483E-2</v>
      </c>
      <c r="U463" s="1">
        <f>(Table2[[#This Row],[Close Price]]-Table2[[#This Row],[200D EMA]])/Table2[[#This Row],[200D EMA]]</f>
        <v>5.8953028707170306E-2</v>
      </c>
      <c r="V463">
        <v>0.19984107561002201</v>
      </c>
      <c r="W463">
        <v>606.1</v>
      </c>
      <c r="X463">
        <v>621.70000000000005</v>
      </c>
      <c r="Y463">
        <v>606.1</v>
      </c>
      <c r="Z463">
        <v>638.45000000000005</v>
      </c>
      <c r="AA463">
        <v>606.1</v>
      </c>
      <c r="AB463">
        <v>638.45000000000005</v>
      </c>
      <c r="AC463" s="1">
        <f>(Table2[[#This Row],[Close Price]]/Table2[[#This Row],[Day Low]])-1</f>
        <v>1.1384260023098447E-2</v>
      </c>
      <c r="AD463" s="1">
        <f>(Table2[[#This Row],[Day High]]/Table2[[#This Row],[Close Price]])-1</f>
        <v>1.419249592169658E-2</v>
      </c>
      <c r="AE463" s="1">
        <f>(Table2[[#This Row],[Close Price]]/Table2[[#This Row],[Current Week Low]])-1</f>
        <v>1.1384260023098447E-2</v>
      </c>
      <c r="AF463" s="1">
        <f>(Table2[[#This Row],[Current Week High]]/Table2[[#This Row],[Close Price]])-1</f>
        <v>4.1517128874388298E-2</v>
      </c>
      <c r="AG463" s="1">
        <f>(Table2[[#This Row],[Close Price]]/Table2[[#This Row],[Current Month Low]])-1</f>
        <v>1.1384260023098447E-2</v>
      </c>
      <c r="AH463" s="1">
        <f>(Table2[[#This Row],[Current Month High]]/Table2[[#This Row],[Close Price]])-1</f>
        <v>4.1517128874388298E-2</v>
      </c>
      <c r="AI463">
        <v>29.3637846655791</v>
      </c>
      <c r="AJ463">
        <v>58.849442860844697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-0.04</v>
      </c>
      <c r="AM463" t="s">
        <v>3214</v>
      </c>
      <c r="AN463">
        <v>-10.85</v>
      </c>
      <c r="AO463" t="s">
        <v>3214</v>
      </c>
      <c r="AP463">
        <v>-1.6449601562076002E-2</v>
      </c>
      <c r="AQ463">
        <f>(Table2[[#This Row],[Sharpe Ratio]]-AVERAGE(Table2[Sharpe Ratio]))/_xlfn.STDEV.P(Table2[Sharpe Ratio])</f>
        <v>-0.90666374372241754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379</v>
      </c>
      <c r="AT463">
        <f>_xlfn.RANK.AVG(Table2[[#This Row],[6M Return vs Nifty Z-Score]],Table2[6M Return vs Nifty Z-Score])</f>
        <v>346</v>
      </c>
      <c r="AU463">
        <f>_xlfn.RANK.AVG(Table2[[#This Row],[Sharpe Ratio Z-Score]],Table2[Sharpe Ratio Z-Score])</f>
        <v>601</v>
      </c>
      <c r="AV463">
        <f>(Table2[[#This Row],[Rank 1Y]]+Table2[[#This Row],[Rank 6M]]+Table2[[#This Row],[Rank Sharpe]])/3</f>
        <v>442</v>
      </c>
    </row>
    <row r="464" spans="1:48" x14ac:dyDescent="0.3">
      <c r="A464" t="s">
        <v>707</v>
      </c>
      <c r="B464" t="s">
        <v>708</v>
      </c>
      <c r="C464" t="s">
        <v>3173</v>
      </c>
      <c r="D464" t="s">
        <v>54</v>
      </c>
      <c r="E464">
        <v>25447.175925</v>
      </c>
      <c r="F464">
        <v>5484.75</v>
      </c>
      <c r="G464">
        <v>10.8739109117352</v>
      </c>
      <c r="H464">
        <f>(Table2[[#This Row],[1Y Return vs Nifty]]-AVERAGE(Table2[1Y Return vs Nifty]))/_xlfn.STDEV.P(Table2[1Y Return vs Nifty])</f>
        <v>-0.22923994306668777</v>
      </c>
      <c r="I464">
        <v>-12.4188750930878</v>
      </c>
      <c r="J464">
        <f>(Table2[[#This Row],[1M Return vs Nifty]]-AVERAGE(Table2[1M Return vs Nifty]))/_xlfn.STDEV.P(Table2[1M Return vs Nifty])</f>
        <v>-1.278994171922947</v>
      </c>
      <c r="K464">
        <v>13.168163299956801</v>
      </c>
      <c r="L464">
        <f>(Table2[[#This Row],[6M Return vs Nifty]]-AVERAGE(Table2[6M Return vs Nifty]))/_xlfn.STDEV.P(Table2[6M Return vs Nifty])</f>
        <v>0.13320686184641323</v>
      </c>
      <c r="M464">
        <v>5.7487950908426102</v>
      </c>
      <c r="N464">
        <f>(Table2[[#This Row],[1W Return vs Nifty]]-AVERAGE(Table2[1W Return vs Nifty]))/_xlfn.STDEV.P(Table2[1W Return vs Nifty])</f>
        <v>0.4443368805676256</v>
      </c>
      <c r="O464">
        <v>5717.75</v>
      </c>
      <c r="P464">
        <v>5648.3975075071803</v>
      </c>
      <c r="Q464">
        <v>4952.8232966237101</v>
      </c>
      <c r="R464">
        <v>41.323782065326498</v>
      </c>
      <c r="S464" s="1">
        <f>(Table2[[#This Row],[Close Price]]-Table2[[#This Row],[20D EMA]])/Table2[[#This Row],[20D EMA]]</f>
        <v>-4.0750295133575268E-2</v>
      </c>
      <c r="T464" s="1">
        <f>(Table2[[#This Row],[Close Price]]-Table2[[#This Row],[50D EMA]])/Table2[[#This Row],[50D EMA]]</f>
        <v>-2.8972377969092904E-2</v>
      </c>
      <c r="U464" s="1">
        <f>(Table2[[#This Row],[Close Price]]-Table2[[#This Row],[200D EMA]])/Table2[[#This Row],[200D EMA]]</f>
        <v>0.10739868384541378</v>
      </c>
      <c r="V464">
        <v>1.0468699865057001</v>
      </c>
      <c r="W464">
        <v>5424.6</v>
      </c>
      <c r="X464">
        <v>5640</v>
      </c>
      <c r="Y464">
        <v>5424.6</v>
      </c>
      <c r="Z464">
        <v>5827.85</v>
      </c>
      <c r="AA464">
        <v>5424.6</v>
      </c>
      <c r="AB464">
        <v>5827.85</v>
      </c>
      <c r="AC464" s="1">
        <f>(Table2[[#This Row],[Close Price]]/Table2[[#This Row],[Day Low]])-1</f>
        <v>1.1088375179736598E-2</v>
      </c>
      <c r="AD464" s="1">
        <f>(Table2[[#This Row],[Day High]]/Table2[[#This Row],[Close Price]])-1</f>
        <v>2.8305756871324972E-2</v>
      </c>
      <c r="AE464" s="1">
        <f>(Table2[[#This Row],[Close Price]]/Table2[[#This Row],[Current Week Low]])-1</f>
        <v>1.1088375179736598E-2</v>
      </c>
      <c r="AF464" s="1">
        <f>(Table2[[#This Row],[Current Week High]]/Table2[[#This Row],[Close Price]])-1</f>
        <v>6.2555266876338944E-2</v>
      </c>
      <c r="AG464" s="1">
        <f>(Table2[[#This Row],[Close Price]]/Table2[[#This Row],[Current Month Low]])-1</f>
        <v>1.1088375179736598E-2</v>
      </c>
      <c r="AH464" s="1">
        <f>(Table2[[#This Row],[Current Month High]]/Table2[[#This Row],[Close Price]])-1</f>
        <v>6.2555266876338944E-2</v>
      </c>
      <c r="AI464">
        <v>17.6197638907881</v>
      </c>
      <c r="AJ464">
        <v>42.906461698801401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</v>
      </c>
      <c r="AM464" t="s">
        <v>3216</v>
      </c>
      <c r="AN464">
        <v>-7.69</v>
      </c>
      <c r="AO464" t="s">
        <v>3214</v>
      </c>
      <c r="AP464">
        <v>-6.3908243785513005E-2</v>
      </c>
      <c r="AQ464">
        <f>(Table2[[#This Row],[Sharpe Ratio]]-AVERAGE(Table2[Sharpe Ratio]))/_xlfn.STDEV.P(Table2[Sharpe Ratio])</f>
        <v>-1.4608251359054034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-2.3915155084809991</v>
      </c>
      <c r="AS464">
        <f>_xlfn.RANK.AVG(Table2[[#This Row],[1Y Return vs Nifty Z-Score]],Table2[1Y Return vs Nifty Z-Score])</f>
        <v>371</v>
      </c>
      <c r="AT464">
        <f>_xlfn.RANK.AVG(Table2[[#This Row],[6M Return vs Nifty Z-Score]],Table2[6M Return vs Nifty Z-Score])</f>
        <v>277</v>
      </c>
      <c r="AU464">
        <f>_xlfn.RANK.AVG(Table2[[#This Row],[Sharpe Ratio Z-Score]],Table2[Sharpe Ratio Z-Score])</f>
        <v>681</v>
      </c>
      <c r="AV464">
        <f>(Table2[[#This Row],[Rank 1Y]]+Table2[[#This Row],[Rank 6M]]+Table2[[#This Row],[Rank Sharpe]])/3</f>
        <v>443</v>
      </c>
    </row>
    <row r="465" spans="1:48" x14ac:dyDescent="0.3">
      <c r="A465" t="s">
        <v>578</v>
      </c>
      <c r="B465" t="s">
        <v>579</v>
      </c>
      <c r="C465" t="s">
        <v>3177</v>
      </c>
      <c r="D465" t="s">
        <v>77</v>
      </c>
      <c r="E465">
        <v>35709.908540905002</v>
      </c>
      <c r="F465">
        <v>4567.8500000000004</v>
      </c>
      <c r="G465">
        <v>13.781354915498</v>
      </c>
      <c r="H465">
        <f>(Table2[[#This Row],[1Y Return vs Nifty]]-AVERAGE(Table2[1Y Return vs Nifty]))/_xlfn.STDEV.P(Table2[1Y Return vs Nifty])</f>
        <v>-0.17952226203606594</v>
      </c>
      <c r="I465">
        <v>3.41562633486474</v>
      </c>
      <c r="J465">
        <f>(Table2[[#This Row],[1M Return vs Nifty]]-AVERAGE(Table2[1M Return vs Nifty]))/_xlfn.STDEV.P(Table2[1M Return vs Nifty])</f>
        <v>0.16100454248284013</v>
      </c>
      <c r="K465">
        <v>-7.2534632428966299</v>
      </c>
      <c r="L465">
        <f>(Table2[[#This Row],[6M Return vs Nifty]]-AVERAGE(Table2[6M Return vs Nifty]))/_xlfn.STDEV.P(Table2[6M Return vs Nifty])</f>
        <v>-0.53950475580717705</v>
      </c>
      <c r="M465">
        <v>3.2869455970115502</v>
      </c>
      <c r="N465">
        <f>(Table2[[#This Row],[1W Return vs Nifty]]-AVERAGE(Table2[1W Return vs Nifty]))/_xlfn.STDEV.P(Table2[1W Return vs Nifty])</f>
        <v>-0.12296625332188574</v>
      </c>
      <c r="O465">
        <v>4628.8500000000004</v>
      </c>
      <c r="P465">
        <v>4526.3794119164904</v>
      </c>
      <c r="Q465">
        <v>4177.7670577506397</v>
      </c>
      <c r="R465">
        <v>45.722408737759402</v>
      </c>
      <c r="S465" s="1">
        <f>(Table2[[#This Row],[Close Price]]-Table2[[#This Row],[20D EMA]])/Table2[[#This Row],[20D EMA]]</f>
        <v>-1.317821921211532E-2</v>
      </c>
      <c r="T465" s="1">
        <f>(Table2[[#This Row],[Close Price]]-Table2[[#This Row],[50D EMA]])/Table2[[#This Row],[50D EMA]]</f>
        <v>9.1619778877420916E-3</v>
      </c>
      <c r="U465" s="1">
        <f>(Table2[[#This Row],[Close Price]]-Table2[[#This Row],[200D EMA]])/Table2[[#This Row],[200D EMA]]</f>
        <v>9.3371156614793671E-2</v>
      </c>
      <c r="V465">
        <v>1.0861898374927501</v>
      </c>
      <c r="W465">
        <v>4525.8</v>
      </c>
      <c r="X465">
        <v>4620</v>
      </c>
      <c r="Y465">
        <v>4525.8</v>
      </c>
      <c r="Z465">
        <v>4677</v>
      </c>
      <c r="AA465">
        <v>4525.8</v>
      </c>
      <c r="AB465">
        <v>4658.6499999999996</v>
      </c>
      <c r="AC465" s="1">
        <f>(Table2[[#This Row],[Close Price]]/Table2[[#This Row],[Day Low]])-1</f>
        <v>9.2911750408768423E-3</v>
      </c>
      <c r="AD465" s="1">
        <f>(Table2[[#This Row],[Day High]]/Table2[[#This Row],[Close Price]])-1</f>
        <v>1.1416749674354465E-2</v>
      </c>
      <c r="AE465" s="1">
        <f>(Table2[[#This Row],[Close Price]]/Table2[[#This Row],[Current Week Low]])-1</f>
        <v>9.2911750408768423E-3</v>
      </c>
      <c r="AF465" s="1">
        <f>(Table2[[#This Row],[Current Week High]]/Table2[[#This Row],[Close Price]])-1</f>
        <v>2.3895268014492599E-2</v>
      </c>
      <c r="AG465" s="1">
        <f>(Table2[[#This Row],[Close Price]]/Table2[[#This Row],[Current Month Low]])-1</f>
        <v>9.2911750408768423E-3</v>
      </c>
      <c r="AH465" s="1">
        <f>(Table2[[#This Row],[Current Month High]]/Table2[[#This Row],[Close Price]])-1</f>
        <v>1.9878060794465524E-2</v>
      </c>
      <c r="AI465">
        <v>7.1729588318355297</v>
      </c>
      <c r="AJ465">
        <v>49.635562544019102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0.06</v>
      </c>
      <c r="AM465" t="s">
        <v>3215</v>
      </c>
      <c r="AN465">
        <v>-5.09</v>
      </c>
      <c r="AO465" t="s">
        <v>3214</v>
      </c>
      <c r="AP465">
        <v>1.5207968635645001E-2</v>
      </c>
      <c r="AQ465">
        <f>(Table2[[#This Row],[Sharpe Ratio]]-AVERAGE(Table2[Sharpe Ratio]))/_xlfn.STDEV.P(Table2[Sharpe Ratio])</f>
        <v>-0.5370070836918861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-1.2179958123741748</v>
      </c>
      <c r="AS465">
        <f>_xlfn.RANK.AVG(Table2[[#This Row],[1Y Return vs Nifty Z-Score]],Table2[1Y Return vs Nifty Z-Score])</f>
        <v>349</v>
      </c>
      <c r="AT465">
        <f>_xlfn.RANK.AVG(Table2[[#This Row],[6M Return vs Nifty Z-Score]],Table2[6M Return vs Nifty Z-Score])</f>
        <v>510</v>
      </c>
      <c r="AU465">
        <f>_xlfn.RANK.AVG(Table2[[#This Row],[Sharpe Ratio Z-Score]],Table2[Sharpe Ratio Z-Score])</f>
        <v>472</v>
      </c>
      <c r="AV465">
        <f>(Table2[[#This Row],[Rank 1Y]]+Table2[[#This Row],[Rank 6M]]+Table2[[#This Row],[Rank Sharpe]])/3</f>
        <v>443.66666666666669</v>
      </c>
    </row>
    <row r="466" spans="1:48" x14ac:dyDescent="0.3">
      <c r="A466" t="s">
        <v>526</v>
      </c>
      <c r="B466" t="s">
        <v>527</v>
      </c>
      <c r="C466" t="s">
        <v>3169</v>
      </c>
      <c r="D466" t="s">
        <v>34</v>
      </c>
      <c r="E466">
        <v>42403.265350332003</v>
      </c>
      <c r="F466">
        <v>58.45</v>
      </c>
      <c r="G466">
        <v>-11.2162539431309</v>
      </c>
      <c r="H466">
        <f>(Table2[[#This Row],[1Y Return vs Nifty]]-AVERAGE(Table2[1Y Return vs Nifty]))/_xlfn.STDEV.P(Table2[1Y Return vs Nifty])</f>
        <v>-0.60698471433200096</v>
      </c>
      <c r="I466">
        <v>-3.64316594143517</v>
      </c>
      <c r="J466">
        <f>(Table2[[#This Row],[1M Return vs Nifty]]-AVERAGE(Table2[1M Return vs Nifty]))/_xlfn.STDEV.P(Table2[1M Return vs Nifty])</f>
        <v>-0.48092610808919345</v>
      </c>
      <c r="K466">
        <v>-25.1803528399176</v>
      </c>
      <c r="L466">
        <f>(Table2[[#This Row],[6M Return vs Nifty]]-AVERAGE(Table2[6M Return vs Nifty]))/_xlfn.STDEV.P(Table2[6M Return vs Nifty])</f>
        <v>-1.130036899512918</v>
      </c>
      <c r="M466">
        <v>3.41808590002793</v>
      </c>
      <c r="N466">
        <f>(Table2[[#This Row],[1W Return vs Nifty]]-AVERAGE(Table2[1W Return vs Nifty]))/_xlfn.STDEV.P(Table2[1W Return vs Nifty])</f>
        <v>-9.2746572928410917E-2</v>
      </c>
      <c r="O466">
        <v>60.24</v>
      </c>
      <c r="P466">
        <v>61.555368661349199</v>
      </c>
      <c r="Q466">
        <v>58.867230419747301</v>
      </c>
      <c r="R466">
        <v>47.066984321664002</v>
      </c>
      <c r="S466" s="1">
        <f>(Table2[[#This Row],[Close Price]]-Table2[[#This Row],[20D EMA]])/Table2[[#This Row],[20D EMA]]</f>
        <v>-2.971447543160689E-2</v>
      </c>
      <c r="T466" s="1">
        <f>(Table2[[#This Row],[Close Price]]-Table2[[#This Row],[50D EMA]])/Table2[[#This Row],[50D EMA]]</f>
        <v>-5.044838052117892E-2</v>
      </c>
      <c r="U466" s="1">
        <f>(Table2[[#This Row],[Close Price]]-Table2[[#This Row],[200D EMA]])/Table2[[#This Row],[200D EMA]]</f>
        <v>-7.0876515978801043E-3</v>
      </c>
      <c r="V466">
        <v>1.02052484434151</v>
      </c>
      <c r="W466">
        <v>58.07</v>
      </c>
      <c r="X466">
        <v>59.3</v>
      </c>
      <c r="Y466">
        <v>58.07</v>
      </c>
      <c r="Z466">
        <v>61.08</v>
      </c>
      <c r="AA466">
        <v>58.07</v>
      </c>
      <c r="AB466">
        <v>60.61</v>
      </c>
      <c r="AC466" s="1">
        <f>(Table2[[#This Row],[Close Price]]/Table2[[#This Row],[Day Low]])-1</f>
        <v>6.5438264163939497E-3</v>
      </c>
      <c r="AD466" s="1">
        <f>(Table2[[#This Row],[Day High]]/Table2[[#This Row],[Close Price]])-1</f>
        <v>1.4542343883661157E-2</v>
      </c>
      <c r="AE466" s="1">
        <f>(Table2[[#This Row],[Close Price]]/Table2[[#This Row],[Current Week Low]])-1</f>
        <v>6.5438264163939497E-3</v>
      </c>
      <c r="AF466" s="1">
        <f>(Table2[[#This Row],[Current Week High]]/Table2[[#This Row],[Close Price]])-1</f>
        <v>4.4995722840034169E-2</v>
      </c>
      <c r="AG466" s="1">
        <f>(Table2[[#This Row],[Close Price]]/Table2[[#This Row],[Current Month Low]])-1</f>
        <v>6.5438264163939497E-3</v>
      </c>
      <c r="AH466" s="1">
        <f>(Table2[[#This Row],[Current Month High]]/Table2[[#This Row],[Close Price]])-1</f>
        <v>3.6954662104362601E-2</v>
      </c>
      <c r="AI466">
        <v>25.748502994011901</v>
      </c>
      <c r="AJ466">
        <v>51.228978007761903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-0.14000000000000001</v>
      </c>
      <c r="AM466" t="s">
        <v>3214</v>
      </c>
      <c r="AN466">
        <v>-3.61</v>
      </c>
      <c r="AO466" t="s">
        <v>3214</v>
      </c>
      <c r="AP466">
        <v>0.125914637870364</v>
      </c>
      <c r="AQ466">
        <f>(Table2[[#This Row],[Sharpe Ratio]]-AVERAGE(Table2[Sharpe Ratio]))/_xlfn.STDEV.P(Table2[Sharpe Ratio])</f>
        <v>0.75568396419393824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511</v>
      </c>
      <c r="AT466">
        <f>_xlfn.RANK.AVG(Table2[[#This Row],[6M Return vs Nifty Z-Score]],Table2[6M Return vs Nifty Z-Score])</f>
        <v>665</v>
      </c>
      <c r="AU466">
        <f>_xlfn.RANK.AVG(Table2[[#This Row],[Sharpe Ratio Z-Score]],Table2[Sharpe Ratio Z-Score])</f>
        <v>161</v>
      </c>
      <c r="AV466">
        <f>(Table2[[#This Row],[Rank 1Y]]+Table2[[#This Row],[Rank 6M]]+Table2[[#This Row],[Rank Sharpe]])/3</f>
        <v>445.66666666666669</v>
      </c>
    </row>
    <row r="467" spans="1:48" x14ac:dyDescent="0.3">
      <c r="A467" t="s">
        <v>573</v>
      </c>
      <c r="B467" t="s">
        <v>574</v>
      </c>
      <c r="C467" t="s">
        <v>3173</v>
      </c>
      <c r="D467" t="s">
        <v>192</v>
      </c>
      <c r="E467">
        <v>36443.505588499997</v>
      </c>
      <c r="F467">
        <v>884.35</v>
      </c>
      <c r="G467">
        <v>-20.205592215760401</v>
      </c>
      <c r="H467">
        <f>(Table2[[#This Row],[1Y Return vs Nifty]]-AVERAGE(Table2[1Y Return vs Nifty]))/_xlfn.STDEV.P(Table2[1Y Return vs Nifty])</f>
        <v>-0.76070360017693583</v>
      </c>
      <c r="I467">
        <v>4.6712386885878399</v>
      </c>
      <c r="J467">
        <f>(Table2[[#This Row],[1M Return vs Nifty]]-AVERAGE(Table2[1M Return vs Nifty]))/_xlfn.STDEV.P(Table2[1M Return vs Nifty])</f>
        <v>0.27519065584928287</v>
      </c>
      <c r="K467">
        <v>10.0469598004013</v>
      </c>
      <c r="L467">
        <f>(Table2[[#This Row],[6M Return vs Nifty]]-AVERAGE(Table2[6M Return vs Nifty]))/_xlfn.STDEV.P(Table2[6M Return vs Nifty])</f>
        <v>3.0390866714683152E-2</v>
      </c>
      <c r="M467">
        <v>7.4861617559207803</v>
      </c>
      <c r="N467">
        <f>(Table2[[#This Row],[1W Return vs Nifty]]-AVERAGE(Table2[1W Return vs Nifty]))/_xlfn.STDEV.P(Table2[1W Return vs Nifty])</f>
        <v>0.84469179921061355</v>
      </c>
      <c r="O467">
        <v>890.49</v>
      </c>
      <c r="P467">
        <v>855.891116392041</v>
      </c>
      <c r="Q467">
        <v>771.20922613546099</v>
      </c>
      <c r="R467">
        <v>60.176632357426001</v>
      </c>
      <c r="S467" s="1">
        <f>(Table2[[#This Row],[Close Price]]-Table2[[#This Row],[20D EMA]])/Table2[[#This Row],[20D EMA]]</f>
        <v>-6.8950802367235865E-3</v>
      </c>
      <c r="T467" s="1">
        <f>(Table2[[#This Row],[Close Price]]-Table2[[#This Row],[50D EMA]])/Table2[[#This Row],[50D EMA]]</f>
        <v>3.3250588845840326E-2</v>
      </c>
      <c r="U467" s="1">
        <f>(Table2[[#This Row],[Close Price]]-Table2[[#This Row],[200D EMA]])/Table2[[#This Row],[200D EMA]]</f>
        <v>0.14670567989894112</v>
      </c>
      <c r="V467">
        <v>0.81811639048601303</v>
      </c>
      <c r="W467">
        <v>873.15</v>
      </c>
      <c r="X467">
        <v>902.35</v>
      </c>
      <c r="Y467">
        <v>871.8</v>
      </c>
      <c r="Z467">
        <v>911.95</v>
      </c>
      <c r="AA467">
        <v>873.15</v>
      </c>
      <c r="AB467">
        <v>911.95</v>
      </c>
      <c r="AC467" s="1">
        <f>(Table2[[#This Row],[Close Price]]/Table2[[#This Row],[Day Low]])-1</f>
        <v>1.2827120196988062E-2</v>
      </c>
      <c r="AD467" s="1">
        <f>(Table2[[#This Row],[Day High]]/Table2[[#This Row],[Close Price]])-1</f>
        <v>2.0353932266636621E-2</v>
      </c>
      <c r="AE467" s="1">
        <f>(Table2[[#This Row],[Close Price]]/Table2[[#This Row],[Current Week Low]])-1</f>
        <v>1.4395503555861611E-2</v>
      </c>
      <c r="AF467" s="1">
        <f>(Table2[[#This Row],[Current Week High]]/Table2[[#This Row],[Close Price]])-1</f>
        <v>3.1209362808842567E-2</v>
      </c>
      <c r="AG467" s="1">
        <f>(Table2[[#This Row],[Close Price]]/Table2[[#This Row],[Current Month Low]])-1</f>
        <v>1.2827120196988062E-2</v>
      </c>
      <c r="AH467" s="1">
        <f>(Table2[[#This Row],[Current Month High]]/Table2[[#This Row],[Close Price]])-1</f>
        <v>3.1209362808842567E-2</v>
      </c>
      <c r="AI467">
        <v>6.88641375021201</v>
      </c>
      <c r="AJ467">
        <v>45.5360816259359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7.0000000000000007E-2</v>
      </c>
      <c r="AM467" t="s">
        <v>3215</v>
      </c>
      <c r="AN467">
        <v>-5.74</v>
      </c>
      <c r="AO467" t="s">
        <v>3214</v>
      </c>
      <c r="AP467">
        <v>2.1433445219041999E-2</v>
      </c>
      <c r="AQ467">
        <f>(Table2[[#This Row],[Sharpe Ratio]]-AVERAGE(Table2[Sharpe Ratio]))/_xlfn.STDEV.P(Table2[Sharpe Ratio])</f>
        <v>-0.46431392162847268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-7.4744200030828822E-2</v>
      </c>
      <c r="AS467">
        <f>_xlfn.RANK.AVG(Table2[[#This Row],[1Y Return vs Nifty Z-Score]],Table2[1Y Return vs Nifty Z-Score])</f>
        <v>574</v>
      </c>
      <c r="AT467">
        <f>_xlfn.RANK.AVG(Table2[[#This Row],[6M Return vs Nifty Z-Score]],Table2[6M Return vs Nifty Z-Score])</f>
        <v>311</v>
      </c>
      <c r="AU467">
        <f>_xlfn.RANK.AVG(Table2[[#This Row],[Sharpe Ratio Z-Score]],Table2[Sharpe Ratio Z-Score])</f>
        <v>455</v>
      </c>
      <c r="AV467">
        <f>(Table2[[#This Row],[Rank 1Y]]+Table2[[#This Row],[Rank 6M]]+Table2[[#This Row],[Rank Sharpe]])/3</f>
        <v>446.66666666666669</v>
      </c>
    </row>
    <row r="468" spans="1:48" x14ac:dyDescent="0.3">
      <c r="A468" t="s">
        <v>1341</v>
      </c>
      <c r="B468" t="s">
        <v>1342</v>
      </c>
      <c r="C468" t="s">
        <v>3177</v>
      </c>
      <c r="D468" t="s">
        <v>77</v>
      </c>
      <c r="E468">
        <v>8636.1229700389995</v>
      </c>
      <c r="F468">
        <v>212.64</v>
      </c>
      <c r="G468">
        <v>2.77747213755161</v>
      </c>
      <c r="H468">
        <f>(Table2[[#This Row],[1Y Return vs Nifty]]-AVERAGE(Table2[1Y Return vs Nifty]))/_xlfn.STDEV.P(Table2[1Y Return vs Nifty])</f>
        <v>-0.36769012815636043</v>
      </c>
      <c r="I468">
        <v>-3.6952281166868901</v>
      </c>
      <c r="J468">
        <f>(Table2[[#This Row],[1M Return vs Nifty]]-AVERAGE(Table2[1M Return vs Nifty]))/_xlfn.STDEV.P(Table2[1M Return vs Nifty])</f>
        <v>-0.48566067240577515</v>
      </c>
      <c r="K468">
        <v>-19.8757754743385</v>
      </c>
      <c r="L468">
        <f>(Table2[[#This Row],[6M Return vs Nifty]]-AVERAGE(Table2[6M Return vs Nifty]))/_xlfn.STDEV.P(Table2[6M Return vs Nifty])</f>
        <v>-0.9552980846061242</v>
      </c>
      <c r="M468">
        <v>6.8619374067527596</v>
      </c>
      <c r="N468">
        <f>(Table2[[#This Row],[1W Return vs Nifty]]-AVERAGE(Table2[1W Return vs Nifty]))/_xlfn.STDEV.P(Table2[1W Return vs Nifty])</f>
        <v>0.70084692550061256</v>
      </c>
      <c r="O468">
        <v>211.22</v>
      </c>
      <c r="P468">
        <v>212.822265080877</v>
      </c>
      <c r="Q468">
        <v>203.19858718947</v>
      </c>
      <c r="R468">
        <v>57.351468076452399</v>
      </c>
      <c r="S468" s="1">
        <f>(Table2[[#This Row],[Close Price]]-Table2[[#This Row],[20D EMA]])/Table2[[#This Row],[20D EMA]]</f>
        <v>6.722848215131084E-3</v>
      </c>
      <c r="T468" s="1">
        <f>(Table2[[#This Row],[Close Price]]-Table2[[#This Row],[50D EMA]])/Table2[[#This Row],[50D EMA]]</f>
        <v>-8.5641923230049121E-4</v>
      </c>
      <c r="U468" s="1">
        <f>(Table2[[#This Row],[Close Price]]-Table2[[#This Row],[200D EMA]])/Table2[[#This Row],[200D EMA]]</f>
        <v>4.6463968776153219E-2</v>
      </c>
      <c r="V468">
        <v>1.19466609777346</v>
      </c>
      <c r="W468">
        <v>207</v>
      </c>
      <c r="X468">
        <v>214</v>
      </c>
      <c r="Y468">
        <v>199.82</v>
      </c>
      <c r="Z468">
        <v>217.24</v>
      </c>
      <c r="AA468">
        <v>201.01</v>
      </c>
      <c r="AB468">
        <v>217.24</v>
      </c>
      <c r="AC468" s="1">
        <f>(Table2[[#This Row],[Close Price]]/Table2[[#This Row],[Day Low]])-1</f>
        <v>2.7246376811594031E-2</v>
      </c>
      <c r="AD468" s="1">
        <f>(Table2[[#This Row],[Day High]]/Table2[[#This Row],[Close Price]])-1</f>
        <v>6.3957863054928676E-3</v>
      </c>
      <c r="AE468" s="1">
        <f>(Table2[[#This Row],[Close Price]]/Table2[[#This Row],[Current Week Low]])-1</f>
        <v>6.415774196777102E-2</v>
      </c>
      <c r="AF468" s="1">
        <f>(Table2[[#This Row],[Current Week High]]/Table2[[#This Row],[Close Price]])-1</f>
        <v>2.1632806621520118E-2</v>
      </c>
      <c r="AG468" s="1">
        <f>(Table2[[#This Row],[Close Price]]/Table2[[#This Row],[Current Month Low]])-1</f>
        <v>5.7857818019003915E-2</v>
      </c>
      <c r="AH468" s="1">
        <f>(Table2[[#This Row],[Current Month High]]/Table2[[#This Row],[Close Price]])-1</f>
        <v>2.1632806621520118E-2</v>
      </c>
      <c r="AI468">
        <v>20.3912716328066</v>
      </c>
      <c r="AJ468">
        <v>44.653061224489697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0.04</v>
      </c>
      <c r="AM468" t="s">
        <v>3215</v>
      </c>
      <c r="AN468">
        <v>2.46</v>
      </c>
      <c r="AO468" t="s">
        <v>3215</v>
      </c>
      <c r="AP468">
        <v>7.5124030508505996E-2</v>
      </c>
      <c r="AQ468">
        <f>(Table2[[#This Row],[Sharpe Ratio]]-AVERAGE(Table2[Sharpe Ratio]))/_xlfn.STDEV.P(Table2[Sharpe Ratio])</f>
        <v>0.16261613994070018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413</v>
      </c>
      <c r="AT468">
        <f>_xlfn.RANK.AVG(Table2[[#This Row],[6M Return vs Nifty Z-Score]],Table2[6M Return vs Nifty Z-Score])</f>
        <v>628</v>
      </c>
      <c r="AU468">
        <f>_xlfn.RANK.AVG(Table2[[#This Row],[Sharpe Ratio Z-Score]],Table2[Sharpe Ratio Z-Score])</f>
        <v>300</v>
      </c>
      <c r="AV468">
        <f>(Table2[[#This Row],[Rank 1Y]]+Table2[[#This Row],[Rank 6M]]+Table2[[#This Row],[Rank Sharpe]])/3</f>
        <v>447</v>
      </c>
    </row>
    <row r="469" spans="1:48" x14ac:dyDescent="0.3">
      <c r="A469" t="s">
        <v>1440</v>
      </c>
      <c r="B469" t="s">
        <v>1441</v>
      </c>
      <c r="C469" t="s">
        <v>3186</v>
      </c>
      <c r="D469" t="s">
        <v>1442</v>
      </c>
      <c r="E469">
        <v>7678.91631710823</v>
      </c>
      <c r="F469">
        <v>983.5</v>
      </c>
      <c r="G469">
        <v>-11.392608388501699</v>
      </c>
      <c r="H469">
        <f>(Table2[[#This Row],[1Y Return vs Nifty]]-AVERAGE(Table2[1Y Return vs Nifty]))/_xlfn.STDEV.P(Table2[1Y Return vs Nifty])</f>
        <v>-0.61000039891678748</v>
      </c>
      <c r="I469">
        <v>8.6637185352260797</v>
      </c>
      <c r="J469">
        <f>(Table2[[#This Row],[1M Return vs Nifty]]-AVERAGE(Table2[1M Return vs Nifty]))/_xlfn.STDEV.P(Table2[1M Return vs Nifty])</f>
        <v>0.63826908131212157</v>
      </c>
      <c r="K469">
        <v>28.201781068861301</v>
      </c>
      <c r="L469">
        <f>(Table2[[#This Row],[6M Return vs Nifty]]-AVERAGE(Table2[6M Return vs Nifty]))/_xlfn.STDEV.P(Table2[6M Return vs Nifty])</f>
        <v>0.62843133905852167</v>
      </c>
      <c r="M469">
        <v>3.0397336375150998</v>
      </c>
      <c r="N469">
        <f>(Table2[[#This Row],[1W Return vs Nifty]]-AVERAGE(Table2[1W Return vs Nifty]))/_xlfn.STDEV.P(Table2[1W Return vs Nifty])</f>
        <v>-0.17993322864215983</v>
      </c>
      <c r="O469">
        <v>996.55</v>
      </c>
      <c r="P469">
        <v>959.13017858849901</v>
      </c>
      <c r="Q469">
        <v>846.11352873728902</v>
      </c>
      <c r="R469">
        <v>48.906988299287697</v>
      </c>
      <c r="S469" s="1">
        <f>(Table2[[#This Row],[Close Price]]-Table2[[#This Row],[20D EMA]])/Table2[[#This Row],[20D EMA]]</f>
        <v>-1.3095178365360449E-2</v>
      </c>
      <c r="T469" s="1">
        <f>(Table2[[#This Row],[Close Price]]-Table2[[#This Row],[50D EMA]])/Table2[[#This Row],[50D EMA]]</f>
        <v>2.5408252138791804E-2</v>
      </c>
      <c r="U469" s="1">
        <f>(Table2[[#This Row],[Close Price]]-Table2[[#This Row],[200D EMA]])/Table2[[#This Row],[200D EMA]]</f>
        <v>0.1623735664264131</v>
      </c>
      <c r="V469">
        <v>0.82748914105015903</v>
      </c>
      <c r="W469">
        <v>977.1</v>
      </c>
      <c r="X469">
        <v>1017</v>
      </c>
      <c r="Y469">
        <v>968</v>
      </c>
      <c r="Z469">
        <v>1017</v>
      </c>
      <c r="AA469">
        <v>968</v>
      </c>
      <c r="AB469">
        <v>1017</v>
      </c>
      <c r="AC469" s="1">
        <f>(Table2[[#This Row],[Close Price]]/Table2[[#This Row],[Day Low]])-1</f>
        <v>6.54999488281649E-3</v>
      </c>
      <c r="AD469" s="1">
        <f>(Table2[[#This Row],[Day High]]/Table2[[#This Row],[Close Price]])-1</f>
        <v>3.4062023385866835E-2</v>
      </c>
      <c r="AE469" s="1">
        <f>(Table2[[#This Row],[Close Price]]/Table2[[#This Row],[Current Week Low]])-1</f>
        <v>1.6012396694214948E-2</v>
      </c>
      <c r="AF469" s="1">
        <f>(Table2[[#This Row],[Current Week High]]/Table2[[#This Row],[Close Price]])-1</f>
        <v>3.4062023385866835E-2</v>
      </c>
      <c r="AG469" s="1">
        <f>(Table2[[#This Row],[Close Price]]/Table2[[#This Row],[Current Month Low]])-1</f>
        <v>1.6012396694214948E-2</v>
      </c>
      <c r="AH469" s="1">
        <f>(Table2[[#This Row],[Current Month High]]/Table2[[#This Row],[Close Price]])-1</f>
        <v>3.4062023385866835E-2</v>
      </c>
      <c r="AI469">
        <v>13.573970513472201</v>
      </c>
      <c r="AJ469">
        <v>66.272189349112395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0.01</v>
      </c>
      <c r="AM469" t="s">
        <v>3215</v>
      </c>
      <c r="AN469">
        <v>-7.66</v>
      </c>
      <c r="AO469" t="s">
        <v>3214</v>
      </c>
      <c r="AP469">
        <v>-6.2077943642465001E-2</v>
      </c>
      <c r="AQ469">
        <f>(Table2[[#This Row],[Sharpe Ratio]]-AVERAGE(Table2[Sharpe Ratio]))/_xlfn.STDEV.P(Table2[Sharpe Ratio])</f>
        <v>-1.4394532291700837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-0.96268643635838758</v>
      </c>
      <c r="AS469">
        <f>_xlfn.RANK.AVG(Table2[[#This Row],[1Y Return vs Nifty Z-Score]],Table2[1Y Return vs Nifty Z-Score])</f>
        <v>512</v>
      </c>
      <c r="AT469">
        <f>_xlfn.RANK.AVG(Table2[[#This Row],[6M Return vs Nifty Z-Score]],Table2[6M Return vs Nifty Z-Score])</f>
        <v>151</v>
      </c>
      <c r="AU469">
        <f>_xlfn.RANK.AVG(Table2[[#This Row],[Sharpe Ratio Z-Score]],Table2[Sharpe Ratio Z-Score])</f>
        <v>678</v>
      </c>
      <c r="AV469">
        <f>(Table2[[#This Row],[Rank 1Y]]+Table2[[#This Row],[Rank 6M]]+Table2[[#This Row],[Rank Sharpe]])/3</f>
        <v>447</v>
      </c>
    </row>
    <row r="470" spans="1:48" x14ac:dyDescent="0.3">
      <c r="A470" t="s">
        <v>1293</v>
      </c>
      <c r="B470" t="s">
        <v>1294</v>
      </c>
      <c r="C470" t="s">
        <v>3173</v>
      </c>
      <c r="D470" t="s">
        <v>277</v>
      </c>
      <c r="E470">
        <v>9156.6228024100001</v>
      </c>
      <c r="F470">
        <v>1404.85</v>
      </c>
      <c r="G470">
        <v>8.68024078163252E-2</v>
      </c>
      <c r="H470">
        <f>(Table2[[#This Row],[1Y Return vs Nifty]]-AVERAGE(Table2[1Y Return vs Nifty]))/_xlfn.STDEV.P(Table2[1Y Return vs Nifty])</f>
        <v>-0.41370094013024494</v>
      </c>
      <c r="I470">
        <v>3.4128010034958498</v>
      </c>
      <c r="J470">
        <f>(Table2[[#This Row],[1M Return vs Nifty]]-AVERAGE(Table2[1M Return vs Nifty]))/_xlfn.STDEV.P(Table2[1M Return vs Nifty])</f>
        <v>0.16074760521471812</v>
      </c>
      <c r="K470">
        <v>4.9275477202719902</v>
      </c>
      <c r="L470">
        <f>(Table2[[#This Row],[6M Return vs Nifty]]-AVERAGE(Table2[6M Return vs Nifty]))/_xlfn.STDEV.P(Table2[6M Return vs Nifty])</f>
        <v>-0.13824839297564315</v>
      </c>
      <c r="M470">
        <v>5.0601556274492898</v>
      </c>
      <c r="N470">
        <f>(Table2[[#This Row],[1W Return vs Nifty]]-AVERAGE(Table2[1W Return vs Nifty]))/_xlfn.STDEV.P(Table2[1W Return vs Nifty])</f>
        <v>0.28564833088903552</v>
      </c>
      <c r="O470">
        <v>1374.18</v>
      </c>
      <c r="P470">
        <v>1345.69396224467</v>
      </c>
      <c r="Q470">
        <v>1244.13548768685</v>
      </c>
      <c r="R470">
        <v>59.540208497051303</v>
      </c>
      <c r="S470" s="1">
        <f>(Table2[[#This Row],[Close Price]]-Table2[[#This Row],[20D EMA]])/Table2[[#This Row],[20D EMA]]</f>
        <v>2.2318764645097328E-2</v>
      </c>
      <c r="T470" s="1">
        <f>(Table2[[#This Row],[Close Price]]-Table2[[#This Row],[50D EMA]])/Table2[[#This Row],[50D EMA]]</f>
        <v>4.3959502988818705E-2</v>
      </c>
      <c r="U470" s="1">
        <f>(Table2[[#This Row],[Close Price]]-Table2[[#This Row],[200D EMA]])/Table2[[#This Row],[200D EMA]]</f>
        <v>0.12917766103751069</v>
      </c>
      <c r="V470">
        <v>2.2092778961377602</v>
      </c>
      <c r="W470">
        <v>1391.05</v>
      </c>
      <c r="X470">
        <v>1438</v>
      </c>
      <c r="Y470">
        <v>1370</v>
      </c>
      <c r="Z470">
        <v>1438</v>
      </c>
      <c r="AA470">
        <v>1372.4</v>
      </c>
      <c r="AB470">
        <v>1438</v>
      </c>
      <c r="AC470" s="1">
        <f>(Table2[[#This Row],[Close Price]]/Table2[[#This Row],[Day Low]])-1</f>
        <v>9.9205636030337274E-3</v>
      </c>
      <c r="AD470" s="1">
        <f>(Table2[[#This Row],[Day High]]/Table2[[#This Row],[Close Price]])-1</f>
        <v>2.3596825283838108E-2</v>
      </c>
      <c r="AE470" s="1">
        <f>(Table2[[#This Row],[Close Price]]/Table2[[#This Row],[Current Week Low]])-1</f>
        <v>2.5437956204379386E-2</v>
      </c>
      <c r="AF470" s="1">
        <f>(Table2[[#This Row],[Current Week High]]/Table2[[#This Row],[Close Price]])-1</f>
        <v>2.3596825283838108E-2</v>
      </c>
      <c r="AG470" s="1">
        <f>(Table2[[#This Row],[Close Price]]/Table2[[#This Row],[Current Month Low]])-1</f>
        <v>2.3644709997085345E-2</v>
      </c>
      <c r="AH470" s="1">
        <f>(Table2[[#This Row],[Current Month High]]/Table2[[#This Row],[Close Price]])-1</f>
        <v>2.3596825283838108E-2</v>
      </c>
      <c r="AI470">
        <v>17.731430401822202</v>
      </c>
      <c r="AJ470">
        <v>43.806940321424896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-0.03</v>
      </c>
      <c r="AM470" t="s">
        <v>3214</v>
      </c>
      <c r="AN470">
        <v>2.72</v>
      </c>
      <c r="AO470" t="s">
        <v>3215</v>
      </c>
      <c r="AQ470">
        <f>(Table2[[#This Row],[Sharpe Ratio]]-AVERAGE(Table2[Sharpe Ratio]))/_xlfn.STDEV.P(Table2[Sharpe Ratio])</f>
        <v>-0.7145863121857492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-0.82013970918788359</v>
      </c>
      <c r="AS470">
        <f>_xlfn.RANK.AVG(Table2[[#This Row],[1Y Return vs Nifty Z-Score]],Table2[1Y Return vs Nifty Z-Score])</f>
        <v>433</v>
      </c>
      <c r="AT470">
        <f>_xlfn.RANK.AVG(Table2[[#This Row],[6M Return vs Nifty Z-Score]],Table2[6M Return vs Nifty Z-Score])</f>
        <v>372</v>
      </c>
      <c r="AU470">
        <f>_xlfn.RANK.AVG(Table2[[#This Row],[Sharpe Ratio Z-Score]],Table2[Sharpe Ratio Z-Score])</f>
        <v>536.5</v>
      </c>
      <c r="AV470">
        <f>(Table2[[#This Row],[Rank 1Y]]+Table2[[#This Row],[Rank 6M]]+Table2[[#This Row],[Rank Sharpe]])/3</f>
        <v>447.16666666666669</v>
      </c>
    </row>
    <row r="471" spans="1:48" x14ac:dyDescent="0.3">
      <c r="A471" t="s">
        <v>944</v>
      </c>
      <c r="B471" t="s">
        <v>945</v>
      </c>
      <c r="C471" t="s">
        <v>3183</v>
      </c>
      <c r="D471" t="s">
        <v>468</v>
      </c>
      <c r="E471">
        <v>16355.87079696</v>
      </c>
      <c r="F471">
        <v>5154</v>
      </c>
      <c r="G471">
        <v>-23.358849037566699</v>
      </c>
      <c r="H471">
        <f>(Table2[[#This Row],[1Y Return vs Nifty]]-AVERAGE(Table2[1Y Return vs Nifty]))/_xlfn.STDEV.P(Table2[1Y Return vs Nifty])</f>
        <v>-0.8146247132478337</v>
      </c>
      <c r="I471">
        <v>1.1575144689260899</v>
      </c>
      <c r="J471">
        <f>(Table2[[#This Row],[1M Return vs Nifty]]-AVERAGE(Table2[1M Return vs Nifty]))/_xlfn.STDEV.P(Table2[1M Return vs Nifty])</f>
        <v>-4.4349456108864364E-2</v>
      </c>
      <c r="K471">
        <v>8.43351490194636</v>
      </c>
      <c r="L471">
        <f>(Table2[[#This Row],[6M Return vs Nifty]]-AVERAGE(Table2[6M Return vs Nifty]))/_xlfn.STDEV.P(Table2[6M Return vs Nifty])</f>
        <v>-2.275784430287223E-2</v>
      </c>
      <c r="M471">
        <v>5.1028258579267201</v>
      </c>
      <c r="N471">
        <f>(Table2[[#This Row],[1W Return vs Nifty]]-AVERAGE(Table2[1W Return vs Nifty]))/_xlfn.STDEV.P(Table2[1W Return vs Nifty])</f>
        <v>0.29548116410418213</v>
      </c>
      <c r="O471">
        <v>5294.25</v>
      </c>
      <c r="P471">
        <v>5265.7863594068003</v>
      </c>
      <c r="Q471">
        <v>4909.56109640671</v>
      </c>
      <c r="R471">
        <v>55.314571097005299</v>
      </c>
      <c r="S471" s="1">
        <f>(Table2[[#This Row],[Close Price]]-Table2[[#This Row],[20D EMA]])/Table2[[#This Row],[20D EMA]]</f>
        <v>-2.6491004391556879E-2</v>
      </c>
      <c r="T471" s="1">
        <f>(Table2[[#This Row],[Close Price]]-Table2[[#This Row],[50D EMA]])/Table2[[#This Row],[50D EMA]]</f>
        <v>-2.1228806445423899E-2</v>
      </c>
      <c r="U471" s="1">
        <f>(Table2[[#This Row],[Close Price]]-Table2[[#This Row],[200D EMA]])/Table2[[#This Row],[200D EMA]]</f>
        <v>4.9788341318777747E-2</v>
      </c>
      <c r="V471">
        <v>0.46457370589984898</v>
      </c>
      <c r="W471">
        <v>5120.25</v>
      </c>
      <c r="X471">
        <v>5330.95</v>
      </c>
      <c r="Y471">
        <v>5120.25</v>
      </c>
      <c r="Z471">
        <v>5359</v>
      </c>
      <c r="AA471">
        <v>5120.25</v>
      </c>
      <c r="AB471">
        <v>5359</v>
      </c>
      <c r="AC471" s="1">
        <f>(Table2[[#This Row],[Close Price]]/Table2[[#This Row],[Day Low]])-1</f>
        <v>6.5914750256335086E-3</v>
      </c>
      <c r="AD471" s="1">
        <f>(Table2[[#This Row],[Day High]]/Table2[[#This Row],[Close Price]])-1</f>
        <v>3.4332557237097383E-2</v>
      </c>
      <c r="AE471" s="1">
        <f>(Table2[[#This Row],[Close Price]]/Table2[[#This Row],[Current Week Low]])-1</f>
        <v>6.5914750256335086E-3</v>
      </c>
      <c r="AF471" s="1">
        <f>(Table2[[#This Row],[Current Week High]]/Table2[[#This Row],[Close Price]])-1</f>
        <v>3.9774932091579451E-2</v>
      </c>
      <c r="AG471" s="1">
        <f>(Table2[[#This Row],[Close Price]]/Table2[[#This Row],[Current Month Low]])-1</f>
        <v>6.5914750256335086E-3</v>
      </c>
      <c r="AH471" s="1">
        <f>(Table2[[#This Row],[Current Month High]]/Table2[[#This Row],[Close Price]])-1</f>
        <v>3.9774932091579451E-2</v>
      </c>
      <c r="AI471">
        <v>15.616026387272001</v>
      </c>
      <c r="AJ471">
        <v>28.1770703805023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-0.05</v>
      </c>
      <c r="AM471" t="s">
        <v>3214</v>
      </c>
      <c r="AN471">
        <v>-1.25</v>
      </c>
      <c r="AO471" t="s">
        <v>3214</v>
      </c>
      <c r="AP471">
        <v>3.2382535385679E-2</v>
      </c>
      <c r="AQ471">
        <f>(Table2[[#This Row],[Sharpe Ratio]]-AVERAGE(Table2[Sharpe Ratio]))/_xlfn.STDEV.P(Table2[Sharpe Ratio])</f>
        <v>-0.33646443488348127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-0.92271528443886952</v>
      </c>
      <c r="AS471">
        <f>_xlfn.RANK.AVG(Table2[[#This Row],[1Y Return vs Nifty Z-Score]],Table2[1Y Return vs Nifty Z-Score])</f>
        <v>595</v>
      </c>
      <c r="AT471">
        <f>_xlfn.RANK.AVG(Table2[[#This Row],[6M Return vs Nifty Z-Score]],Table2[6M Return vs Nifty Z-Score])</f>
        <v>325</v>
      </c>
      <c r="AU471">
        <f>_xlfn.RANK.AVG(Table2[[#This Row],[Sharpe Ratio Z-Score]],Table2[Sharpe Ratio Z-Score])</f>
        <v>422</v>
      </c>
      <c r="AV471">
        <f>(Table2[[#This Row],[Rank 1Y]]+Table2[[#This Row],[Rank 6M]]+Table2[[#This Row],[Rank Sharpe]])/3</f>
        <v>447.33333333333331</v>
      </c>
    </row>
    <row r="472" spans="1:48" x14ac:dyDescent="0.3">
      <c r="A472" t="s">
        <v>207</v>
      </c>
      <c r="B472" t="s">
        <v>208</v>
      </c>
      <c r="C472" t="s">
        <v>3169</v>
      </c>
      <c r="D472" t="s">
        <v>34</v>
      </c>
      <c r="E472">
        <v>128943.22185170199</v>
      </c>
      <c r="F472">
        <v>245.06</v>
      </c>
      <c r="G472">
        <v>-16.806816442116698</v>
      </c>
      <c r="H472">
        <f>(Table2[[#This Row],[1Y Return vs Nifty]]-AVERAGE(Table2[1Y Return vs Nifty]))/_xlfn.STDEV.P(Table2[1Y Return vs Nifty])</f>
        <v>-0.70258408021716012</v>
      </c>
      <c r="I472">
        <v>-1.7316864248729</v>
      </c>
      <c r="J472">
        <f>(Table2[[#This Row],[1M Return vs Nifty]]-AVERAGE(Table2[1M Return vs Nifty]))/_xlfn.STDEV.P(Table2[1M Return vs Nifty])</f>
        <v>-0.30709505575156543</v>
      </c>
      <c r="K472">
        <v>-23.193133994663601</v>
      </c>
      <c r="L472">
        <f>(Table2[[#This Row],[6M Return vs Nifty]]-AVERAGE(Table2[6M Return vs Nifty]))/_xlfn.STDEV.P(Table2[6M Return vs Nifty])</f>
        <v>-1.0645756493418177</v>
      </c>
      <c r="M472">
        <v>5.8224493431380697</v>
      </c>
      <c r="N472">
        <f>(Table2[[#This Row],[1W Return vs Nifty]]-AVERAGE(Table2[1W Return vs Nifty]))/_xlfn.STDEV.P(Table2[1W Return vs Nifty])</f>
        <v>0.46130960300910984</v>
      </c>
      <c r="O472">
        <v>243.88</v>
      </c>
      <c r="P472">
        <v>247.06703580209</v>
      </c>
      <c r="Q472">
        <v>245.77575678228399</v>
      </c>
      <c r="R472">
        <v>66.909054377558704</v>
      </c>
      <c r="S472" s="1">
        <f>(Table2[[#This Row],[Close Price]]-Table2[[#This Row],[20D EMA]])/Table2[[#This Row],[20D EMA]]</f>
        <v>4.8384451369526274E-3</v>
      </c>
      <c r="T472" s="1">
        <f>(Table2[[#This Row],[Close Price]]-Table2[[#This Row],[50D EMA]])/Table2[[#This Row],[50D EMA]]</f>
        <v>-8.1234463172080665E-3</v>
      </c>
      <c r="U472" s="1">
        <f>(Table2[[#This Row],[Close Price]]-Table2[[#This Row],[200D EMA]])/Table2[[#This Row],[200D EMA]]</f>
        <v>-2.9122350863841693E-3</v>
      </c>
      <c r="V472">
        <v>0.86946661355076305</v>
      </c>
      <c r="W472">
        <v>243.5</v>
      </c>
      <c r="X472">
        <v>249.77</v>
      </c>
      <c r="Y472">
        <v>243.5</v>
      </c>
      <c r="Z472">
        <v>251.6</v>
      </c>
      <c r="AA472">
        <v>243.5</v>
      </c>
      <c r="AB472">
        <v>251.4</v>
      </c>
      <c r="AC472" s="1">
        <f>(Table2[[#This Row],[Close Price]]/Table2[[#This Row],[Day Low]])-1</f>
        <v>6.4065708418892253E-3</v>
      </c>
      <c r="AD472" s="1">
        <f>(Table2[[#This Row],[Day High]]/Table2[[#This Row],[Close Price]])-1</f>
        <v>1.9219782910307792E-2</v>
      </c>
      <c r="AE472" s="1">
        <f>(Table2[[#This Row],[Close Price]]/Table2[[#This Row],[Current Week Low]])-1</f>
        <v>6.4065708418892253E-3</v>
      </c>
      <c r="AF472" s="1">
        <f>(Table2[[#This Row],[Current Week High]]/Table2[[#This Row],[Close Price]])-1</f>
        <v>2.6687341875458959E-2</v>
      </c>
      <c r="AG472" s="1">
        <f>(Table2[[#This Row],[Close Price]]/Table2[[#This Row],[Current Month Low]])-1</f>
        <v>6.4065708418892253E-3</v>
      </c>
      <c r="AH472" s="1">
        <f>(Table2[[#This Row],[Current Month High]]/Table2[[#This Row],[Close Price]])-1</f>
        <v>2.5871215212601051E-2</v>
      </c>
      <c r="AI472">
        <v>22.296580429282599</v>
      </c>
      <c r="AJ472">
        <v>30.455150385946201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-0.04</v>
      </c>
      <c r="AM472" t="s">
        <v>3214</v>
      </c>
      <c r="AN472">
        <v>2.4700000000000002</v>
      </c>
      <c r="AO472" t="s">
        <v>3215</v>
      </c>
      <c r="AP472">
        <v>0.133649882361044</v>
      </c>
      <c r="AQ472">
        <f>(Table2[[#This Row],[Sharpe Ratio]]-AVERAGE(Table2[Sharpe Ratio]))/_xlfn.STDEV.P(Table2[Sharpe Ratio])</f>
        <v>0.84600626704553805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554</v>
      </c>
      <c r="AT472">
        <f>_xlfn.RANK.AVG(Table2[[#This Row],[6M Return vs Nifty Z-Score]],Table2[6M Return vs Nifty Z-Score])</f>
        <v>651</v>
      </c>
      <c r="AU472">
        <f>_xlfn.RANK.AVG(Table2[[#This Row],[Sharpe Ratio Z-Score]],Table2[Sharpe Ratio Z-Score])</f>
        <v>140</v>
      </c>
      <c r="AV472">
        <f>(Table2[[#This Row],[Rank 1Y]]+Table2[[#This Row],[Rank 6M]]+Table2[[#This Row],[Rank Sharpe]])/3</f>
        <v>448.33333333333331</v>
      </c>
    </row>
    <row r="473" spans="1:48" x14ac:dyDescent="0.3">
      <c r="A473" t="s">
        <v>165</v>
      </c>
      <c r="B473" t="s">
        <v>166</v>
      </c>
      <c r="C473" t="s">
        <v>3183</v>
      </c>
      <c r="D473" t="s">
        <v>167</v>
      </c>
      <c r="E473">
        <v>169884.539872575</v>
      </c>
      <c r="F473">
        <v>3299.8</v>
      </c>
      <c r="G473">
        <v>6.7547232485933097</v>
      </c>
      <c r="H473">
        <f>(Table2[[#This Row],[1Y Return vs Nifty]]-AVERAGE(Table2[1Y Return vs Nifty]))/_xlfn.STDEV.P(Table2[1Y Return vs Nifty])</f>
        <v>-0.29967860261655854</v>
      </c>
      <c r="I473">
        <v>5.5533745114977497</v>
      </c>
      <c r="J473">
        <f>(Table2[[#This Row],[1M Return vs Nifty]]-AVERAGE(Table2[1M Return vs Nifty]))/_xlfn.STDEV.P(Table2[1M Return vs Nifty])</f>
        <v>0.35541259758210902</v>
      </c>
      <c r="K473">
        <v>-2.6624514848698202</v>
      </c>
      <c r="L473">
        <f>(Table2[[#This Row],[6M Return vs Nifty]]-AVERAGE(Table2[6M Return vs Nifty]))/_xlfn.STDEV.P(Table2[6M Return vs Nifty])</f>
        <v>-0.38827160403407962</v>
      </c>
      <c r="M473">
        <v>6.2469847086890198</v>
      </c>
      <c r="N473">
        <f>(Table2[[#This Row],[1W Return vs Nifty]]-AVERAGE(Table2[1W Return vs Nifty]))/_xlfn.STDEV.P(Table2[1W Return vs Nifty])</f>
        <v>0.55913859049493475</v>
      </c>
      <c r="O473">
        <v>3270.12</v>
      </c>
      <c r="P473">
        <v>3203.1711655456202</v>
      </c>
      <c r="Q473">
        <v>2987.1998532607199</v>
      </c>
      <c r="R473">
        <v>63.385376097742302</v>
      </c>
      <c r="S473" s="1">
        <f>(Table2[[#This Row],[Close Price]]-Table2[[#This Row],[20D EMA]])/Table2[[#This Row],[20D EMA]]</f>
        <v>9.076119530781834E-3</v>
      </c>
      <c r="T473" s="1">
        <f>(Table2[[#This Row],[Close Price]]-Table2[[#This Row],[50D EMA]])/Table2[[#This Row],[50D EMA]]</f>
        <v>3.0166615975365931E-2</v>
      </c>
      <c r="U473" s="1">
        <f>(Table2[[#This Row],[Close Price]]-Table2[[#This Row],[200D EMA]])/Table2[[#This Row],[200D EMA]]</f>
        <v>0.10464654596111378</v>
      </c>
      <c r="V473">
        <v>1.1475056948373199</v>
      </c>
      <c r="W473">
        <v>3240</v>
      </c>
      <c r="X473">
        <v>3324</v>
      </c>
      <c r="Y473">
        <v>3240</v>
      </c>
      <c r="Z473">
        <v>3415</v>
      </c>
      <c r="AA473">
        <v>3240</v>
      </c>
      <c r="AB473">
        <v>3396.4</v>
      </c>
      <c r="AC473" s="1">
        <f>(Table2[[#This Row],[Close Price]]/Table2[[#This Row],[Day Low]])-1</f>
        <v>1.8456790123456912E-2</v>
      </c>
      <c r="AD473" s="1">
        <f>(Table2[[#This Row],[Day High]]/Table2[[#This Row],[Close Price]])-1</f>
        <v>7.3337778047153357E-3</v>
      </c>
      <c r="AE473" s="1">
        <f>(Table2[[#This Row],[Close Price]]/Table2[[#This Row],[Current Week Low]])-1</f>
        <v>1.8456790123456912E-2</v>
      </c>
      <c r="AF473" s="1">
        <f>(Table2[[#This Row],[Current Week High]]/Table2[[#This Row],[Close Price]])-1</f>
        <v>3.4911206739802303E-2</v>
      </c>
      <c r="AG473" s="1">
        <f>(Table2[[#This Row],[Close Price]]/Table2[[#This Row],[Current Month Low]])-1</f>
        <v>1.8456790123456912E-2</v>
      </c>
      <c r="AH473" s="1">
        <f>(Table2[[#This Row],[Current Month High]]/Table2[[#This Row],[Close Price]])-1</f>
        <v>2.9274501484938487E-2</v>
      </c>
      <c r="AI473">
        <v>3.4911206739802298</v>
      </c>
      <c r="AJ473">
        <v>43.935792021984199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0.02</v>
      </c>
      <c r="AM473" t="s">
        <v>3215</v>
      </c>
      <c r="AN473">
        <v>-0.15</v>
      </c>
      <c r="AO473" t="s">
        <v>3214</v>
      </c>
      <c r="AP473">
        <v>5.6240928645530002E-3</v>
      </c>
      <c r="AQ473">
        <f>(Table2[[#This Row],[Sharpe Ratio]]-AVERAGE(Table2[Sharpe Ratio]))/_xlfn.STDEV.P(Table2[Sharpe Ratio])</f>
        <v>-0.64891534088164482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-0.42231435945523932</v>
      </c>
      <c r="AS473">
        <f>_xlfn.RANK.AVG(Table2[[#This Row],[1Y Return vs Nifty Z-Score]],Table2[1Y Return vs Nifty Z-Score])</f>
        <v>396</v>
      </c>
      <c r="AT473">
        <f>_xlfn.RANK.AVG(Table2[[#This Row],[6M Return vs Nifty Z-Score]],Table2[6M Return vs Nifty Z-Score])</f>
        <v>457</v>
      </c>
      <c r="AU473">
        <f>_xlfn.RANK.AVG(Table2[[#This Row],[Sharpe Ratio Z-Score]],Table2[Sharpe Ratio Z-Score])</f>
        <v>495</v>
      </c>
      <c r="AV473">
        <f>(Table2[[#This Row],[Rank 1Y]]+Table2[[#This Row],[Rank 6M]]+Table2[[#This Row],[Rank Sharpe]])/3</f>
        <v>449.33333333333331</v>
      </c>
    </row>
    <row r="474" spans="1:48" x14ac:dyDescent="0.3">
      <c r="A474" t="s">
        <v>1214</v>
      </c>
      <c r="B474" t="s">
        <v>1215</v>
      </c>
      <c r="C474" t="s">
        <v>3182</v>
      </c>
      <c r="D474" t="s">
        <v>130</v>
      </c>
      <c r="E474">
        <v>10132.305144147</v>
      </c>
      <c r="F474">
        <v>182.51</v>
      </c>
      <c r="G474">
        <v>-17.327736870564799</v>
      </c>
      <c r="H474">
        <f>(Table2[[#This Row],[1Y Return vs Nifty]]-AVERAGE(Table2[1Y Return vs Nifty]))/_xlfn.STDEV.P(Table2[1Y Return vs Nifty])</f>
        <v>-0.71149188916219885</v>
      </c>
      <c r="I474">
        <v>-3.2064028308625701</v>
      </c>
      <c r="J474">
        <f>(Table2[[#This Row],[1M Return vs Nifty]]-AVERAGE(Table2[1M Return vs Nifty]))/_xlfn.STDEV.P(Table2[1M Return vs Nifty])</f>
        <v>-0.44120661830379637</v>
      </c>
      <c r="K474">
        <v>-25.265964247337401</v>
      </c>
      <c r="L474">
        <f>(Table2[[#This Row],[6M Return vs Nifty]]-AVERAGE(Table2[6M Return vs Nifty]))/_xlfn.STDEV.P(Table2[6M Return vs Nifty])</f>
        <v>-1.1328570366971</v>
      </c>
      <c r="M474">
        <v>1.9559348405086601</v>
      </c>
      <c r="N474">
        <f>(Table2[[#This Row],[1W Return vs Nifty]]-AVERAGE(Table2[1W Return vs Nifty]))/_xlfn.STDEV.P(Table2[1W Return vs Nifty])</f>
        <v>-0.42968141819969258</v>
      </c>
      <c r="O474">
        <v>191.42</v>
      </c>
      <c r="P474">
        <v>195.72528859427601</v>
      </c>
      <c r="Q474">
        <v>196.984205206045</v>
      </c>
      <c r="R474">
        <v>42.295002150225201</v>
      </c>
      <c r="S474" s="1">
        <f>(Table2[[#This Row],[Close Price]]-Table2[[#This Row],[20D EMA]])/Table2[[#This Row],[20D EMA]]</f>
        <v>-4.6546860307177917E-2</v>
      </c>
      <c r="T474" s="1">
        <f>(Table2[[#This Row],[Close Price]]-Table2[[#This Row],[50D EMA]])/Table2[[#This Row],[50D EMA]]</f>
        <v>-6.7519576490038188E-2</v>
      </c>
      <c r="U474" s="1">
        <f>(Table2[[#This Row],[Close Price]]-Table2[[#This Row],[200D EMA]])/Table2[[#This Row],[200D EMA]]</f>
        <v>-7.3479014172253207E-2</v>
      </c>
      <c r="V474">
        <v>0.67549213737454195</v>
      </c>
      <c r="W474">
        <v>182.01</v>
      </c>
      <c r="X474">
        <v>187.5</v>
      </c>
      <c r="Y474">
        <v>182.01</v>
      </c>
      <c r="Z474">
        <v>194</v>
      </c>
      <c r="AA474">
        <v>182.01</v>
      </c>
      <c r="AB474">
        <v>194</v>
      </c>
      <c r="AC474" s="1">
        <f>(Table2[[#This Row],[Close Price]]/Table2[[#This Row],[Day Low]])-1</f>
        <v>2.7471018075930775E-3</v>
      </c>
      <c r="AD474" s="1">
        <f>(Table2[[#This Row],[Day High]]/Table2[[#This Row],[Close Price]])-1</f>
        <v>2.7340967618212808E-2</v>
      </c>
      <c r="AE474" s="1">
        <f>(Table2[[#This Row],[Close Price]]/Table2[[#This Row],[Current Week Low]])-1</f>
        <v>2.7471018075930775E-3</v>
      </c>
      <c r="AF474" s="1">
        <f>(Table2[[#This Row],[Current Week High]]/Table2[[#This Row],[Close Price]])-1</f>
        <v>6.2955454495644103E-2</v>
      </c>
      <c r="AG474" s="1">
        <f>(Table2[[#This Row],[Close Price]]/Table2[[#This Row],[Current Month Low]])-1</f>
        <v>2.7471018075930775E-3</v>
      </c>
      <c r="AH474" s="1">
        <f>(Table2[[#This Row],[Current Month High]]/Table2[[#This Row],[Close Price]])-1</f>
        <v>6.2955454495644103E-2</v>
      </c>
      <c r="AI474">
        <v>56.101035559695298</v>
      </c>
      <c r="AJ474">
        <v>34.644042788638799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-7.0000000000000007E-2</v>
      </c>
      <c r="AM474" t="s">
        <v>3214</v>
      </c>
      <c r="AN474">
        <v>-3.25</v>
      </c>
      <c r="AO474" t="s">
        <v>3214</v>
      </c>
      <c r="AP474">
        <v>0.14060101273706599</v>
      </c>
      <c r="AQ474">
        <f>(Table2[[#This Row],[Sharpe Ratio]]-AVERAGE(Table2[Sharpe Ratio]))/_xlfn.STDEV.P(Table2[Sharpe Ratio])</f>
        <v>0.927172687026249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557</v>
      </c>
      <c r="AT474">
        <f>_xlfn.RANK.AVG(Table2[[#This Row],[6M Return vs Nifty Z-Score]],Table2[6M Return vs Nifty Z-Score])</f>
        <v>669</v>
      </c>
      <c r="AU474">
        <f>_xlfn.RANK.AVG(Table2[[#This Row],[Sharpe Ratio Z-Score]],Table2[Sharpe Ratio Z-Score])</f>
        <v>122</v>
      </c>
      <c r="AV474">
        <f>(Table2[[#This Row],[Rank 1Y]]+Table2[[#This Row],[Rank 6M]]+Table2[[#This Row],[Rank Sharpe]])/3</f>
        <v>449.33333333333331</v>
      </c>
    </row>
    <row r="475" spans="1:48" x14ac:dyDescent="0.3">
      <c r="A475" t="s">
        <v>410</v>
      </c>
      <c r="B475" t="s">
        <v>411</v>
      </c>
      <c r="C475" t="s">
        <v>3175</v>
      </c>
      <c r="D475" t="s">
        <v>409</v>
      </c>
      <c r="E475">
        <v>59195.656749900001</v>
      </c>
      <c r="F475">
        <v>2964.75</v>
      </c>
      <c r="G475">
        <v>-11.564157568375499</v>
      </c>
      <c r="H475">
        <f>(Table2[[#This Row],[1Y Return vs Nifty]]-AVERAGE(Table2[1Y Return vs Nifty]))/_xlfn.STDEV.P(Table2[1Y Return vs Nifty])</f>
        <v>-0.61293391281937415</v>
      </c>
      <c r="I475">
        <v>5.2812440924290298</v>
      </c>
      <c r="J475">
        <f>(Table2[[#This Row],[1M Return vs Nifty]]-AVERAGE(Table2[1M Return vs Nifty]))/_xlfn.STDEV.P(Table2[1M Return vs Nifty])</f>
        <v>0.33066489994270604</v>
      </c>
      <c r="K475">
        <v>15.3461298234201</v>
      </c>
      <c r="L475">
        <f>(Table2[[#This Row],[6M Return vs Nifty]]-AVERAGE(Table2[6M Return vs Nifty]))/_xlfn.STDEV.P(Table2[6M Return vs Nifty])</f>
        <v>0.20495155760411185</v>
      </c>
      <c r="M475">
        <v>4.4878142002424397</v>
      </c>
      <c r="N475">
        <f>(Table2[[#This Row],[1W Return vs Nifty]]-AVERAGE(Table2[1W Return vs Nifty]))/_xlfn.STDEV.P(Table2[1W Return vs Nifty])</f>
        <v>0.15375924257439338</v>
      </c>
      <c r="O475">
        <v>3032.84</v>
      </c>
      <c r="P475">
        <v>3020.91738651885</v>
      </c>
      <c r="Q475">
        <v>2811.6250040701302</v>
      </c>
      <c r="R475">
        <v>53.354129457424101</v>
      </c>
      <c r="S475" s="1">
        <f>(Table2[[#This Row],[Close Price]]-Table2[[#This Row],[20D EMA]])/Table2[[#This Row],[20D EMA]]</f>
        <v>-2.2450904103084944E-2</v>
      </c>
      <c r="T475" s="1">
        <f>(Table2[[#This Row],[Close Price]]-Table2[[#This Row],[50D EMA]])/Table2[[#This Row],[50D EMA]]</f>
        <v>-1.8592824408076379E-2</v>
      </c>
      <c r="U475" s="1">
        <f>(Table2[[#This Row],[Close Price]]-Table2[[#This Row],[200D EMA]])/Table2[[#This Row],[200D EMA]]</f>
        <v>5.4461386460927345E-2</v>
      </c>
      <c r="V475">
        <v>0.88789040713265999</v>
      </c>
      <c r="W475">
        <v>2950</v>
      </c>
      <c r="X475">
        <v>3053.15</v>
      </c>
      <c r="Y475">
        <v>2950</v>
      </c>
      <c r="Z475">
        <v>3105.45</v>
      </c>
      <c r="AA475">
        <v>2950</v>
      </c>
      <c r="AB475">
        <v>3105.45</v>
      </c>
      <c r="AC475" s="1">
        <f>(Table2[[#This Row],[Close Price]]/Table2[[#This Row],[Day Low]])-1</f>
        <v>4.9999999999998934E-3</v>
      </c>
      <c r="AD475" s="1">
        <f>(Table2[[#This Row],[Day High]]/Table2[[#This Row],[Close Price]])-1</f>
        <v>2.9817016611856095E-2</v>
      </c>
      <c r="AE475" s="1">
        <f>(Table2[[#This Row],[Close Price]]/Table2[[#This Row],[Current Week Low]])-1</f>
        <v>4.9999999999998934E-3</v>
      </c>
      <c r="AF475" s="1">
        <f>(Table2[[#This Row],[Current Week High]]/Table2[[#This Row],[Close Price]])-1</f>
        <v>4.7457627118643986E-2</v>
      </c>
      <c r="AG475" s="1">
        <f>(Table2[[#This Row],[Close Price]]/Table2[[#This Row],[Current Month Low]])-1</f>
        <v>4.9999999999998934E-3</v>
      </c>
      <c r="AH475" s="1">
        <f>(Table2[[#This Row],[Current Month High]]/Table2[[#This Row],[Close Price]])-1</f>
        <v>4.7457627118643986E-2</v>
      </c>
      <c r="AI475">
        <v>13.837591702504399</v>
      </c>
      <c r="AJ475">
        <v>35.1422189807639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-0.09</v>
      </c>
      <c r="AM475" t="s">
        <v>3214</v>
      </c>
      <c r="AN475">
        <v>-3.42</v>
      </c>
      <c r="AO475" t="s">
        <v>3214</v>
      </c>
      <c r="AP475">
        <v>-1.1169467659061001E-2</v>
      </c>
      <c r="AQ475">
        <f>(Table2[[#This Row],[Sharpe Ratio]]-AVERAGE(Table2[Sharpe Ratio]))/_xlfn.STDEV.P(Table2[Sharpe Ratio])</f>
        <v>-0.84500908573975875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-0.76856729843792149</v>
      </c>
      <c r="AS475">
        <f>_xlfn.RANK.AVG(Table2[[#This Row],[1Y Return vs Nifty Z-Score]],Table2[1Y Return vs Nifty Z-Score])</f>
        <v>515</v>
      </c>
      <c r="AT475">
        <f>_xlfn.RANK.AVG(Table2[[#This Row],[6M Return vs Nifty Z-Score]],Table2[6M Return vs Nifty Z-Score])</f>
        <v>246</v>
      </c>
      <c r="AU475">
        <f>_xlfn.RANK.AVG(Table2[[#This Row],[Sharpe Ratio Z-Score]],Table2[Sharpe Ratio Z-Score])</f>
        <v>588</v>
      </c>
      <c r="AV475">
        <f>(Table2[[#This Row],[Rank 1Y]]+Table2[[#This Row],[Rank 6M]]+Table2[[#This Row],[Rank Sharpe]])/3</f>
        <v>449.66666666666669</v>
      </c>
    </row>
    <row r="476" spans="1:48" x14ac:dyDescent="0.3">
      <c r="A476" t="s">
        <v>221</v>
      </c>
      <c r="B476" t="s">
        <v>222</v>
      </c>
      <c r="C476" t="s">
        <v>3169</v>
      </c>
      <c r="D476" t="s">
        <v>34</v>
      </c>
      <c r="E476">
        <v>121126.592904166</v>
      </c>
      <c r="F476">
        <v>105.06</v>
      </c>
      <c r="G476">
        <v>-3.0230235624005899</v>
      </c>
      <c r="H476">
        <f>(Table2[[#This Row],[1Y Return vs Nifty]]-AVERAGE(Table2[1Y Return vs Nifty]))/_xlfn.STDEV.P(Table2[1Y Return vs Nifty])</f>
        <v>-0.46687937983463434</v>
      </c>
      <c r="I476">
        <v>-10.0130083792483</v>
      </c>
      <c r="J476">
        <f>(Table2[[#This Row],[1M Return vs Nifty]]-AVERAGE(Table2[1M Return vs Nifty]))/_xlfn.STDEV.P(Table2[1M Return vs Nifty])</f>
        <v>-1.0602032620402526</v>
      </c>
      <c r="K476">
        <v>-34.813711556109098</v>
      </c>
      <c r="L476">
        <f>(Table2[[#This Row],[6M Return vs Nifty]]-AVERAGE(Table2[6M Return vs Nifty]))/_xlfn.STDEV.P(Table2[6M Return vs Nifty])</f>
        <v>-1.4473706981605261</v>
      </c>
      <c r="M476">
        <v>3.4569788902866598</v>
      </c>
      <c r="N476">
        <f>(Table2[[#This Row],[1W Return vs Nifty]]-AVERAGE(Table2[1W Return vs Nifty]))/_xlfn.STDEV.P(Table2[1W Return vs Nifty])</f>
        <v>-8.3784158566606801E-2</v>
      </c>
      <c r="O476">
        <v>108.88</v>
      </c>
      <c r="P476">
        <v>112.805564671011</v>
      </c>
      <c r="Q476">
        <v>110.827734988597</v>
      </c>
      <c r="R476">
        <v>37.876096045798803</v>
      </c>
      <c r="S476" s="1">
        <f>(Table2[[#This Row],[Close Price]]-Table2[[#This Row],[20D EMA]])/Table2[[#This Row],[20D EMA]]</f>
        <v>-3.5084496693607581E-2</v>
      </c>
      <c r="T476" s="1">
        <f>(Table2[[#This Row],[Close Price]]-Table2[[#This Row],[50D EMA]])/Table2[[#This Row],[50D EMA]]</f>
        <v>-6.8662966171929171E-2</v>
      </c>
      <c r="U476" s="1">
        <f>(Table2[[#This Row],[Close Price]]-Table2[[#This Row],[200D EMA]])/Table2[[#This Row],[200D EMA]]</f>
        <v>-5.2042342913445248E-2</v>
      </c>
      <c r="V476">
        <v>1.76196568479558</v>
      </c>
      <c r="W476">
        <v>103</v>
      </c>
      <c r="X476">
        <v>106.75</v>
      </c>
      <c r="Y476">
        <v>103</v>
      </c>
      <c r="Z476">
        <v>109.26</v>
      </c>
      <c r="AA476">
        <v>103</v>
      </c>
      <c r="AB476">
        <v>106.75</v>
      </c>
      <c r="AC476" s="1">
        <f>(Table2[[#This Row],[Close Price]]/Table2[[#This Row],[Day Low]])-1</f>
        <v>2.0000000000000018E-2</v>
      </c>
      <c r="AD476" s="1">
        <f>(Table2[[#This Row],[Day High]]/Table2[[#This Row],[Close Price]])-1</f>
        <v>1.6086046068912951E-2</v>
      </c>
      <c r="AE476" s="1">
        <f>(Table2[[#This Row],[Close Price]]/Table2[[#This Row],[Current Week Low]])-1</f>
        <v>2.0000000000000018E-2</v>
      </c>
      <c r="AF476" s="1">
        <f>(Table2[[#This Row],[Current Week High]]/Table2[[#This Row],[Close Price]])-1</f>
        <v>3.9977155910908113E-2</v>
      </c>
      <c r="AG476" s="1">
        <f>(Table2[[#This Row],[Close Price]]/Table2[[#This Row],[Current Month Low]])-1</f>
        <v>2.0000000000000018E-2</v>
      </c>
      <c r="AH476" s="1">
        <f>(Table2[[#This Row],[Current Month High]]/Table2[[#This Row],[Close Price]])-1</f>
        <v>1.6086046068912951E-2</v>
      </c>
      <c r="AI476">
        <v>36.017513801637101</v>
      </c>
      <c r="AJ476">
        <v>55.991091314031102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-0.12</v>
      </c>
      <c r="AM476" t="s">
        <v>3214</v>
      </c>
      <c r="AN476">
        <v>-5.19</v>
      </c>
      <c r="AO476" t="s">
        <v>3214</v>
      </c>
      <c r="AP476">
        <v>0.113702025227212</v>
      </c>
      <c r="AQ476">
        <f>(Table2[[#This Row],[Sharpe Ratio]]-AVERAGE(Table2[Sharpe Ratio]))/_xlfn.STDEV.P(Table2[Sharpe Ratio])</f>
        <v>0.61308067620567697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451</v>
      </c>
      <c r="AT476">
        <f>_xlfn.RANK.AVG(Table2[[#This Row],[6M Return vs Nifty Z-Score]],Table2[6M Return vs Nifty Z-Score])</f>
        <v>710</v>
      </c>
      <c r="AU476">
        <f>_xlfn.RANK.AVG(Table2[[#This Row],[Sharpe Ratio Z-Score]],Table2[Sharpe Ratio Z-Score])</f>
        <v>191</v>
      </c>
      <c r="AV476">
        <f>(Table2[[#This Row],[Rank 1Y]]+Table2[[#This Row],[Rank 6M]]+Table2[[#This Row],[Rank Sharpe]])/3</f>
        <v>450.66666666666669</v>
      </c>
    </row>
    <row r="477" spans="1:48" x14ac:dyDescent="0.3">
      <c r="A477" t="s">
        <v>667</v>
      </c>
      <c r="B477" t="s">
        <v>668</v>
      </c>
      <c r="C477" t="s">
        <v>3173</v>
      </c>
      <c r="D477" t="s">
        <v>54</v>
      </c>
      <c r="E477">
        <v>28499.417295959898</v>
      </c>
      <c r="F477">
        <v>1741.7</v>
      </c>
      <c r="G477">
        <v>-13.3499195947542</v>
      </c>
      <c r="H477">
        <f>(Table2[[#This Row],[1Y Return vs Nifty]]-AVERAGE(Table2[1Y Return vs Nifty]))/_xlfn.STDEV.P(Table2[1Y Return vs Nifty])</f>
        <v>-0.64347068212918346</v>
      </c>
      <c r="I477">
        <v>-7.4461680273221802</v>
      </c>
      <c r="J477">
        <f>(Table2[[#This Row],[1M Return vs Nifty]]-AVERAGE(Table2[1M Return vs Nifty]))/_xlfn.STDEV.P(Table2[1M Return vs Nifty])</f>
        <v>-0.82677331644477281</v>
      </c>
      <c r="K477">
        <v>-9.1416166597353996</v>
      </c>
      <c r="L477">
        <f>(Table2[[#This Row],[6M Return vs Nifty]]-AVERAGE(Table2[6M Return vs Nifty]))/_xlfn.STDEV.P(Table2[6M Return vs Nifty])</f>
        <v>-0.60170267803214617</v>
      </c>
      <c r="M477">
        <v>0.18978159716388099</v>
      </c>
      <c r="N477">
        <f>(Table2[[#This Row],[1W Return vs Nifty]]-AVERAGE(Table2[1W Return vs Nifty]))/_xlfn.STDEV.P(Table2[1W Return vs Nifty])</f>
        <v>-0.8366698520537138</v>
      </c>
      <c r="O477">
        <v>1880.13</v>
      </c>
      <c r="P477">
        <v>1883.9581775869599</v>
      </c>
      <c r="Q477">
        <v>1742.0634750091799</v>
      </c>
      <c r="R477">
        <v>36.612928298726601</v>
      </c>
      <c r="S477" s="1">
        <f>(Table2[[#This Row],[Close Price]]-Table2[[#This Row],[20D EMA]])/Table2[[#This Row],[20D EMA]]</f>
        <v>-7.3627887433315817E-2</v>
      </c>
      <c r="T477" s="1">
        <f>(Table2[[#This Row],[Close Price]]-Table2[[#This Row],[50D EMA]])/Table2[[#This Row],[50D EMA]]</f>
        <v>-7.5510263061767724E-2</v>
      </c>
      <c r="U477" s="1">
        <f>(Table2[[#This Row],[Close Price]]-Table2[[#This Row],[200D EMA]])/Table2[[#This Row],[200D EMA]]</f>
        <v>-2.0864624876998223E-4</v>
      </c>
      <c r="V477">
        <v>1.5146589785501701</v>
      </c>
      <c r="W477">
        <v>1732.05</v>
      </c>
      <c r="X477">
        <v>1830.05</v>
      </c>
      <c r="Y477">
        <v>1732.05</v>
      </c>
      <c r="Z477">
        <v>1898.75</v>
      </c>
      <c r="AA477">
        <v>1732.05</v>
      </c>
      <c r="AB477">
        <v>1894.9</v>
      </c>
      <c r="AC477" s="1">
        <f>(Table2[[#This Row],[Close Price]]/Table2[[#This Row],[Day Low]])-1</f>
        <v>5.5714326953610893E-3</v>
      </c>
      <c r="AD477" s="1">
        <f>(Table2[[#This Row],[Day High]]/Table2[[#This Row],[Close Price]])-1</f>
        <v>5.0726301888958991E-2</v>
      </c>
      <c r="AE477" s="1">
        <f>(Table2[[#This Row],[Close Price]]/Table2[[#This Row],[Current Week Low]])-1</f>
        <v>5.5714326953610893E-3</v>
      </c>
      <c r="AF477" s="1">
        <f>(Table2[[#This Row],[Current Week High]]/Table2[[#This Row],[Close Price]])-1</f>
        <v>9.017052305219031E-2</v>
      </c>
      <c r="AG477" s="1">
        <f>(Table2[[#This Row],[Close Price]]/Table2[[#This Row],[Current Month Low]])-1</f>
        <v>5.5714326953610893E-3</v>
      </c>
      <c r="AH477" s="1">
        <f>(Table2[[#This Row],[Current Month High]]/Table2[[#This Row],[Close Price]])-1</f>
        <v>8.7960039042314975E-2</v>
      </c>
      <c r="AI477">
        <v>16.552793247976101</v>
      </c>
      <c r="AJ477">
        <v>39.957410904415603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-0.12</v>
      </c>
      <c r="AM477" t="s">
        <v>3214</v>
      </c>
      <c r="AN477">
        <v>-8.3800000000000008</v>
      </c>
      <c r="AO477" t="s">
        <v>3214</v>
      </c>
      <c r="AP477">
        <v>7.6956138842920005E-2</v>
      </c>
      <c r="AQ477">
        <f>(Table2[[#This Row],[Sharpe Ratio]]-AVERAGE(Table2[Sharpe Ratio]))/_xlfn.STDEV.P(Table2[Sharpe Ratio])</f>
        <v>0.18400916042470236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535</v>
      </c>
      <c r="AT477">
        <f>_xlfn.RANK.AVG(Table2[[#This Row],[6M Return vs Nifty Z-Score]],Table2[6M Return vs Nifty Z-Score])</f>
        <v>527</v>
      </c>
      <c r="AU477">
        <f>_xlfn.RANK.AVG(Table2[[#This Row],[Sharpe Ratio Z-Score]],Table2[Sharpe Ratio Z-Score])</f>
        <v>292</v>
      </c>
      <c r="AV477">
        <f>(Table2[[#This Row],[Rank 1Y]]+Table2[[#This Row],[Rank 6M]]+Table2[[#This Row],[Rank Sharpe]])/3</f>
        <v>451.33333333333331</v>
      </c>
    </row>
    <row r="478" spans="1:48" x14ac:dyDescent="0.3">
      <c r="A478" t="s">
        <v>44</v>
      </c>
      <c r="B478" t="s">
        <v>45</v>
      </c>
      <c r="C478" t="s">
        <v>3172</v>
      </c>
      <c r="D478" t="s">
        <v>46</v>
      </c>
      <c r="E478">
        <v>503224.08268627001</v>
      </c>
      <c r="F478">
        <v>3497.65</v>
      </c>
      <c r="G478">
        <v>-15.487576951133301</v>
      </c>
      <c r="H478">
        <f>(Table2[[#This Row],[1Y Return vs Nifty]]-AVERAGE(Table2[1Y Return vs Nifty]))/_xlfn.STDEV.P(Table2[1Y Return vs Nifty])</f>
        <v>-0.68002490861116294</v>
      </c>
      <c r="I478">
        <v>-0.68598816047537903</v>
      </c>
      <c r="J478">
        <f>(Table2[[#This Row],[1M Return vs Nifty]]-AVERAGE(Table2[1M Return vs Nifty]))/_xlfn.STDEV.P(Table2[1M Return vs Nifty])</f>
        <v>-0.2119986510279783</v>
      </c>
      <c r="K478">
        <v>-20.0790719083017</v>
      </c>
      <c r="L478">
        <f>(Table2[[#This Row],[6M Return vs Nifty]]-AVERAGE(Table2[6M Return vs Nifty]))/_xlfn.STDEV.P(Table2[6M Return vs Nifty])</f>
        <v>-0.96199490048744529</v>
      </c>
      <c r="M478">
        <v>8.8079050055192398E-2</v>
      </c>
      <c r="N478">
        <f>(Table2[[#This Row],[1W Return vs Nifty]]-AVERAGE(Table2[1W Return vs Nifty]))/_xlfn.STDEV.P(Table2[1W Return vs Nifty])</f>
        <v>-0.86010596130567274</v>
      </c>
      <c r="O478">
        <v>3674.6</v>
      </c>
      <c r="P478">
        <v>3652.9781347807102</v>
      </c>
      <c r="Q478">
        <v>3480.47745057151</v>
      </c>
      <c r="R478">
        <v>38.202970755744303</v>
      </c>
      <c r="S478" s="1">
        <f>(Table2[[#This Row],[Close Price]]-Table2[[#This Row],[20D EMA]])/Table2[[#This Row],[20D EMA]]</f>
        <v>-4.81549012137375E-2</v>
      </c>
      <c r="T478" s="1">
        <f>(Table2[[#This Row],[Close Price]]-Table2[[#This Row],[50D EMA]])/Table2[[#This Row],[50D EMA]]</f>
        <v>-4.2520959351440117E-2</v>
      </c>
      <c r="U478" s="1">
        <f>(Table2[[#This Row],[Close Price]]-Table2[[#This Row],[200D EMA]])/Table2[[#This Row],[200D EMA]]</f>
        <v>4.9339637082464992E-3</v>
      </c>
      <c r="V478">
        <v>1.24764340252677</v>
      </c>
      <c r="W478">
        <v>3485.4</v>
      </c>
      <c r="X478">
        <v>3617</v>
      </c>
      <c r="Y478">
        <v>3485.4</v>
      </c>
      <c r="Z478">
        <v>3724</v>
      </c>
      <c r="AA478">
        <v>3485.4</v>
      </c>
      <c r="AB478">
        <v>3724</v>
      </c>
      <c r="AC478" s="1">
        <f>(Table2[[#This Row],[Close Price]]/Table2[[#This Row],[Day Low]])-1</f>
        <v>3.5146611579732756E-3</v>
      </c>
      <c r="AD478" s="1">
        <f>(Table2[[#This Row],[Day High]]/Table2[[#This Row],[Close Price]])-1</f>
        <v>3.4122911097451025E-2</v>
      </c>
      <c r="AE478" s="1">
        <f>(Table2[[#This Row],[Close Price]]/Table2[[#This Row],[Current Week Low]])-1</f>
        <v>3.5146611579732756E-3</v>
      </c>
      <c r="AF478" s="1">
        <f>(Table2[[#This Row],[Current Week High]]/Table2[[#This Row],[Close Price]])-1</f>
        <v>6.4714879990851015E-2</v>
      </c>
      <c r="AG478" s="1">
        <f>(Table2[[#This Row],[Close Price]]/Table2[[#This Row],[Current Month Low]])-1</f>
        <v>3.5146611579732756E-3</v>
      </c>
      <c r="AH478" s="1">
        <f>(Table2[[#This Row],[Current Month High]]/Table2[[#This Row],[Close Price]])-1</f>
        <v>6.4714879990851015E-2</v>
      </c>
      <c r="AI478">
        <v>12.072391462839301</v>
      </c>
      <c r="AJ478">
        <v>22.460304955972099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-0.04</v>
      </c>
      <c r="AM478" t="s">
        <v>3214</v>
      </c>
      <c r="AN478">
        <v>-4.49</v>
      </c>
      <c r="AO478" t="s">
        <v>3214</v>
      </c>
      <c r="AP478">
        <v>0.11975382446345</v>
      </c>
      <c r="AQ478">
        <f>(Table2[[#This Row],[Sharpe Ratio]]-AVERAGE(Table2[Sharpe Ratio]))/_xlfn.STDEV.P(Table2[Sharpe Ratio])</f>
        <v>0.683745856093807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-2.0303785653384523</v>
      </c>
      <c r="AS478">
        <f>_xlfn.RANK.AVG(Table2[[#This Row],[1Y Return vs Nifty Z-Score]],Table2[1Y Return vs Nifty Z-Score])</f>
        <v>548</v>
      </c>
      <c r="AT478">
        <f>_xlfn.RANK.AVG(Table2[[#This Row],[6M Return vs Nifty Z-Score]],Table2[6M Return vs Nifty Z-Score])</f>
        <v>630</v>
      </c>
      <c r="AU478">
        <f>_xlfn.RANK.AVG(Table2[[#This Row],[Sharpe Ratio Z-Score]],Table2[Sharpe Ratio Z-Score])</f>
        <v>177</v>
      </c>
      <c r="AV478">
        <f>(Table2[[#This Row],[Rank 1Y]]+Table2[[#This Row],[Rank 6M]]+Table2[[#This Row],[Rank Sharpe]])/3</f>
        <v>451.66666666666669</v>
      </c>
    </row>
    <row r="479" spans="1:48" x14ac:dyDescent="0.3">
      <c r="A479" t="s">
        <v>1384</v>
      </c>
      <c r="B479" t="s">
        <v>1385</v>
      </c>
      <c r="C479" t="s">
        <v>3179</v>
      </c>
      <c r="D479" t="s">
        <v>322</v>
      </c>
      <c r="E479">
        <v>8259.8257450373803</v>
      </c>
      <c r="F479">
        <v>215.96</v>
      </c>
      <c r="G479">
        <v>23.757509202141701</v>
      </c>
      <c r="H479">
        <f>(Table2[[#This Row],[1Y Return vs Nifty]]-AVERAGE(Table2[1Y Return vs Nifty]))/_xlfn.STDEV.P(Table2[1Y Return vs Nifty])</f>
        <v>-8.9286904681483269E-3</v>
      </c>
      <c r="I479">
        <v>-1.91203162541368</v>
      </c>
      <c r="J479">
        <f>(Table2[[#This Row],[1M Return vs Nifty]]-AVERAGE(Table2[1M Return vs Nifty]))/_xlfn.STDEV.P(Table2[1M Return vs Nifty])</f>
        <v>-0.32349575255339436</v>
      </c>
      <c r="K479">
        <v>-8.9964558416747895</v>
      </c>
      <c r="L479">
        <f>(Table2[[#This Row],[6M Return vs Nifty]]-AVERAGE(Table2[6M Return vs Nifty]))/_xlfn.STDEV.P(Table2[6M Return vs Nifty])</f>
        <v>-0.59692091549562365</v>
      </c>
      <c r="M479">
        <v>5.25329528650329</v>
      </c>
      <c r="N479">
        <f>(Table2[[#This Row],[1W Return vs Nifty]]-AVERAGE(Table2[1W Return vs Nifty]))/_xlfn.STDEV.P(Table2[1W Return vs Nifty])</f>
        <v>0.33015500529551123</v>
      </c>
      <c r="O479">
        <v>212.9</v>
      </c>
      <c r="P479">
        <v>216.57151408951299</v>
      </c>
      <c r="Q479">
        <v>205.62244771709101</v>
      </c>
      <c r="R479">
        <v>56.915493260231699</v>
      </c>
      <c r="S479" s="1">
        <f>(Table2[[#This Row],[Close Price]]-Table2[[#This Row],[20D EMA]])/Table2[[#This Row],[20D EMA]]</f>
        <v>1.4372945044621898E-2</v>
      </c>
      <c r="T479" s="1">
        <f>(Table2[[#This Row],[Close Price]]-Table2[[#This Row],[50D EMA]])/Table2[[#This Row],[50D EMA]]</f>
        <v>-2.8236127548160826E-3</v>
      </c>
      <c r="U479" s="1">
        <f>(Table2[[#This Row],[Close Price]]-Table2[[#This Row],[200D EMA]])/Table2[[#This Row],[200D EMA]]</f>
        <v>5.0274434516663719E-2</v>
      </c>
      <c r="V479">
        <v>0.47161649125514798</v>
      </c>
      <c r="W479">
        <v>209.78</v>
      </c>
      <c r="X479">
        <v>219.99</v>
      </c>
      <c r="Y479">
        <v>206.1</v>
      </c>
      <c r="Z479">
        <v>219.99</v>
      </c>
      <c r="AA479">
        <v>206.8</v>
      </c>
      <c r="AB479">
        <v>219.99</v>
      </c>
      <c r="AC479" s="1">
        <f>(Table2[[#This Row],[Close Price]]/Table2[[#This Row],[Day Low]])-1</f>
        <v>2.945943369243964E-2</v>
      </c>
      <c r="AD479" s="1">
        <f>(Table2[[#This Row],[Day High]]/Table2[[#This Row],[Close Price]])-1</f>
        <v>1.8660863122800464E-2</v>
      </c>
      <c r="AE479" s="1">
        <f>(Table2[[#This Row],[Close Price]]/Table2[[#This Row],[Current Week Low]])-1</f>
        <v>4.7840853954391083E-2</v>
      </c>
      <c r="AF479" s="1">
        <f>(Table2[[#This Row],[Current Week High]]/Table2[[#This Row],[Close Price]])-1</f>
        <v>1.8660863122800464E-2</v>
      </c>
      <c r="AG479" s="1">
        <f>(Table2[[#This Row],[Close Price]]/Table2[[#This Row],[Current Month Low]])-1</f>
        <v>4.4294003868472043E-2</v>
      </c>
      <c r="AH479" s="1">
        <f>(Table2[[#This Row],[Current Month High]]/Table2[[#This Row],[Close Price]])-1</f>
        <v>1.8660863122800464E-2</v>
      </c>
      <c r="AI479">
        <v>21.318762733839499</v>
      </c>
      <c r="AJ479">
        <v>61.104065647146498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-0.14000000000000001</v>
      </c>
      <c r="AM479" t="s">
        <v>3214</v>
      </c>
      <c r="AN479">
        <v>0.91</v>
      </c>
      <c r="AO479" t="s">
        <v>3215</v>
      </c>
      <c r="AQ479">
        <f>(Table2[[#This Row],[Sharpe Ratio]]-AVERAGE(Table2[Sharpe Ratio]))/_xlfn.STDEV.P(Table2[Sharpe Ratio])</f>
        <v>-0.7145863121857492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303</v>
      </c>
      <c r="AT479">
        <f>_xlfn.RANK.AVG(Table2[[#This Row],[6M Return vs Nifty Z-Score]],Table2[6M Return vs Nifty Z-Score])</f>
        <v>525</v>
      </c>
      <c r="AU479">
        <f>_xlfn.RANK.AVG(Table2[[#This Row],[Sharpe Ratio Z-Score]],Table2[Sharpe Ratio Z-Score])</f>
        <v>536.5</v>
      </c>
      <c r="AV479">
        <f>(Table2[[#This Row],[Rank 1Y]]+Table2[[#This Row],[Rank 6M]]+Table2[[#This Row],[Rank Sharpe]])/3</f>
        <v>454.83333333333331</v>
      </c>
    </row>
    <row r="480" spans="1:48" x14ac:dyDescent="0.3">
      <c r="A480" t="s">
        <v>58</v>
      </c>
      <c r="B480" t="s">
        <v>59</v>
      </c>
      <c r="C480" t="s">
        <v>3175</v>
      </c>
      <c r="D480" t="s">
        <v>60</v>
      </c>
      <c r="E480">
        <v>414659.06258841598</v>
      </c>
      <c r="F480">
        <v>12647.35</v>
      </c>
      <c r="G480">
        <v>-7.0638327475374201</v>
      </c>
      <c r="H480">
        <f>(Table2[[#This Row],[1Y Return vs Nifty]]-AVERAGE(Table2[1Y Return vs Nifty]))/_xlfn.STDEV.P(Table2[1Y Return vs Nifty])</f>
        <v>-0.53597775693570193</v>
      </c>
      <c r="I480">
        <v>5.8487294105123997</v>
      </c>
      <c r="J480">
        <f>(Table2[[#This Row],[1M Return vs Nifty]]-AVERAGE(Table2[1M Return vs Nifty]))/_xlfn.STDEV.P(Table2[1M Return vs Nifty])</f>
        <v>0.38227234285477985</v>
      </c>
      <c r="K480">
        <v>-10.783366138206</v>
      </c>
      <c r="L480">
        <f>(Table2[[#This Row],[6M Return vs Nifty]]-AVERAGE(Table2[6M Return vs Nifty]))/_xlfn.STDEV.P(Table2[6M Return vs Nifty])</f>
        <v>-0.65578377412536559</v>
      </c>
      <c r="M480">
        <v>5.9245196173361503</v>
      </c>
      <c r="N480">
        <f>(Table2[[#This Row],[1W Return vs Nifty]]-AVERAGE(Table2[1W Return vs Nifty]))/_xlfn.STDEV.P(Table2[1W Return vs Nifty])</f>
        <v>0.48483045047546858</v>
      </c>
      <c r="O480">
        <v>12719.31</v>
      </c>
      <c r="P480">
        <v>12547.8247580881</v>
      </c>
      <c r="Q480">
        <v>11925.3515423607</v>
      </c>
      <c r="R480">
        <v>66.683303906480901</v>
      </c>
      <c r="S480" s="1">
        <f>(Table2[[#This Row],[Close Price]]-Table2[[#This Row],[20D EMA]])/Table2[[#This Row],[20D EMA]]</f>
        <v>-5.6575395992391987E-3</v>
      </c>
      <c r="T480" s="1">
        <f>(Table2[[#This Row],[Close Price]]-Table2[[#This Row],[50D EMA]])/Table2[[#This Row],[50D EMA]]</f>
        <v>7.9316729258390728E-3</v>
      </c>
      <c r="U480" s="1">
        <f>(Table2[[#This Row],[Close Price]]-Table2[[#This Row],[200D EMA]])/Table2[[#This Row],[200D EMA]]</f>
        <v>6.054315925821132E-2</v>
      </c>
      <c r="V480">
        <v>1.0560431261482801</v>
      </c>
      <c r="W480">
        <v>12592.3</v>
      </c>
      <c r="X480">
        <v>13148</v>
      </c>
      <c r="Y480">
        <v>12592.3</v>
      </c>
      <c r="Z480">
        <v>13500</v>
      </c>
      <c r="AA480">
        <v>12592.3</v>
      </c>
      <c r="AB480">
        <v>13300.45</v>
      </c>
      <c r="AC480" s="1">
        <f>(Table2[[#This Row],[Close Price]]/Table2[[#This Row],[Day Low]])-1</f>
        <v>4.3717192252408221E-3</v>
      </c>
      <c r="AD480" s="1">
        <f>(Table2[[#This Row],[Day High]]/Table2[[#This Row],[Close Price]])-1</f>
        <v>3.958536768572074E-2</v>
      </c>
      <c r="AE480" s="1">
        <f>(Table2[[#This Row],[Close Price]]/Table2[[#This Row],[Current Week Low]])-1</f>
        <v>4.3717192252408221E-3</v>
      </c>
      <c r="AF480" s="1">
        <f>(Table2[[#This Row],[Current Week High]]/Table2[[#This Row],[Close Price]])-1</f>
        <v>6.7417285043902542E-2</v>
      </c>
      <c r="AG480" s="1">
        <f>(Table2[[#This Row],[Close Price]]/Table2[[#This Row],[Current Month Low]])-1</f>
        <v>4.3717192252408221E-3</v>
      </c>
      <c r="AH480" s="1">
        <f>(Table2[[#This Row],[Current Month High]]/Table2[[#This Row],[Close Price]])-1</f>
        <v>5.1639276212012808E-2</v>
      </c>
      <c r="AI480">
        <v>8.1649515511154505</v>
      </c>
      <c r="AJ480">
        <v>29.880926096132001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-0.03</v>
      </c>
      <c r="AM480" t="s">
        <v>3214</v>
      </c>
      <c r="AN480">
        <v>2.92</v>
      </c>
      <c r="AO480" t="s">
        <v>3215</v>
      </c>
      <c r="AP480">
        <v>6.1243213823339998E-2</v>
      </c>
      <c r="AQ480">
        <f>(Table2[[#This Row],[Sharpe Ratio]]-AVERAGE(Table2[Sharpe Ratio]))/_xlfn.STDEV.P(Table2[Sharpe Ratio])</f>
        <v>5.3369639599881757E-4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-0.32412504133482023</v>
      </c>
      <c r="AS480">
        <f>_xlfn.RANK.AVG(Table2[[#This Row],[1Y Return vs Nifty Z-Score]],Table2[1Y Return vs Nifty Z-Score])</f>
        <v>477</v>
      </c>
      <c r="AT480">
        <f>_xlfn.RANK.AVG(Table2[[#This Row],[6M Return vs Nifty Z-Score]],Table2[6M Return vs Nifty Z-Score])</f>
        <v>540</v>
      </c>
      <c r="AU480">
        <f>_xlfn.RANK.AVG(Table2[[#This Row],[Sharpe Ratio Z-Score]],Table2[Sharpe Ratio Z-Score])</f>
        <v>348</v>
      </c>
      <c r="AV480">
        <f>(Table2[[#This Row],[Rank 1Y]]+Table2[[#This Row],[Rank 6M]]+Table2[[#This Row],[Rank Sharpe]])/3</f>
        <v>455</v>
      </c>
    </row>
    <row r="481" spans="1:48" x14ac:dyDescent="0.3">
      <c r="A481" t="s">
        <v>704</v>
      </c>
      <c r="B481" t="s">
        <v>705</v>
      </c>
      <c r="C481" t="s">
        <v>3170</v>
      </c>
      <c r="D481" t="s">
        <v>706</v>
      </c>
      <c r="E481">
        <v>25487.526030450001</v>
      </c>
      <c r="F481">
        <v>258.3</v>
      </c>
      <c r="G481">
        <v>-0.78959933737188903</v>
      </c>
      <c r="H481">
        <f>(Table2[[#This Row],[1Y Return vs Nifty]]-AVERAGE(Table2[1Y Return vs Nifty]))/_xlfn.STDEV.P(Table2[1Y Return vs Nifty])</f>
        <v>-0.42868752709995317</v>
      </c>
      <c r="I481">
        <v>-12.2108580767676</v>
      </c>
      <c r="J481">
        <f>(Table2[[#This Row],[1M Return vs Nifty]]-AVERAGE(Table2[1M Return vs Nifty]))/_xlfn.STDEV.P(Table2[1M Return vs Nifty])</f>
        <v>-1.2600769841959729</v>
      </c>
      <c r="K481">
        <v>-18.003440554147701</v>
      </c>
      <c r="L481">
        <f>(Table2[[#This Row],[6M Return vs Nifty]]-AVERAGE(Table2[6M Return vs Nifty]))/_xlfn.STDEV.P(Table2[6M Return vs Nifty])</f>
        <v>-0.89362124166181733</v>
      </c>
      <c r="M481">
        <v>-1.56636276008423</v>
      </c>
      <c r="N481">
        <f>(Table2[[#This Row],[1W Return vs Nifty]]-AVERAGE(Table2[1W Return vs Nifty]))/_xlfn.STDEV.P(Table2[1W Return vs Nifty])</f>
        <v>-1.2413518604078777</v>
      </c>
      <c r="O481">
        <v>278.41000000000003</v>
      </c>
      <c r="P481">
        <v>287.89086930347798</v>
      </c>
      <c r="Q481">
        <v>279.07679624594101</v>
      </c>
      <c r="R481">
        <v>33.157859523280301</v>
      </c>
      <c r="S481" s="1">
        <f>(Table2[[#This Row],[Close Price]]-Table2[[#This Row],[20D EMA]])/Table2[[#This Row],[20D EMA]]</f>
        <v>-7.2231600876405344E-2</v>
      </c>
      <c r="T481" s="1">
        <f>(Table2[[#This Row],[Close Price]]-Table2[[#This Row],[50D EMA]])/Table2[[#This Row],[50D EMA]]</f>
        <v>-0.10278502189065601</v>
      </c>
      <c r="U481" s="1">
        <f>(Table2[[#This Row],[Close Price]]-Table2[[#This Row],[200D EMA]])/Table2[[#This Row],[200D EMA]]</f>
        <v>-7.4448311451988672E-2</v>
      </c>
      <c r="V481">
        <v>0.44755294092850101</v>
      </c>
      <c r="W481">
        <v>257.14999999999998</v>
      </c>
      <c r="X481">
        <v>261.60000000000002</v>
      </c>
      <c r="Y481">
        <v>255.1</v>
      </c>
      <c r="Z481">
        <v>269</v>
      </c>
      <c r="AA481">
        <v>256.35000000000002</v>
      </c>
      <c r="AB481">
        <v>269</v>
      </c>
      <c r="AC481" s="1">
        <f>(Table2[[#This Row],[Close Price]]/Table2[[#This Row],[Day Low]])-1</f>
        <v>4.4720979972778796E-3</v>
      </c>
      <c r="AD481" s="1">
        <f>(Table2[[#This Row],[Day High]]/Table2[[#This Row],[Close Price]])-1</f>
        <v>1.2775842044134844E-2</v>
      </c>
      <c r="AE481" s="1">
        <f>(Table2[[#This Row],[Close Price]]/Table2[[#This Row],[Current Week Low]])-1</f>
        <v>1.2544100352802845E-2</v>
      </c>
      <c r="AF481" s="1">
        <f>(Table2[[#This Row],[Current Week High]]/Table2[[#This Row],[Close Price]])-1</f>
        <v>4.1424699961285283E-2</v>
      </c>
      <c r="AG481" s="1">
        <f>(Table2[[#This Row],[Close Price]]/Table2[[#This Row],[Current Month Low]])-1</f>
        <v>7.6067875950847075E-3</v>
      </c>
      <c r="AH481" s="1">
        <f>(Table2[[#This Row],[Current Month High]]/Table2[[#This Row],[Close Price]])-1</f>
        <v>4.1424699961285283E-2</v>
      </c>
      <c r="AI481">
        <v>48.780487804878</v>
      </c>
      <c r="AJ481">
        <v>40.228013029315903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-0.22</v>
      </c>
      <c r="AM481" t="s">
        <v>3214</v>
      </c>
      <c r="AN481">
        <v>-10.82</v>
      </c>
      <c r="AO481" t="s">
        <v>3214</v>
      </c>
      <c r="AP481">
        <v>7.0333675357359002E-2</v>
      </c>
      <c r="AQ481">
        <f>(Table2[[#This Row],[Sharpe Ratio]]-AVERAGE(Table2[Sharpe Ratio]))/_xlfn.STDEV.P(Table2[Sharpe Ratio])</f>
        <v>0.10668049249607961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440</v>
      </c>
      <c r="AT481">
        <f>_xlfn.RANK.AVG(Table2[[#This Row],[6M Return vs Nifty Z-Score]],Table2[6M Return vs Nifty Z-Score])</f>
        <v>611</v>
      </c>
      <c r="AU481">
        <f>_xlfn.RANK.AVG(Table2[[#This Row],[Sharpe Ratio Z-Score]],Table2[Sharpe Ratio Z-Score])</f>
        <v>319</v>
      </c>
      <c r="AV481">
        <f>(Table2[[#This Row],[Rank 1Y]]+Table2[[#This Row],[Rank 6M]]+Table2[[#This Row],[Rank Sharpe]])/3</f>
        <v>456.66666666666669</v>
      </c>
    </row>
    <row r="482" spans="1:48" x14ac:dyDescent="0.3">
      <c r="A482" t="s">
        <v>1305</v>
      </c>
      <c r="B482" t="s">
        <v>1306</v>
      </c>
      <c r="C482" t="s">
        <v>3175</v>
      </c>
      <c r="D482" t="s">
        <v>187</v>
      </c>
      <c r="E482">
        <v>9022.0369200000005</v>
      </c>
      <c r="F482">
        <v>584.85</v>
      </c>
      <c r="G482">
        <v>-13.4507710464209</v>
      </c>
      <c r="H482">
        <f>(Table2[[#This Row],[1Y Return vs Nifty]]-AVERAGE(Table2[1Y Return vs Nifty]))/_xlfn.STDEV.P(Table2[1Y Return vs Nifty])</f>
        <v>-0.64519525543100842</v>
      </c>
      <c r="I482">
        <v>3.6960022533544401</v>
      </c>
      <c r="J482">
        <f>(Table2[[#This Row],[1M Return vs Nifty]]-AVERAGE(Table2[1M Return vs Nifty]))/_xlfn.STDEV.P(Table2[1M Return vs Nifty])</f>
        <v>0.18650209060663445</v>
      </c>
      <c r="K482">
        <v>-6.5216418309870203</v>
      </c>
      <c r="L482">
        <f>(Table2[[#This Row],[6M Return vs Nifty]]-AVERAGE(Table2[6M Return vs Nifty]))/_xlfn.STDEV.P(Table2[6M Return vs Nifty])</f>
        <v>-0.51539772570327336</v>
      </c>
      <c r="M482">
        <v>6.3802270812694104</v>
      </c>
      <c r="N482">
        <f>(Table2[[#This Row],[1W Return vs Nifty]]-AVERAGE(Table2[1W Return vs Nifty]))/_xlfn.STDEV.P(Table2[1W Return vs Nifty])</f>
        <v>0.58984266713371436</v>
      </c>
      <c r="O482">
        <v>575.64</v>
      </c>
      <c r="P482">
        <v>580.14503122651399</v>
      </c>
      <c r="Q482">
        <v>551.88166330703098</v>
      </c>
      <c r="R482">
        <v>62.802475508213497</v>
      </c>
      <c r="S482" s="1">
        <f>(Table2[[#This Row],[Close Price]]-Table2[[#This Row],[20D EMA]])/Table2[[#This Row],[20D EMA]]</f>
        <v>1.5999583072753867E-2</v>
      </c>
      <c r="T482" s="1">
        <f>(Table2[[#This Row],[Close Price]]-Table2[[#This Row],[50D EMA]])/Table2[[#This Row],[50D EMA]]</f>
        <v>8.1099871932696164E-3</v>
      </c>
      <c r="U482" s="1">
        <f>(Table2[[#This Row],[Close Price]]-Table2[[#This Row],[200D EMA]])/Table2[[#This Row],[200D EMA]]</f>
        <v>5.973805416076601E-2</v>
      </c>
      <c r="V482">
        <v>0.79215714396182502</v>
      </c>
      <c r="W482">
        <v>571.9</v>
      </c>
      <c r="X482">
        <v>589.70000000000005</v>
      </c>
      <c r="Y482">
        <v>567.54999999999995</v>
      </c>
      <c r="Z482">
        <v>601.5</v>
      </c>
      <c r="AA482">
        <v>571.9</v>
      </c>
      <c r="AB482">
        <v>601.5</v>
      </c>
      <c r="AC482" s="1">
        <f>(Table2[[#This Row],[Close Price]]/Table2[[#This Row],[Day Low]])-1</f>
        <v>2.2643818849449326E-2</v>
      </c>
      <c r="AD482" s="1">
        <f>(Table2[[#This Row],[Day High]]/Table2[[#This Row],[Close Price]])-1</f>
        <v>8.2927246302471058E-3</v>
      </c>
      <c r="AE482" s="1">
        <f>(Table2[[#This Row],[Close Price]]/Table2[[#This Row],[Current Week Low]])-1</f>
        <v>3.04818958682056E-2</v>
      </c>
      <c r="AF482" s="1">
        <f>(Table2[[#This Row],[Current Week High]]/Table2[[#This Row],[Close Price]])-1</f>
        <v>2.8468838163631771E-2</v>
      </c>
      <c r="AG482" s="1">
        <f>(Table2[[#This Row],[Close Price]]/Table2[[#This Row],[Current Month Low]])-1</f>
        <v>2.2643818849449326E-2</v>
      </c>
      <c r="AH482" s="1">
        <f>(Table2[[#This Row],[Current Month High]]/Table2[[#This Row],[Close Price]])-1</f>
        <v>2.8468838163631771E-2</v>
      </c>
      <c r="AI482">
        <v>21.022484397708698</v>
      </c>
      <c r="AJ482">
        <v>35.069284064665098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-0.14000000000000001</v>
      </c>
      <c r="AM482" t="s">
        <v>3214</v>
      </c>
      <c r="AN482">
        <v>4.8600000000000003</v>
      </c>
      <c r="AO482" t="s">
        <v>3215</v>
      </c>
      <c r="AP482">
        <v>6.5858708954148998E-2</v>
      </c>
      <c r="AQ482">
        <f>(Table2[[#This Row],[Sharpe Ratio]]-AVERAGE(Table2[Sharpe Ratio]))/_xlfn.STDEV.P(Table2[Sharpe Ratio])</f>
        <v>5.4427551918898656E-2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538</v>
      </c>
      <c r="AT482">
        <f>_xlfn.RANK.AVG(Table2[[#This Row],[6M Return vs Nifty Z-Score]],Table2[6M Return vs Nifty Z-Score])</f>
        <v>502</v>
      </c>
      <c r="AU482">
        <f>_xlfn.RANK.AVG(Table2[[#This Row],[Sharpe Ratio Z-Score]],Table2[Sharpe Ratio Z-Score])</f>
        <v>330</v>
      </c>
      <c r="AV482">
        <f>(Table2[[#This Row],[Rank 1Y]]+Table2[[#This Row],[Rank 6M]]+Table2[[#This Row],[Rank Sharpe]])/3</f>
        <v>456.66666666666669</v>
      </c>
    </row>
    <row r="483" spans="1:48" x14ac:dyDescent="0.3">
      <c r="A483" t="s">
        <v>717</v>
      </c>
      <c r="B483" t="s">
        <v>718</v>
      </c>
      <c r="C483" t="s">
        <v>3173</v>
      </c>
      <c r="D483" t="s">
        <v>277</v>
      </c>
      <c r="E483">
        <v>25121.418591149999</v>
      </c>
      <c r="F483">
        <v>1231.05</v>
      </c>
      <c r="G483">
        <v>-17.556116212919701</v>
      </c>
      <c r="H483">
        <f>(Table2[[#This Row],[1Y Return vs Nifty]]-AVERAGE(Table2[1Y Return vs Nifty]))/_xlfn.STDEV.P(Table2[1Y Return vs Nifty])</f>
        <v>-0.71539720643829741</v>
      </c>
      <c r="I483">
        <v>-2.7410309185888901</v>
      </c>
      <c r="J483">
        <f>(Table2[[#This Row],[1M Return vs Nifty]]-AVERAGE(Table2[1M Return vs Nifty]))/_xlfn.STDEV.P(Table2[1M Return vs Nifty])</f>
        <v>-0.3988854275518301</v>
      </c>
      <c r="K483">
        <v>-17.1563021857466</v>
      </c>
      <c r="L483">
        <f>(Table2[[#This Row],[6M Return vs Nifty]]-AVERAGE(Table2[6M Return vs Nifty]))/_xlfn.STDEV.P(Table2[6M Return vs Nifty])</f>
        <v>-0.86571553978309224</v>
      </c>
      <c r="M483">
        <v>1.5405875655842201</v>
      </c>
      <c r="N483">
        <f>(Table2[[#This Row],[1W Return vs Nifty]]-AVERAGE(Table2[1W Return vs Nifty]))/_xlfn.STDEV.P(Table2[1W Return vs Nifty])</f>
        <v>-0.5253931224722499</v>
      </c>
      <c r="O483">
        <v>1256.55</v>
      </c>
      <c r="P483">
        <v>1257.8654981465199</v>
      </c>
      <c r="Q483">
        <v>1219.4119737198801</v>
      </c>
      <c r="R483">
        <v>44.300004678197197</v>
      </c>
      <c r="S483" s="1">
        <f>(Table2[[#This Row],[Close Price]]-Table2[[#This Row],[20D EMA]])/Table2[[#This Row],[20D EMA]]</f>
        <v>-2.0293661215232184E-2</v>
      </c>
      <c r="T483" s="1">
        <f>(Table2[[#This Row],[Close Price]]-Table2[[#This Row],[50D EMA]])/Table2[[#This Row],[50D EMA]]</f>
        <v>-2.1318255557555992E-2</v>
      </c>
      <c r="U483" s="1">
        <f>(Table2[[#This Row],[Close Price]]-Table2[[#This Row],[200D EMA]])/Table2[[#This Row],[200D EMA]]</f>
        <v>9.5439658876052321E-3</v>
      </c>
      <c r="V483">
        <v>1.1483532962032701</v>
      </c>
      <c r="W483">
        <v>1216.9000000000001</v>
      </c>
      <c r="X483">
        <v>1239.6500000000001</v>
      </c>
      <c r="Y483">
        <v>1208</v>
      </c>
      <c r="Z483">
        <v>1257</v>
      </c>
      <c r="AA483">
        <v>1216.9000000000001</v>
      </c>
      <c r="AB483">
        <v>1256.2</v>
      </c>
      <c r="AC483" s="1">
        <f>(Table2[[#This Row],[Close Price]]/Table2[[#This Row],[Day Low]])-1</f>
        <v>1.1627906976743985E-2</v>
      </c>
      <c r="AD483" s="1">
        <f>(Table2[[#This Row],[Day High]]/Table2[[#This Row],[Close Price]])-1</f>
        <v>6.9859063401163102E-3</v>
      </c>
      <c r="AE483" s="1">
        <f>(Table2[[#This Row],[Close Price]]/Table2[[#This Row],[Current Week Low]])-1</f>
        <v>1.9081125827814516E-2</v>
      </c>
      <c r="AF483" s="1">
        <f>(Table2[[#This Row],[Current Week High]]/Table2[[#This Row],[Close Price]])-1</f>
        <v>2.1079566223955126E-2</v>
      </c>
      <c r="AG483" s="1">
        <f>(Table2[[#This Row],[Close Price]]/Table2[[#This Row],[Current Month Low]])-1</f>
        <v>1.1627906976743985E-2</v>
      </c>
      <c r="AH483" s="1">
        <f>(Table2[[#This Row],[Current Month High]]/Table2[[#This Row],[Close Price]])-1</f>
        <v>2.0429714471386307E-2</v>
      </c>
      <c r="AI483">
        <v>17.371349660858598</v>
      </c>
      <c r="AJ483">
        <v>25.623756314097601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-0.11</v>
      </c>
      <c r="AM483" t="s">
        <v>3214</v>
      </c>
      <c r="AN483">
        <v>-4.84</v>
      </c>
      <c r="AO483" t="s">
        <v>3214</v>
      </c>
      <c r="AP483">
        <v>0.107150380784959</v>
      </c>
      <c r="AQ483">
        <f>(Table2[[#This Row],[Sharpe Ratio]]-AVERAGE(Table2[Sharpe Ratio]))/_xlfn.STDEV.P(Table2[Sharpe Ratio])</f>
        <v>0.53657894258857253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560</v>
      </c>
      <c r="AT483">
        <f>_xlfn.RANK.AVG(Table2[[#This Row],[6M Return vs Nifty Z-Score]],Table2[6M Return vs Nifty Z-Score])</f>
        <v>601</v>
      </c>
      <c r="AU483">
        <f>_xlfn.RANK.AVG(Table2[[#This Row],[Sharpe Ratio Z-Score]],Table2[Sharpe Ratio Z-Score])</f>
        <v>211</v>
      </c>
      <c r="AV483">
        <f>(Table2[[#This Row],[Rank 1Y]]+Table2[[#This Row],[Rank 6M]]+Table2[[#This Row],[Rank Sharpe]])/3</f>
        <v>457.33333333333331</v>
      </c>
    </row>
    <row r="484" spans="1:48" x14ac:dyDescent="0.3">
      <c r="A484" t="s">
        <v>223</v>
      </c>
      <c r="B484" t="s">
        <v>224</v>
      </c>
      <c r="C484" t="s">
        <v>3171</v>
      </c>
      <c r="D484" t="s">
        <v>225</v>
      </c>
      <c r="E484">
        <v>118357.39930987501</v>
      </c>
      <c r="F484">
        <v>1152.75</v>
      </c>
      <c r="G484">
        <v>4.55754302263691</v>
      </c>
      <c r="H484">
        <f>(Table2[[#This Row],[1Y Return vs Nifty]]-AVERAGE(Table2[1Y Return vs Nifty]))/_xlfn.STDEV.P(Table2[1Y Return vs Nifty])</f>
        <v>-0.33725067812326254</v>
      </c>
      <c r="I484">
        <v>-0.84270149336086198</v>
      </c>
      <c r="J484">
        <f>(Table2[[#This Row],[1M Return vs Nifty]]-AVERAGE(Table2[1M Return vs Nifty]))/_xlfn.STDEV.P(Table2[1M Return vs Nifty])</f>
        <v>-0.22625025212272279</v>
      </c>
      <c r="K484">
        <v>-8.2996006840754895</v>
      </c>
      <c r="L484">
        <f>(Table2[[#This Row],[6M Return vs Nifty]]-AVERAGE(Table2[6M Return vs Nifty]))/_xlfn.STDEV.P(Table2[6M Return vs Nifty])</f>
        <v>-0.57396571359947879</v>
      </c>
      <c r="M484">
        <v>3.5760199409666602</v>
      </c>
      <c r="N484">
        <f>(Table2[[#This Row],[1W Return vs Nifty]]-AVERAGE(Table2[1W Return vs Nifty]))/_xlfn.STDEV.P(Table2[1W Return vs Nifty])</f>
        <v>-5.6352603030215172E-2</v>
      </c>
      <c r="O484">
        <v>1198.3</v>
      </c>
      <c r="P484">
        <v>1188.16660187041</v>
      </c>
      <c r="Q484">
        <v>1109.7433212655301</v>
      </c>
      <c r="R484">
        <v>43.781885468098203</v>
      </c>
      <c r="S484" s="1">
        <f>(Table2[[#This Row],[Close Price]]-Table2[[#This Row],[20D EMA]])/Table2[[#This Row],[20D EMA]]</f>
        <v>-3.8012183927230207E-2</v>
      </c>
      <c r="T484" s="1">
        <f>(Table2[[#This Row],[Close Price]]-Table2[[#This Row],[50D EMA]])/Table2[[#This Row],[50D EMA]]</f>
        <v>-2.9807774275642167E-2</v>
      </c>
      <c r="U484" s="1">
        <f>(Table2[[#This Row],[Close Price]]-Table2[[#This Row],[200D EMA]])/Table2[[#This Row],[200D EMA]]</f>
        <v>3.8753717107687498E-2</v>
      </c>
      <c r="V484">
        <v>1.34395523910398</v>
      </c>
      <c r="W484">
        <v>1150.1500000000001</v>
      </c>
      <c r="X484">
        <v>1190</v>
      </c>
      <c r="Y484">
        <v>1150.1500000000001</v>
      </c>
      <c r="Z484">
        <v>1213.6500000000001</v>
      </c>
      <c r="AA484">
        <v>1150.1500000000001</v>
      </c>
      <c r="AB484">
        <v>1205.45</v>
      </c>
      <c r="AC484" s="1">
        <f>(Table2[[#This Row],[Close Price]]/Table2[[#This Row],[Day Low]])-1</f>
        <v>2.2605747076467342E-3</v>
      </c>
      <c r="AD484" s="1">
        <f>(Table2[[#This Row],[Day High]]/Table2[[#This Row],[Close Price]])-1</f>
        <v>3.2314031663413623E-2</v>
      </c>
      <c r="AE484" s="1">
        <f>(Table2[[#This Row],[Close Price]]/Table2[[#This Row],[Current Week Low]])-1</f>
        <v>2.2605747076467342E-3</v>
      </c>
      <c r="AF484" s="1">
        <f>(Table2[[#This Row],[Current Week High]]/Table2[[#This Row],[Close Price]])-1</f>
        <v>5.2830188679245271E-2</v>
      </c>
      <c r="AG484" s="1">
        <f>(Table2[[#This Row],[Close Price]]/Table2[[#This Row],[Current Month Low]])-1</f>
        <v>2.2605747076467342E-3</v>
      </c>
      <c r="AH484" s="1">
        <f>(Table2[[#This Row],[Current Month High]]/Table2[[#This Row],[Close Price]])-1</f>
        <v>4.5716764259379872E-2</v>
      </c>
      <c r="AI484">
        <v>8.7330643090995395</v>
      </c>
      <c r="AJ484">
        <v>36.500386128783099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-0.05</v>
      </c>
      <c r="AM484" t="s">
        <v>3214</v>
      </c>
      <c r="AN484">
        <v>-5.4</v>
      </c>
      <c r="AO484" t="s">
        <v>3214</v>
      </c>
      <c r="AP484">
        <v>2.5070960362067001E-2</v>
      </c>
      <c r="AQ484">
        <f>(Table2[[#This Row],[Sharpe Ratio]]-AVERAGE(Table2[Sharpe Ratio]))/_xlfn.STDEV.P(Table2[Sharpe Ratio])</f>
        <v>-0.42183966696574743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-1.6156589138414268</v>
      </c>
      <c r="AS484">
        <f>_xlfn.RANK.AVG(Table2[[#This Row],[1Y Return vs Nifty Z-Score]],Table2[1Y Return vs Nifty Z-Score])</f>
        <v>407</v>
      </c>
      <c r="AT484">
        <f>_xlfn.RANK.AVG(Table2[[#This Row],[6M Return vs Nifty Z-Score]],Table2[6M Return vs Nifty Z-Score])</f>
        <v>521</v>
      </c>
      <c r="AU484">
        <f>_xlfn.RANK.AVG(Table2[[#This Row],[Sharpe Ratio Z-Score]],Table2[Sharpe Ratio Z-Score])</f>
        <v>445</v>
      </c>
      <c r="AV484">
        <f>(Table2[[#This Row],[Rank 1Y]]+Table2[[#This Row],[Rank 6M]]+Table2[[#This Row],[Rank Sharpe]])/3</f>
        <v>457.66666666666669</v>
      </c>
    </row>
    <row r="485" spans="1:48" x14ac:dyDescent="0.3">
      <c r="A485" t="s">
        <v>643</v>
      </c>
      <c r="B485" t="s">
        <v>644</v>
      </c>
      <c r="C485" t="s">
        <v>3175</v>
      </c>
      <c r="D485" t="s">
        <v>187</v>
      </c>
      <c r="E485">
        <v>30551.75141424</v>
      </c>
      <c r="F485">
        <v>16107.35</v>
      </c>
      <c r="G485">
        <v>-24.951531448778098</v>
      </c>
      <c r="H485">
        <f>(Table2[[#This Row],[1Y Return vs Nifty]]-AVERAGE(Table2[1Y Return vs Nifty]))/_xlfn.STDEV.P(Table2[1Y Return vs Nifty])</f>
        <v>-0.84185979533409572</v>
      </c>
      <c r="I485">
        <v>4.4402355183085502</v>
      </c>
      <c r="J485">
        <f>(Table2[[#This Row],[1M Return vs Nifty]]-AVERAGE(Table2[1M Return vs Nifty]))/_xlfn.STDEV.P(Table2[1M Return vs Nifty])</f>
        <v>0.25418309399207006</v>
      </c>
      <c r="K485">
        <v>-5.31057006341379</v>
      </c>
      <c r="L485">
        <f>(Table2[[#This Row],[6M Return vs Nifty]]-AVERAGE(Table2[6M Return vs Nifty]))/_xlfn.STDEV.P(Table2[6M Return vs Nifty])</f>
        <v>-0.47550364350814639</v>
      </c>
      <c r="M485">
        <v>4.9736925534904302</v>
      </c>
      <c r="N485">
        <f>(Table2[[#This Row],[1W Return vs Nifty]]-AVERAGE(Table2[1W Return vs Nifty]))/_xlfn.STDEV.P(Table2[1W Return vs Nifty])</f>
        <v>0.2657239720094639</v>
      </c>
      <c r="O485">
        <v>16168.35</v>
      </c>
      <c r="P485">
        <v>16003.1042264969</v>
      </c>
      <c r="Q485">
        <v>15276.8227846111</v>
      </c>
      <c r="R485">
        <v>46.603024249557897</v>
      </c>
      <c r="S485" s="1">
        <f>(Table2[[#This Row],[Close Price]]-Table2[[#This Row],[20D EMA]])/Table2[[#This Row],[20D EMA]]</f>
        <v>-3.7728030380341838E-3</v>
      </c>
      <c r="T485" s="1">
        <f>(Table2[[#This Row],[Close Price]]-Table2[[#This Row],[50D EMA]])/Table2[[#This Row],[50D EMA]]</f>
        <v>6.5140970169085639E-3</v>
      </c>
      <c r="U485" s="1">
        <f>(Table2[[#This Row],[Close Price]]-Table2[[#This Row],[200D EMA]])/Table2[[#This Row],[200D EMA]]</f>
        <v>5.4365179664551733E-2</v>
      </c>
      <c r="V485">
        <v>0.68369674271840897</v>
      </c>
      <c r="W485">
        <v>15825.5</v>
      </c>
      <c r="X485">
        <v>16023.6</v>
      </c>
      <c r="Y485">
        <v>15755.15</v>
      </c>
      <c r="Z485">
        <v>16445</v>
      </c>
      <c r="AA485">
        <v>15755.15</v>
      </c>
      <c r="AB485">
        <v>16158</v>
      </c>
      <c r="AC485" s="1">
        <f>(Table2[[#This Row],[Close Price]]/Table2[[#This Row],[Day Low]])-1</f>
        <v>1.7809863827367156E-2</v>
      </c>
      <c r="AD485" s="1">
        <f>(Table2[[#This Row],[Day High]]/Table2[[#This Row],[Close Price]])-1</f>
        <v>-5.1994896739687713E-3</v>
      </c>
      <c r="AE485" s="1">
        <f>(Table2[[#This Row],[Close Price]]/Table2[[#This Row],[Current Week Low]])-1</f>
        <v>2.2354595164121083E-2</v>
      </c>
      <c r="AF485" s="1">
        <f>(Table2[[#This Row],[Current Week High]]/Table2[[#This Row],[Close Price]])-1</f>
        <v>2.0962479861678096E-2</v>
      </c>
      <c r="AG485" s="1">
        <f>(Table2[[#This Row],[Close Price]]/Table2[[#This Row],[Current Month Low]])-1</f>
        <v>2.2354595164121083E-2</v>
      </c>
      <c r="AH485" s="1">
        <f>(Table2[[#This Row],[Current Month High]]/Table2[[#This Row],[Close Price]])-1</f>
        <v>3.1445271878987047E-3</v>
      </c>
      <c r="AI485">
        <v>13.3023122984227</v>
      </c>
      <c r="AJ485">
        <v>24.1414258188824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-0.03</v>
      </c>
      <c r="AM485" t="s">
        <v>3214</v>
      </c>
      <c r="AN485">
        <v>-5.7</v>
      </c>
      <c r="AO485" t="s">
        <v>3214</v>
      </c>
      <c r="AP485">
        <v>8.1449112875087007E-2</v>
      </c>
      <c r="AQ485">
        <f>(Table2[[#This Row],[Sharpe Ratio]]-AVERAGE(Table2[Sharpe Ratio]))/_xlfn.STDEV.P(Table2[Sharpe Ratio])</f>
        <v>0.23647237108684999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-0.5609840017538581</v>
      </c>
      <c r="AS485">
        <f>_xlfn.RANK.AVG(Table2[[#This Row],[1Y Return vs Nifty Z-Score]],Table2[1Y Return vs Nifty Z-Score])</f>
        <v>604</v>
      </c>
      <c r="AT485">
        <f>_xlfn.RANK.AVG(Table2[[#This Row],[6M Return vs Nifty Z-Score]],Table2[6M Return vs Nifty Z-Score])</f>
        <v>486</v>
      </c>
      <c r="AU485">
        <f>_xlfn.RANK.AVG(Table2[[#This Row],[Sharpe Ratio Z-Score]],Table2[Sharpe Ratio Z-Score])</f>
        <v>284</v>
      </c>
      <c r="AV485">
        <f>(Table2[[#This Row],[Rank 1Y]]+Table2[[#This Row],[Rank 6M]]+Table2[[#This Row],[Rank Sharpe]])/3</f>
        <v>458</v>
      </c>
    </row>
    <row r="486" spans="1:48" x14ac:dyDescent="0.3">
      <c r="A486" t="s">
        <v>515</v>
      </c>
      <c r="B486" t="s">
        <v>516</v>
      </c>
      <c r="C486" t="s">
        <v>3179</v>
      </c>
      <c r="D486" t="s">
        <v>517</v>
      </c>
      <c r="E486">
        <v>43391.130422166199</v>
      </c>
      <c r="F486">
        <v>635.15</v>
      </c>
      <c r="G486">
        <v>-11.7420000213479</v>
      </c>
      <c r="H486">
        <f>(Table2[[#This Row],[1Y Return vs Nifty]]-AVERAGE(Table2[1Y Return vs Nifty]))/_xlfn.STDEV.P(Table2[1Y Return vs Nifty])</f>
        <v>-0.61597504253301327</v>
      </c>
      <c r="I486">
        <v>0.85162761442902801</v>
      </c>
      <c r="J486">
        <f>(Table2[[#This Row],[1M Return vs Nifty]]-AVERAGE(Table2[1M Return vs Nifty]))/_xlfn.STDEV.P(Table2[1M Return vs Nifty])</f>
        <v>-7.2166983502043189E-2</v>
      </c>
      <c r="K486">
        <v>25.451525753392399</v>
      </c>
      <c r="L486">
        <f>(Table2[[#This Row],[6M Return vs Nifty]]-AVERAGE(Table2[6M Return vs Nifty]))/_xlfn.STDEV.P(Table2[6M Return vs Nifty])</f>
        <v>0.53783479924093669</v>
      </c>
      <c r="M486">
        <v>-2.83546766093025</v>
      </c>
      <c r="N486">
        <f>(Table2[[#This Row],[1W Return vs Nifty]]-AVERAGE(Table2[1W Return vs Nifty]))/_xlfn.STDEV.P(Table2[1W Return vs Nifty])</f>
        <v>-1.5338015772929228</v>
      </c>
      <c r="O486">
        <v>671.94</v>
      </c>
      <c r="P486">
        <v>644.15051381423905</v>
      </c>
      <c r="Q486">
        <v>564.602986071126</v>
      </c>
      <c r="R486">
        <v>31.797748396083801</v>
      </c>
      <c r="S486" s="1">
        <f>(Table2[[#This Row],[Close Price]]-Table2[[#This Row],[20D EMA]])/Table2[[#This Row],[20D EMA]]</f>
        <v>-5.4751912373128667E-2</v>
      </c>
      <c r="T486" s="1">
        <f>(Table2[[#This Row],[Close Price]]-Table2[[#This Row],[50D EMA]])/Table2[[#This Row],[50D EMA]]</f>
        <v>-1.3972687471665435E-2</v>
      </c>
      <c r="U486" s="1">
        <f>(Table2[[#This Row],[Close Price]]-Table2[[#This Row],[200D EMA]])/Table2[[#This Row],[200D EMA]]</f>
        <v>0.12494977120079702</v>
      </c>
      <c r="V486">
        <v>1.0348158958365501</v>
      </c>
      <c r="W486">
        <v>627.29999999999995</v>
      </c>
      <c r="X486">
        <v>653.35</v>
      </c>
      <c r="Y486">
        <v>627.29999999999995</v>
      </c>
      <c r="Z486">
        <v>691.25</v>
      </c>
      <c r="AA486">
        <v>627.29999999999995</v>
      </c>
      <c r="AB486">
        <v>685.95</v>
      </c>
      <c r="AC486" s="1">
        <f>(Table2[[#This Row],[Close Price]]/Table2[[#This Row],[Day Low]])-1</f>
        <v>1.2513948668898545E-2</v>
      </c>
      <c r="AD486" s="1">
        <f>(Table2[[#This Row],[Day High]]/Table2[[#This Row],[Close Price]])-1</f>
        <v>2.865464850822641E-2</v>
      </c>
      <c r="AE486" s="1">
        <f>(Table2[[#This Row],[Close Price]]/Table2[[#This Row],[Current Week Low]])-1</f>
        <v>1.2513948668898545E-2</v>
      </c>
      <c r="AF486" s="1">
        <f>(Table2[[#This Row],[Current Week High]]/Table2[[#This Row],[Close Price]])-1</f>
        <v>8.8325592379752793E-2</v>
      </c>
      <c r="AG486" s="1">
        <f>(Table2[[#This Row],[Close Price]]/Table2[[#This Row],[Current Month Low]])-1</f>
        <v>1.2513948668898545E-2</v>
      </c>
      <c r="AH486" s="1">
        <f>(Table2[[#This Row],[Current Month High]]/Table2[[#This Row],[Close Price]])-1</f>
        <v>7.9981106825159465E-2</v>
      </c>
      <c r="AI486">
        <v>12.642682830827299</v>
      </c>
      <c r="AJ486">
        <v>50.849067806673702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0.02</v>
      </c>
      <c r="AM486" t="s">
        <v>3215</v>
      </c>
      <c r="AN486">
        <v>-4.38</v>
      </c>
      <c r="AO486" t="s">
        <v>3214</v>
      </c>
      <c r="AP486">
        <v>-7.0418631096434994E-2</v>
      </c>
      <c r="AQ486">
        <f>(Table2[[#This Row],[Sharpe Ratio]]-AVERAGE(Table2[Sharpe Ratio]))/_xlfn.STDEV.P(Table2[Sharpe Ratio])</f>
        <v>-1.5368451214516667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-3.2209539255387094</v>
      </c>
      <c r="AS486">
        <f>_xlfn.RANK.AVG(Table2[[#This Row],[1Y Return vs Nifty Z-Score]],Table2[1Y Return vs Nifty Z-Score])</f>
        <v>518</v>
      </c>
      <c r="AT486">
        <f>_xlfn.RANK.AVG(Table2[[#This Row],[6M Return vs Nifty Z-Score]],Table2[6M Return vs Nifty Z-Score])</f>
        <v>173</v>
      </c>
      <c r="AU486">
        <f>_xlfn.RANK.AVG(Table2[[#This Row],[Sharpe Ratio Z-Score]],Table2[Sharpe Ratio Z-Score])</f>
        <v>684</v>
      </c>
      <c r="AV486">
        <f>(Table2[[#This Row],[Rank 1Y]]+Table2[[#This Row],[Rank 6M]]+Table2[[#This Row],[Rank Sharpe]])/3</f>
        <v>458.33333333333331</v>
      </c>
    </row>
    <row r="487" spans="1:48" x14ac:dyDescent="0.3">
      <c r="A487" t="s">
        <v>985</v>
      </c>
      <c r="B487" t="s">
        <v>986</v>
      </c>
      <c r="C487" t="s">
        <v>3168</v>
      </c>
      <c r="D487" t="s">
        <v>21</v>
      </c>
      <c r="E487">
        <v>15394.7583435</v>
      </c>
      <c r="F487">
        <v>678.75</v>
      </c>
      <c r="G487">
        <v>-1.1342976734858901</v>
      </c>
      <c r="H487">
        <f>(Table2[[#This Row],[1Y Return vs Nifty]]-AVERAGE(Table2[1Y Return vs Nifty]))/_xlfn.STDEV.P(Table2[1Y Return vs Nifty])</f>
        <v>-0.43458191471482127</v>
      </c>
      <c r="I487">
        <v>-14.122003990782799</v>
      </c>
      <c r="J487">
        <f>(Table2[[#This Row],[1M Return vs Nifty]]-AVERAGE(Table2[1M Return vs Nifty]))/_xlfn.STDEV.P(Table2[1M Return vs Nifty])</f>
        <v>-1.4338776985251016</v>
      </c>
      <c r="K487">
        <v>-2.9588606853697299</v>
      </c>
      <c r="L487">
        <f>(Table2[[#This Row],[6M Return vs Nifty]]-AVERAGE(Table2[6M Return vs Nifty]))/_xlfn.STDEV.P(Table2[6M Return vs Nifty])</f>
        <v>-0.39803566040526434</v>
      </c>
      <c r="M487">
        <v>2.1826158302993299</v>
      </c>
      <c r="N487">
        <f>(Table2[[#This Row],[1W Return vs Nifty]]-AVERAGE(Table2[1W Return vs Nifty]))/_xlfn.STDEV.P(Table2[1W Return vs Nifty])</f>
        <v>-0.37744555397498541</v>
      </c>
      <c r="O487">
        <v>720.23</v>
      </c>
      <c r="P487">
        <v>740.75249654860204</v>
      </c>
      <c r="Q487">
        <v>657.05277649062202</v>
      </c>
      <c r="R487">
        <v>21.906128321086499</v>
      </c>
      <c r="S487" s="1">
        <f>(Table2[[#This Row],[Close Price]]-Table2[[#This Row],[20D EMA]])/Table2[[#This Row],[20D EMA]]</f>
        <v>-5.7592713438762641E-2</v>
      </c>
      <c r="T487" s="1">
        <f>(Table2[[#This Row],[Close Price]]-Table2[[#This Row],[50D EMA]])/Table2[[#This Row],[50D EMA]]</f>
        <v>-8.370204196069686E-2</v>
      </c>
      <c r="U487" s="1">
        <f>(Table2[[#This Row],[Close Price]]-Table2[[#This Row],[200D EMA]])/Table2[[#This Row],[200D EMA]]</f>
        <v>3.3022040672691162E-2</v>
      </c>
      <c r="V487">
        <v>0.971395864974956</v>
      </c>
      <c r="W487">
        <v>660</v>
      </c>
      <c r="X487">
        <v>682.85</v>
      </c>
      <c r="Y487">
        <v>659.6</v>
      </c>
      <c r="Z487">
        <v>685</v>
      </c>
      <c r="AA487">
        <v>659.6</v>
      </c>
      <c r="AB487">
        <v>682.85</v>
      </c>
      <c r="AC487" s="1">
        <f>(Table2[[#This Row],[Close Price]]/Table2[[#This Row],[Day Low]])-1</f>
        <v>2.8409090909090828E-2</v>
      </c>
      <c r="AD487" s="1">
        <f>(Table2[[#This Row],[Day High]]/Table2[[#This Row],[Close Price]])-1</f>
        <v>6.0405156537752802E-3</v>
      </c>
      <c r="AE487" s="1">
        <f>(Table2[[#This Row],[Close Price]]/Table2[[#This Row],[Current Week Low]])-1</f>
        <v>2.903274711946624E-2</v>
      </c>
      <c r="AF487" s="1">
        <f>(Table2[[#This Row],[Current Week High]]/Table2[[#This Row],[Close Price]])-1</f>
        <v>9.208103130755152E-3</v>
      </c>
      <c r="AG487" s="1">
        <f>(Table2[[#This Row],[Close Price]]/Table2[[#This Row],[Current Month Low]])-1</f>
        <v>2.903274711946624E-2</v>
      </c>
      <c r="AH487" s="1">
        <f>(Table2[[#This Row],[Current Month High]]/Table2[[#This Row],[Close Price]])-1</f>
        <v>6.0405156537752802E-3</v>
      </c>
      <c r="AI487">
        <v>23.683241252302</v>
      </c>
      <c r="AJ487">
        <v>48.7508218277449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-0.21</v>
      </c>
      <c r="AM487" t="s">
        <v>3214</v>
      </c>
      <c r="AN487">
        <v>-13.74</v>
      </c>
      <c r="AO487" t="s">
        <v>3214</v>
      </c>
      <c r="AP487">
        <v>1.495513788376E-2</v>
      </c>
      <c r="AQ487">
        <f>(Table2[[#This Row],[Sharpe Ratio]]-AVERAGE(Table2[Sharpe Ratio]))/_xlfn.STDEV.P(Table2[Sharpe Ratio])</f>
        <v>-0.5399593182036031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441</v>
      </c>
      <c r="AT487">
        <f>_xlfn.RANK.AVG(Table2[[#This Row],[6M Return vs Nifty Z-Score]],Table2[6M Return vs Nifty Z-Score])</f>
        <v>463</v>
      </c>
      <c r="AU487">
        <f>_xlfn.RANK.AVG(Table2[[#This Row],[Sharpe Ratio Z-Score]],Table2[Sharpe Ratio Z-Score])</f>
        <v>473</v>
      </c>
      <c r="AV487">
        <f>(Table2[[#This Row],[Rank 1Y]]+Table2[[#This Row],[Rank 6M]]+Table2[[#This Row],[Rank Sharpe]])/3</f>
        <v>459</v>
      </c>
    </row>
    <row r="488" spans="1:48" x14ac:dyDescent="0.3">
      <c r="A488" t="s">
        <v>2013</v>
      </c>
      <c r="B488" t="s">
        <v>2014</v>
      </c>
      <c r="C488" t="s">
        <v>3181</v>
      </c>
      <c r="D488" t="s">
        <v>479</v>
      </c>
      <c r="E488">
        <v>3434.46992</v>
      </c>
      <c r="F488">
        <v>385.3</v>
      </c>
      <c r="G488">
        <v>-12.157896560687499</v>
      </c>
      <c r="H488">
        <f>(Table2[[#This Row],[1Y Return vs Nifty]]-AVERAGE(Table2[1Y Return vs Nifty]))/_xlfn.STDEV.P(Table2[1Y Return vs Nifty])</f>
        <v>-0.62308692893834561</v>
      </c>
      <c r="I488">
        <v>-54.761753190472803</v>
      </c>
      <c r="J488">
        <f>(Table2[[#This Row],[1M Return vs Nifty]]-AVERAGE(Table2[1M Return vs Nifty]))/_xlfn.STDEV.P(Table2[1M Return vs Nifty])</f>
        <v>-5.1296799861816078</v>
      </c>
      <c r="K488">
        <v>-56.124284197687601</v>
      </c>
      <c r="L488">
        <f>(Table2[[#This Row],[6M Return vs Nifty]]-AVERAGE(Table2[6M Return vs Nifty]))/_xlfn.STDEV.P(Table2[6M Return vs Nifty])</f>
        <v>-2.1493652119059297</v>
      </c>
      <c r="M488">
        <v>-47.586767679549403</v>
      </c>
      <c r="N488">
        <f>(Table2[[#This Row],[1W Return vs Nifty]]-AVERAGE(Table2[1W Return vs Nifty]))/_xlfn.STDEV.P(Table2[1W Return vs Nifty])</f>
        <v>-11.846191839089556</v>
      </c>
      <c r="O488">
        <v>409.33</v>
      </c>
      <c r="P488">
        <v>441.07978557940697</v>
      </c>
      <c r="Q488">
        <v>474.78500526896499</v>
      </c>
      <c r="R488">
        <v>39.598705697280003</v>
      </c>
      <c r="S488" s="1">
        <f>(Table2[[#This Row],[Close Price]]-Table2[[#This Row],[20D EMA]])/Table2[[#This Row],[20D EMA]]</f>
        <v>-5.8705689785747375E-2</v>
      </c>
      <c r="T488" s="1">
        <f>(Table2[[#This Row],[Close Price]]-Table2[[#This Row],[50D EMA]])/Table2[[#This Row],[50D EMA]]</f>
        <v>-0.12646189511073164</v>
      </c>
      <c r="U488" s="1">
        <f>(Table2[[#This Row],[Close Price]]-Table2[[#This Row],[200D EMA]])/Table2[[#This Row],[200D EMA]]</f>
        <v>-0.18847479232894446</v>
      </c>
      <c r="V488">
        <v>0.64621621891104397</v>
      </c>
      <c r="W488">
        <v>382.75</v>
      </c>
      <c r="X488">
        <v>394.4</v>
      </c>
      <c r="Y488">
        <v>382.75</v>
      </c>
      <c r="Z488">
        <v>410.65</v>
      </c>
      <c r="AA488">
        <v>382.75</v>
      </c>
      <c r="AB488">
        <v>410.65</v>
      </c>
      <c r="AC488" s="1">
        <f>(Table2[[#This Row],[Close Price]]/Table2[[#This Row],[Day Low]])-1</f>
        <v>6.6623122142390745E-3</v>
      </c>
      <c r="AD488" s="1">
        <f>(Table2[[#This Row],[Day High]]/Table2[[#This Row],[Close Price]])-1</f>
        <v>2.361796003114458E-2</v>
      </c>
      <c r="AE488" s="1">
        <f>(Table2[[#This Row],[Close Price]]/Table2[[#This Row],[Current Week Low]])-1</f>
        <v>6.6623122142390745E-3</v>
      </c>
      <c r="AF488" s="1">
        <f>(Table2[[#This Row],[Current Week High]]/Table2[[#This Row],[Close Price]])-1</f>
        <v>6.5792888658188442E-2</v>
      </c>
      <c r="AG488" s="1">
        <f>(Table2[[#This Row],[Close Price]]/Table2[[#This Row],[Current Month Low]])-1</f>
        <v>6.6623122142390745E-3</v>
      </c>
      <c r="AH488" s="1">
        <f>(Table2[[#This Row],[Current Month High]]/Table2[[#This Row],[Close Price]])-1</f>
        <v>6.5792888658188442E-2</v>
      </c>
      <c r="AI488">
        <v>93.998183233843704</v>
      </c>
      <c r="AJ488">
        <v>24.2903225806451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-0.28999999999999998</v>
      </c>
      <c r="AM488" t="s">
        <v>3214</v>
      </c>
      <c r="AN488">
        <v>-4.22</v>
      </c>
      <c r="AO488" t="s">
        <v>3214</v>
      </c>
      <c r="AP488">
        <v>0.137499819694437</v>
      </c>
      <c r="AQ488">
        <f>(Table2[[#This Row],[Sharpe Ratio]]-AVERAGE(Table2[Sharpe Ratio]))/_xlfn.STDEV.P(Table2[Sharpe Ratio])</f>
        <v>0.89096091666332089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523</v>
      </c>
      <c r="AT488">
        <f>_xlfn.RANK.AVG(Table2[[#This Row],[6M Return vs Nifty Z-Score]],Table2[6M Return vs Nifty Z-Score])</f>
        <v>729</v>
      </c>
      <c r="AU488">
        <f>_xlfn.RANK.AVG(Table2[[#This Row],[Sharpe Ratio Z-Score]],Table2[Sharpe Ratio Z-Score])</f>
        <v>129</v>
      </c>
      <c r="AV488">
        <f>(Table2[[#This Row],[Rank 1Y]]+Table2[[#This Row],[Rank 6M]]+Table2[[#This Row],[Rank Sharpe]])/3</f>
        <v>460.33333333333331</v>
      </c>
    </row>
    <row r="489" spans="1:48" x14ac:dyDescent="0.3">
      <c r="A489" t="s">
        <v>753</v>
      </c>
      <c r="B489" t="s">
        <v>754</v>
      </c>
      <c r="C489" t="s">
        <v>3179</v>
      </c>
      <c r="D489" t="s">
        <v>517</v>
      </c>
      <c r="E489">
        <v>23272.063138254001</v>
      </c>
      <c r="F489">
        <v>186.74</v>
      </c>
      <c r="G489">
        <v>-43.930204881081899</v>
      </c>
      <c r="H489">
        <f>(Table2[[#This Row],[1Y Return vs Nifty]]-AVERAGE(Table2[1Y Return vs Nifty]))/_xlfn.STDEV.P(Table2[1Y Return vs Nifty])</f>
        <v>-1.1663976474373334</v>
      </c>
      <c r="I489">
        <v>9.7370008421187801</v>
      </c>
      <c r="J489">
        <f>(Table2[[#This Row],[1M Return vs Nifty]]-AVERAGE(Table2[1M Return vs Nifty]))/_xlfn.STDEV.P(Table2[1M Return vs Nifty])</f>
        <v>0.7358739948076396</v>
      </c>
      <c r="K489">
        <v>8.5921844408063901</v>
      </c>
      <c r="L489">
        <f>(Table2[[#This Row],[6M Return vs Nifty]]-AVERAGE(Table2[6M Return vs Nifty]))/_xlfn.STDEV.P(Table2[6M Return vs Nifty])</f>
        <v>-1.7531089130609349E-2</v>
      </c>
      <c r="M489">
        <v>-3.8628661507229798</v>
      </c>
      <c r="N489">
        <f>(Table2[[#This Row],[1W Return vs Nifty]]-AVERAGE(Table2[1W Return vs Nifty]))/_xlfn.STDEV.P(Table2[1W Return vs Nifty])</f>
        <v>-1.7705530052227256</v>
      </c>
      <c r="O489">
        <v>194.51</v>
      </c>
      <c r="P489">
        <v>186.11249290264701</v>
      </c>
      <c r="Q489">
        <v>176.031280608765</v>
      </c>
      <c r="R489">
        <v>42.198820047222299</v>
      </c>
      <c r="S489" s="1">
        <f>(Table2[[#This Row],[Close Price]]-Table2[[#This Row],[20D EMA]])/Table2[[#This Row],[20D EMA]]</f>
        <v>-3.9946532311963302E-2</v>
      </c>
      <c r="T489" s="1">
        <f>(Table2[[#This Row],[Close Price]]-Table2[[#This Row],[50D EMA]])/Table2[[#This Row],[50D EMA]]</f>
        <v>3.3716548930503242E-3</v>
      </c>
      <c r="U489" s="1">
        <f>(Table2[[#This Row],[Close Price]]-Table2[[#This Row],[200D EMA]])/Table2[[#This Row],[200D EMA]]</f>
        <v>6.0834184437000546E-2</v>
      </c>
      <c r="V489">
        <v>1.7043408927493</v>
      </c>
      <c r="W489">
        <v>183.18</v>
      </c>
      <c r="X489">
        <v>192.64</v>
      </c>
      <c r="Y489">
        <v>183.18</v>
      </c>
      <c r="Z489">
        <v>197.99</v>
      </c>
      <c r="AA489">
        <v>183.18</v>
      </c>
      <c r="AB489">
        <v>197.99</v>
      </c>
      <c r="AC489" s="1">
        <f>(Table2[[#This Row],[Close Price]]/Table2[[#This Row],[Day Low]])-1</f>
        <v>1.9434436073807237E-2</v>
      </c>
      <c r="AD489" s="1">
        <f>(Table2[[#This Row],[Day High]]/Table2[[#This Row],[Close Price]])-1</f>
        <v>3.1594730641533619E-2</v>
      </c>
      <c r="AE489" s="1">
        <f>(Table2[[#This Row],[Close Price]]/Table2[[#This Row],[Current Week Low]])-1</f>
        <v>1.9434436073807237E-2</v>
      </c>
      <c r="AF489" s="1">
        <f>(Table2[[#This Row],[Current Week High]]/Table2[[#This Row],[Close Price]])-1</f>
        <v>6.0244189782585389E-2</v>
      </c>
      <c r="AG489" s="1">
        <f>(Table2[[#This Row],[Close Price]]/Table2[[#This Row],[Current Month Low]])-1</f>
        <v>1.9434436073807237E-2</v>
      </c>
      <c r="AH489" s="1">
        <f>(Table2[[#This Row],[Current Month High]]/Table2[[#This Row],[Close Price]])-1</f>
        <v>6.0244189782585389E-2</v>
      </c>
      <c r="AI489">
        <v>19.4173717468137</v>
      </c>
      <c r="AJ489">
        <v>31.2759226713532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0.02</v>
      </c>
      <c r="AM489" t="s">
        <v>3215</v>
      </c>
      <c r="AN489">
        <v>-0.43</v>
      </c>
      <c r="AO489" t="s">
        <v>3214</v>
      </c>
      <c r="AP489">
        <v>5.0851905717862002E-2</v>
      </c>
      <c r="AQ489">
        <f>(Table2[[#This Row],[Sharpe Ratio]]-AVERAGE(Table2[Sharpe Ratio]))/_xlfn.STDEV.P(Table2[Sharpe Ratio])</f>
        <v>-0.12080272404399156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-2.33941047102702</v>
      </c>
      <c r="AS489">
        <f>_xlfn.RANK.AVG(Table2[[#This Row],[1Y Return vs Nifty Z-Score]],Table2[1Y Return vs Nifty Z-Score])</f>
        <v>688</v>
      </c>
      <c r="AT489">
        <f>_xlfn.RANK.AVG(Table2[[#This Row],[6M Return vs Nifty Z-Score]],Table2[6M Return vs Nifty Z-Score])</f>
        <v>323</v>
      </c>
      <c r="AU489">
        <f>_xlfn.RANK.AVG(Table2[[#This Row],[Sharpe Ratio Z-Score]],Table2[Sharpe Ratio Z-Score])</f>
        <v>371</v>
      </c>
      <c r="AV489">
        <f>(Table2[[#This Row],[Rank 1Y]]+Table2[[#This Row],[Rank 6M]]+Table2[[#This Row],[Rank Sharpe]])/3</f>
        <v>460.66666666666669</v>
      </c>
    </row>
    <row r="490" spans="1:48" x14ac:dyDescent="0.3">
      <c r="A490" t="s">
        <v>1751</v>
      </c>
      <c r="B490" t="s">
        <v>1752</v>
      </c>
      <c r="C490" t="s">
        <v>3180</v>
      </c>
      <c r="D490" t="s">
        <v>72</v>
      </c>
      <c r="E490">
        <v>4776.6400000000003</v>
      </c>
      <c r="F490">
        <v>654.45000000000005</v>
      </c>
      <c r="G490">
        <v>20.137804970009999</v>
      </c>
      <c r="H490">
        <f>(Table2[[#This Row],[1Y Return vs Nifty]]-AVERAGE(Table2[1Y Return vs Nifty]))/_xlfn.STDEV.P(Table2[1Y Return vs Nifty])</f>
        <v>-7.0826116594122981E-2</v>
      </c>
      <c r="I490">
        <v>-13.9799308106116</v>
      </c>
      <c r="J490">
        <f>(Table2[[#This Row],[1M Return vs Nifty]]-AVERAGE(Table2[1M Return vs Nifty]))/_xlfn.STDEV.P(Table2[1M Return vs Nifty])</f>
        <v>-1.4209574813822419</v>
      </c>
      <c r="K490">
        <v>-42.487468759592197</v>
      </c>
      <c r="L490">
        <f>(Table2[[#This Row],[6M Return vs Nifty]]-AVERAGE(Table2[6M Return vs Nifty]))/_xlfn.STDEV.P(Table2[6M Return vs Nifty])</f>
        <v>-1.7001529929989623</v>
      </c>
      <c r="M490">
        <v>3.5594553077390798</v>
      </c>
      <c r="N490">
        <f>(Table2[[#This Row],[1W Return vs Nifty]]-AVERAGE(Table2[1W Return vs Nifty]))/_xlfn.STDEV.P(Table2[1W Return vs Nifty])</f>
        <v>-6.0169720350053066E-2</v>
      </c>
      <c r="O490">
        <v>714.07</v>
      </c>
      <c r="P490">
        <v>770.92274462597595</v>
      </c>
      <c r="Q490">
        <v>774.38239310597999</v>
      </c>
      <c r="R490">
        <v>28.154188391495399</v>
      </c>
      <c r="S490" s="1">
        <f>(Table2[[#This Row],[Close Price]]-Table2[[#This Row],[20D EMA]])/Table2[[#This Row],[20D EMA]]</f>
        <v>-8.3493214950915176E-2</v>
      </c>
      <c r="T490" s="1">
        <f>(Table2[[#This Row],[Close Price]]-Table2[[#This Row],[50D EMA]])/Table2[[#This Row],[50D EMA]]</f>
        <v>-0.15108225232410843</v>
      </c>
      <c r="U490" s="1">
        <f>(Table2[[#This Row],[Close Price]]-Table2[[#This Row],[200D EMA]])/Table2[[#This Row],[200D EMA]]</f>
        <v>-0.15487489665789225</v>
      </c>
      <c r="V490">
        <v>0.66686141877381999</v>
      </c>
      <c r="W490">
        <v>647.45000000000005</v>
      </c>
      <c r="X490">
        <v>673.95</v>
      </c>
      <c r="Y490">
        <v>647.45000000000005</v>
      </c>
      <c r="Z490">
        <v>684</v>
      </c>
      <c r="AA490">
        <v>647.45000000000005</v>
      </c>
      <c r="AB490">
        <v>681.3</v>
      </c>
      <c r="AC490" s="1">
        <f>(Table2[[#This Row],[Close Price]]/Table2[[#This Row],[Day Low]])-1</f>
        <v>1.0811645686925608E-2</v>
      </c>
      <c r="AD490" s="1">
        <f>(Table2[[#This Row],[Day High]]/Table2[[#This Row],[Close Price]])-1</f>
        <v>2.9796011918404863E-2</v>
      </c>
      <c r="AE490" s="1">
        <f>(Table2[[#This Row],[Close Price]]/Table2[[#This Row],[Current Week Low]])-1</f>
        <v>1.0811645686925608E-2</v>
      </c>
      <c r="AF490" s="1">
        <f>(Table2[[#This Row],[Current Week High]]/Table2[[#This Row],[Close Price]])-1</f>
        <v>4.5152418060967259E-2</v>
      </c>
      <c r="AG490" s="1">
        <f>(Table2[[#This Row],[Close Price]]/Table2[[#This Row],[Current Month Low]])-1</f>
        <v>1.0811645686925608E-2</v>
      </c>
      <c r="AH490" s="1">
        <f>(Table2[[#This Row],[Current Month High]]/Table2[[#This Row],[Close Price]])-1</f>
        <v>4.1026816410726363E-2</v>
      </c>
      <c r="AI490">
        <v>78.012071204828402</v>
      </c>
      <c r="AJ490">
        <v>59.427527405602902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-0.33</v>
      </c>
      <c r="AM490" t="s">
        <v>3214</v>
      </c>
      <c r="AN490">
        <v>-9.6300000000000008</v>
      </c>
      <c r="AO490" t="s">
        <v>3214</v>
      </c>
      <c r="AP490">
        <v>6.4539998838585994E-2</v>
      </c>
      <c r="AQ490">
        <f>(Table2[[#This Row],[Sharpe Ratio]]-AVERAGE(Table2[Sharpe Ratio]))/_xlfn.STDEV.P(Table2[Sharpe Ratio])</f>
        <v>3.9029339932857204E-2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320</v>
      </c>
      <c r="AT490">
        <f>_xlfn.RANK.AVG(Table2[[#This Row],[6M Return vs Nifty Z-Score]],Table2[6M Return vs Nifty Z-Score])</f>
        <v>726</v>
      </c>
      <c r="AU490">
        <f>_xlfn.RANK.AVG(Table2[[#This Row],[Sharpe Ratio Z-Score]],Table2[Sharpe Ratio Z-Score])</f>
        <v>336</v>
      </c>
      <c r="AV490">
        <f>(Table2[[#This Row],[Rank 1Y]]+Table2[[#This Row],[Rank 6M]]+Table2[[#This Row],[Rank Sharpe]])/3</f>
        <v>460.66666666666669</v>
      </c>
    </row>
    <row r="491" spans="1:48" x14ac:dyDescent="0.3">
      <c r="A491" t="s">
        <v>1204</v>
      </c>
      <c r="B491" t="s">
        <v>1205</v>
      </c>
      <c r="C491" t="s">
        <v>3178</v>
      </c>
      <c r="D491" t="s">
        <v>463</v>
      </c>
      <c r="E491">
        <v>10307.0957534399</v>
      </c>
      <c r="F491">
        <v>324.89999999999998</v>
      </c>
      <c r="G491">
        <v>-18.239123210061098</v>
      </c>
      <c r="H491">
        <f>(Table2[[#This Row],[1Y Return vs Nifty]]-AVERAGE(Table2[1Y Return vs Nifty]))/_xlfn.STDEV.P(Table2[1Y Return vs Nifty])</f>
        <v>-0.7270767173701026</v>
      </c>
      <c r="I491">
        <v>21.164652900530001</v>
      </c>
      <c r="J491">
        <f>(Table2[[#This Row],[1M Return vs Nifty]]-AVERAGE(Table2[1M Return vs Nifty]))/_xlfn.STDEV.P(Table2[1M Return vs Nifty])</f>
        <v>1.7751112797744706</v>
      </c>
      <c r="K491">
        <v>26.802787660930601</v>
      </c>
      <c r="L491">
        <f>(Table2[[#This Row],[6M Return vs Nifty]]-AVERAGE(Table2[6M Return vs Nifty]))/_xlfn.STDEV.P(Table2[6M Return vs Nifty])</f>
        <v>0.58234690417960078</v>
      </c>
      <c r="M491">
        <v>-3.19723449824285</v>
      </c>
      <c r="N491">
        <f>(Table2[[#This Row],[1W Return vs Nifty]]-AVERAGE(Table2[1W Return vs Nifty]))/_xlfn.STDEV.P(Table2[1W Return vs Nifty])</f>
        <v>-1.6171663244307988</v>
      </c>
      <c r="O491">
        <v>330.8</v>
      </c>
      <c r="P491">
        <v>312.045894731224</v>
      </c>
      <c r="Q491">
        <v>290.09650456498298</v>
      </c>
      <c r="R491">
        <v>48.765467727962303</v>
      </c>
      <c r="S491" s="1">
        <f>(Table2[[#This Row],[Close Price]]-Table2[[#This Row],[20D EMA]])/Table2[[#This Row],[20D EMA]]</f>
        <v>-1.7835550181378577E-2</v>
      </c>
      <c r="T491" s="1">
        <f>(Table2[[#This Row],[Close Price]]-Table2[[#This Row],[50D EMA]])/Table2[[#This Row],[50D EMA]]</f>
        <v>4.1192995920832962E-2</v>
      </c>
      <c r="U491" s="1">
        <f>(Table2[[#This Row],[Close Price]]-Table2[[#This Row],[200D EMA]])/Table2[[#This Row],[200D EMA]]</f>
        <v>0.11997212957531811</v>
      </c>
      <c r="V491">
        <v>1.4905598279413601</v>
      </c>
      <c r="W491">
        <v>324</v>
      </c>
      <c r="X491">
        <v>336.85</v>
      </c>
      <c r="Y491">
        <v>324</v>
      </c>
      <c r="Z491">
        <v>351.75</v>
      </c>
      <c r="AA491">
        <v>324</v>
      </c>
      <c r="AB491">
        <v>346.7</v>
      </c>
      <c r="AC491" s="1">
        <f>(Table2[[#This Row],[Close Price]]/Table2[[#This Row],[Day Low]])-1</f>
        <v>2.7777777777777679E-3</v>
      </c>
      <c r="AD491" s="1">
        <f>(Table2[[#This Row],[Day High]]/Table2[[#This Row],[Close Price]])-1</f>
        <v>3.6780547860880475E-2</v>
      </c>
      <c r="AE491" s="1">
        <f>(Table2[[#This Row],[Close Price]]/Table2[[#This Row],[Current Week Low]])-1</f>
        <v>2.7777777777777679E-3</v>
      </c>
      <c r="AF491" s="1">
        <f>(Table2[[#This Row],[Current Week High]]/Table2[[#This Row],[Close Price]])-1</f>
        <v>8.2640812557710053E-2</v>
      </c>
      <c r="AG491" s="1">
        <f>(Table2[[#This Row],[Close Price]]/Table2[[#This Row],[Current Month Low]])-1</f>
        <v>2.7777777777777679E-3</v>
      </c>
      <c r="AH491" s="1">
        <f>(Table2[[#This Row],[Current Month High]]/Table2[[#This Row],[Close Price]])-1</f>
        <v>6.7097568482610059E-2</v>
      </c>
      <c r="AI491">
        <v>14.465989535241601</v>
      </c>
      <c r="AJ491">
        <v>52.535211267605597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-0.01</v>
      </c>
      <c r="AM491" t="s">
        <v>3214</v>
      </c>
      <c r="AN491">
        <v>-1.49</v>
      </c>
      <c r="AO491" t="s">
        <v>3214</v>
      </c>
      <c r="AP491">
        <v>-4.7072342059038999E-2</v>
      </c>
      <c r="AQ491">
        <f>(Table2[[#This Row],[Sharpe Ratio]]-AVERAGE(Table2[Sharpe Ratio]))/_xlfn.STDEV.P(Table2[Sharpe Ratio])</f>
        <v>-1.2642369845741095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-1.2510218424209394</v>
      </c>
      <c r="AS491">
        <f>_xlfn.RANK.AVG(Table2[[#This Row],[1Y Return vs Nifty Z-Score]],Table2[1Y Return vs Nifty Z-Score])</f>
        <v>565</v>
      </c>
      <c r="AT491">
        <f>_xlfn.RANK.AVG(Table2[[#This Row],[6M Return vs Nifty Z-Score]],Table2[6M Return vs Nifty Z-Score])</f>
        <v>163</v>
      </c>
      <c r="AU491">
        <f>_xlfn.RANK.AVG(Table2[[#This Row],[Sharpe Ratio Z-Score]],Table2[Sharpe Ratio Z-Score])</f>
        <v>655</v>
      </c>
      <c r="AV491">
        <f>(Table2[[#This Row],[Rank 1Y]]+Table2[[#This Row],[Rank 6M]]+Table2[[#This Row],[Rank Sharpe]])/3</f>
        <v>461</v>
      </c>
    </row>
    <row r="492" spans="1:48" x14ac:dyDescent="0.3">
      <c r="A492" t="s">
        <v>1303</v>
      </c>
      <c r="B492" t="s">
        <v>1304</v>
      </c>
      <c r="C492" t="s">
        <v>3169</v>
      </c>
      <c r="D492" t="s">
        <v>24</v>
      </c>
      <c r="E492">
        <v>9044.0204654839999</v>
      </c>
      <c r="F492">
        <v>232.03</v>
      </c>
      <c r="G492">
        <v>-36.336324844451802</v>
      </c>
      <c r="H492">
        <f>(Table2[[#This Row],[1Y Return vs Nifty]]-AVERAGE(Table2[1Y Return vs Nifty]))/_xlfn.STDEV.P(Table2[1Y Return vs Nifty])</f>
        <v>-1.0365412839244477</v>
      </c>
      <c r="I492">
        <v>4.9734118953809396</v>
      </c>
      <c r="J492">
        <f>(Table2[[#This Row],[1M Return vs Nifty]]-AVERAGE(Table2[1M Return vs Nifty]))/_xlfn.STDEV.P(Table2[1M Return vs Nifty])</f>
        <v>0.3026704619732577</v>
      </c>
      <c r="K492">
        <v>-13.179110933912</v>
      </c>
      <c r="L492">
        <f>(Table2[[#This Row],[6M Return vs Nifty]]-AVERAGE(Table2[6M Return vs Nifty]))/_xlfn.STDEV.P(Table2[6M Return vs Nifty])</f>
        <v>-0.73470233399730445</v>
      </c>
      <c r="M492">
        <v>4.7267250276044601</v>
      </c>
      <c r="N492">
        <f>(Table2[[#This Row],[1W Return vs Nifty]]-AVERAGE(Table2[1W Return vs Nifty]))/_xlfn.STDEV.P(Table2[1W Return vs Nifty])</f>
        <v>0.20881332342792872</v>
      </c>
      <c r="O492">
        <v>232.29</v>
      </c>
      <c r="P492">
        <v>228.48978464899699</v>
      </c>
      <c r="Q492">
        <v>223.876770166374</v>
      </c>
      <c r="R492">
        <v>67.300445857130896</v>
      </c>
      <c r="S492" s="1">
        <f>(Table2[[#This Row],[Close Price]]-Table2[[#This Row],[20D EMA]])/Table2[[#This Row],[20D EMA]]</f>
        <v>-1.119290541994881E-3</v>
      </c>
      <c r="T492" s="1">
        <f>(Table2[[#This Row],[Close Price]]-Table2[[#This Row],[50D EMA]])/Table2[[#This Row],[50D EMA]]</f>
        <v>1.5493976487576657E-2</v>
      </c>
      <c r="U492" s="1">
        <f>(Table2[[#This Row],[Close Price]]-Table2[[#This Row],[200D EMA]])/Table2[[#This Row],[200D EMA]]</f>
        <v>3.6418382432294907E-2</v>
      </c>
      <c r="V492">
        <v>0.87515176653406901</v>
      </c>
      <c r="W492">
        <v>231.2</v>
      </c>
      <c r="X492">
        <v>236.99</v>
      </c>
      <c r="Y492">
        <v>231.2</v>
      </c>
      <c r="Z492">
        <v>240.55</v>
      </c>
      <c r="AA492">
        <v>231.2</v>
      </c>
      <c r="AB492">
        <v>240.55</v>
      </c>
      <c r="AC492" s="1">
        <f>(Table2[[#This Row],[Close Price]]/Table2[[#This Row],[Day Low]])-1</f>
        <v>3.5899653979238888E-3</v>
      </c>
      <c r="AD492" s="1">
        <f>(Table2[[#This Row],[Day High]]/Table2[[#This Row],[Close Price]])-1</f>
        <v>2.1376546136275598E-2</v>
      </c>
      <c r="AE492" s="1">
        <f>(Table2[[#This Row],[Close Price]]/Table2[[#This Row],[Current Week Low]])-1</f>
        <v>3.5899653979238888E-3</v>
      </c>
      <c r="AF492" s="1">
        <f>(Table2[[#This Row],[Current Week High]]/Table2[[#This Row],[Close Price]])-1</f>
        <v>3.6719389734086061E-2</v>
      </c>
      <c r="AG492" s="1">
        <f>(Table2[[#This Row],[Close Price]]/Table2[[#This Row],[Current Month Low]])-1</f>
        <v>3.5899653979238888E-3</v>
      </c>
      <c r="AH492" s="1">
        <f>(Table2[[#This Row],[Current Month High]]/Table2[[#This Row],[Close Price]])-1</f>
        <v>3.6719389734086061E-2</v>
      </c>
      <c r="AI492">
        <v>23.496961599793099</v>
      </c>
      <c r="AJ492">
        <v>20.8489583333333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0.04</v>
      </c>
      <c r="AM492" t="s">
        <v>3215</v>
      </c>
      <c r="AN492">
        <v>-0.74</v>
      </c>
      <c r="AO492" t="s">
        <v>3214</v>
      </c>
      <c r="AP492">
        <v>0.130447693898776</v>
      </c>
      <c r="AQ492">
        <f>(Table2[[#This Row],[Sharpe Ratio]]-AVERAGE(Table2[Sharpe Ratio]))/_xlfn.STDEV.P(Table2[Sharpe Ratio])</f>
        <v>0.80861520120070884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-0.45114463131985694</v>
      </c>
      <c r="AS492">
        <f>_xlfn.RANK.AVG(Table2[[#This Row],[1Y Return vs Nifty Z-Score]],Table2[1Y Return vs Nifty Z-Score])</f>
        <v>673</v>
      </c>
      <c r="AT492">
        <f>_xlfn.RANK.AVG(Table2[[#This Row],[6M Return vs Nifty Z-Score]],Table2[6M Return vs Nifty Z-Score])</f>
        <v>561</v>
      </c>
      <c r="AU492">
        <f>_xlfn.RANK.AVG(Table2[[#This Row],[Sharpe Ratio Z-Score]],Table2[Sharpe Ratio Z-Score])</f>
        <v>150</v>
      </c>
      <c r="AV492">
        <f>(Table2[[#This Row],[Rank 1Y]]+Table2[[#This Row],[Rank 6M]]+Table2[[#This Row],[Rank Sharpe]])/3</f>
        <v>461.33333333333331</v>
      </c>
    </row>
    <row r="493" spans="1:48" x14ac:dyDescent="0.3">
      <c r="A493" t="s">
        <v>273</v>
      </c>
      <c r="B493" t="s">
        <v>274</v>
      </c>
      <c r="C493" t="s">
        <v>3173</v>
      </c>
      <c r="D493" t="s">
        <v>54</v>
      </c>
      <c r="E493">
        <v>103502.998811317</v>
      </c>
      <c r="F493">
        <v>2537.8000000000002</v>
      </c>
      <c r="G493">
        <v>11.8172618194773</v>
      </c>
      <c r="H493">
        <f>(Table2[[#This Row],[1Y Return vs Nifty]]-AVERAGE(Table2[1Y Return vs Nifty]))/_xlfn.STDEV.P(Table2[1Y Return vs Nifty])</f>
        <v>-0.21310851646986595</v>
      </c>
      <c r="I493">
        <v>6.7321228099523003</v>
      </c>
      <c r="J493">
        <f>(Table2[[#This Row],[1M Return vs Nifty]]-AVERAGE(Table2[1M Return vs Nifty]))/_xlfn.STDEV.P(Table2[1M Return vs Nifty])</f>
        <v>0.46260864932429774</v>
      </c>
      <c r="K493">
        <v>-5.1862607713591196</v>
      </c>
      <c r="L493">
        <f>(Table2[[#This Row],[6M Return vs Nifty]]-AVERAGE(Table2[6M Return vs Nifty]))/_xlfn.STDEV.P(Table2[6M Return vs Nifty])</f>
        <v>-0.47140875396680698</v>
      </c>
      <c r="M493">
        <v>-8.5947480703333995E-2</v>
      </c>
      <c r="N493">
        <f>(Table2[[#This Row],[1W Return vs Nifty]]-AVERAGE(Table2[1W Return vs Nifty]))/_xlfn.STDEV.P(Table2[1W Return vs Nifty])</f>
        <v>-0.90020824884462269</v>
      </c>
      <c r="O493">
        <v>2522.23</v>
      </c>
      <c r="P493">
        <v>2399.50128026619</v>
      </c>
      <c r="Q493">
        <v>2176.5313971804599</v>
      </c>
      <c r="R493">
        <v>53.336009197569197</v>
      </c>
      <c r="S493" s="1">
        <f>(Table2[[#This Row],[Close Price]]-Table2[[#This Row],[20D EMA]])/Table2[[#This Row],[20D EMA]]</f>
        <v>6.173108717285959E-3</v>
      </c>
      <c r="T493" s="1">
        <f>(Table2[[#This Row],[Close Price]]-Table2[[#This Row],[50D EMA]])/Table2[[#This Row],[50D EMA]]</f>
        <v>5.7636443402300661E-2</v>
      </c>
      <c r="U493" s="1">
        <f>(Table2[[#This Row],[Close Price]]-Table2[[#This Row],[200D EMA]])/Table2[[#This Row],[200D EMA]]</f>
        <v>0.16598363951355716</v>
      </c>
      <c r="V493">
        <v>0.93578351850505603</v>
      </c>
      <c r="W493">
        <v>2495.9499999999998</v>
      </c>
      <c r="X493">
        <v>2617</v>
      </c>
      <c r="Y493">
        <v>2495.9499999999998</v>
      </c>
      <c r="Z493">
        <v>2617</v>
      </c>
      <c r="AA493">
        <v>2495.9499999999998</v>
      </c>
      <c r="AB493">
        <v>2617</v>
      </c>
      <c r="AC493" s="1">
        <f>(Table2[[#This Row],[Close Price]]/Table2[[#This Row],[Day Low]])-1</f>
        <v>1.6767162803742242E-2</v>
      </c>
      <c r="AD493" s="1">
        <f>(Table2[[#This Row],[Day High]]/Table2[[#This Row],[Close Price]])-1</f>
        <v>3.1208133028607365E-2</v>
      </c>
      <c r="AE493" s="1">
        <f>(Table2[[#This Row],[Close Price]]/Table2[[#This Row],[Current Week Low]])-1</f>
        <v>1.6767162803742242E-2</v>
      </c>
      <c r="AF493" s="1">
        <f>(Table2[[#This Row],[Current Week High]]/Table2[[#This Row],[Close Price]])-1</f>
        <v>3.1208133028607365E-2</v>
      </c>
      <c r="AG493" s="1">
        <f>(Table2[[#This Row],[Close Price]]/Table2[[#This Row],[Current Month Low]])-1</f>
        <v>1.6767162803742242E-2</v>
      </c>
      <c r="AH493" s="1">
        <f>(Table2[[#This Row],[Current Month High]]/Table2[[#This Row],[Close Price]])-1</f>
        <v>3.1208133028607365E-2</v>
      </c>
      <c r="AI493">
        <v>9.5436992670817098</v>
      </c>
      <c r="AJ493">
        <v>50.785775823653502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0.06</v>
      </c>
      <c r="AM493" t="s">
        <v>3215</v>
      </c>
      <c r="AN493">
        <v>3.32</v>
      </c>
      <c r="AO493" t="s">
        <v>3215</v>
      </c>
      <c r="AQ493">
        <f>(Table2[[#This Row],[Sharpe Ratio]]-AVERAGE(Table2[Sharpe Ratio]))/_xlfn.STDEV.P(Table2[Sharpe Ratio])</f>
        <v>-0.7145863121857492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-1.8367031821427471</v>
      </c>
      <c r="AS493">
        <f>_xlfn.RANK.AVG(Table2[[#This Row],[1Y Return vs Nifty Z-Score]],Table2[1Y Return vs Nifty Z-Score])</f>
        <v>364</v>
      </c>
      <c r="AT493">
        <f>_xlfn.RANK.AVG(Table2[[#This Row],[6M Return vs Nifty Z-Score]],Table2[6M Return vs Nifty Z-Score])</f>
        <v>484</v>
      </c>
      <c r="AU493">
        <f>_xlfn.RANK.AVG(Table2[[#This Row],[Sharpe Ratio Z-Score]],Table2[Sharpe Ratio Z-Score])</f>
        <v>536.5</v>
      </c>
      <c r="AV493">
        <f>(Table2[[#This Row],[Rank 1Y]]+Table2[[#This Row],[Rank 6M]]+Table2[[#This Row],[Rank Sharpe]])/3</f>
        <v>461.5</v>
      </c>
    </row>
    <row r="494" spans="1:48" x14ac:dyDescent="0.3">
      <c r="A494" t="s">
        <v>1149</v>
      </c>
      <c r="B494" t="s">
        <v>1150</v>
      </c>
      <c r="C494" t="s">
        <v>3176</v>
      </c>
      <c r="D494" t="s">
        <v>135</v>
      </c>
      <c r="E494">
        <v>11338.29</v>
      </c>
      <c r="F494">
        <v>346.9</v>
      </c>
      <c r="G494">
        <v>-24.0003553916731</v>
      </c>
      <c r="H494">
        <f>(Table2[[#This Row],[1Y Return vs Nifty]]-AVERAGE(Table2[1Y Return vs Nifty]))/_xlfn.STDEV.P(Table2[1Y Return vs Nifty])</f>
        <v>-0.82559455763737377</v>
      </c>
      <c r="I494">
        <v>-3.16456337252185</v>
      </c>
      <c r="J494">
        <f>(Table2[[#This Row],[1M Return vs Nifty]]-AVERAGE(Table2[1M Return vs Nifty]))/_xlfn.STDEV.P(Table2[1M Return vs Nifty])</f>
        <v>-0.43740171377325554</v>
      </c>
      <c r="K494">
        <v>-23.9416423496222</v>
      </c>
      <c r="L494">
        <f>(Table2[[#This Row],[6M Return vs Nifty]]-AVERAGE(Table2[6M Return vs Nifty]))/_xlfn.STDEV.P(Table2[6M Return vs Nifty])</f>
        <v>-1.0892323663391048</v>
      </c>
      <c r="M494">
        <v>1.32937841276511</v>
      </c>
      <c r="N494">
        <f>(Table2[[#This Row],[1W Return vs Nifty]]-AVERAGE(Table2[1W Return vs Nifty]))/_xlfn.STDEV.P(Table2[1W Return vs Nifty])</f>
        <v>-0.57406369092116416</v>
      </c>
      <c r="O494">
        <v>363.78</v>
      </c>
      <c r="P494">
        <v>372.19312739119403</v>
      </c>
      <c r="Q494">
        <v>372.25831859184899</v>
      </c>
      <c r="R494">
        <v>27.273301578919298</v>
      </c>
      <c r="S494" s="1">
        <f>(Table2[[#This Row],[Close Price]]-Table2[[#This Row],[20D EMA]])/Table2[[#This Row],[20D EMA]]</f>
        <v>-4.640167133982076E-2</v>
      </c>
      <c r="T494" s="1">
        <f>(Table2[[#This Row],[Close Price]]-Table2[[#This Row],[50D EMA]])/Table2[[#This Row],[50D EMA]]</f>
        <v>-6.7956997402076363E-2</v>
      </c>
      <c r="U494" s="1">
        <f>(Table2[[#This Row],[Close Price]]-Table2[[#This Row],[200D EMA]])/Table2[[#This Row],[200D EMA]]</f>
        <v>-6.8120220087418248E-2</v>
      </c>
      <c r="V494">
        <v>0.55378095337133404</v>
      </c>
      <c r="W494">
        <v>346.2</v>
      </c>
      <c r="X494">
        <v>355.05</v>
      </c>
      <c r="Y494">
        <v>346.2</v>
      </c>
      <c r="Z494">
        <v>372.8</v>
      </c>
      <c r="AA494">
        <v>346.2</v>
      </c>
      <c r="AB494">
        <v>361.45</v>
      </c>
      <c r="AC494" s="1">
        <f>(Table2[[#This Row],[Close Price]]/Table2[[#This Row],[Day Low]])-1</f>
        <v>2.021952628538326E-3</v>
      </c>
      <c r="AD494" s="1">
        <f>(Table2[[#This Row],[Day High]]/Table2[[#This Row],[Close Price]])-1</f>
        <v>2.3493802248486739E-2</v>
      </c>
      <c r="AE494" s="1">
        <f>(Table2[[#This Row],[Close Price]]/Table2[[#This Row],[Current Week Low]])-1</f>
        <v>2.021952628538326E-3</v>
      </c>
      <c r="AF494" s="1">
        <f>(Table2[[#This Row],[Current Week High]]/Table2[[#This Row],[Close Price]])-1</f>
        <v>7.4661285673104816E-2</v>
      </c>
      <c r="AG494" s="1">
        <f>(Table2[[#This Row],[Close Price]]/Table2[[#This Row],[Current Month Low]])-1</f>
        <v>2.021952628538326E-3</v>
      </c>
      <c r="AH494" s="1">
        <f>(Table2[[#This Row],[Current Month High]]/Table2[[#This Row],[Close Price]])-1</f>
        <v>4.1942923032574297E-2</v>
      </c>
      <c r="AI494">
        <v>45.863361199192802</v>
      </c>
      <c r="AJ494">
        <v>12.959947899706901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-0.21</v>
      </c>
      <c r="AM494" t="s">
        <v>3214</v>
      </c>
      <c r="AN494">
        <v>-7.27</v>
      </c>
      <c r="AO494" t="s">
        <v>3214</v>
      </c>
      <c r="AP494">
        <v>0.13736129264633201</v>
      </c>
      <c r="AQ494">
        <f>(Table2[[#This Row],[Sharpe Ratio]]-AVERAGE(Table2[Sharpe Ratio]))/_xlfn.STDEV.P(Table2[Sharpe Ratio])</f>
        <v>0.88934337477344871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598</v>
      </c>
      <c r="AT494">
        <f>_xlfn.RANK.AVG(Table2[[#This Row],[6M Return vs Nifty Z-Score]],Table2[6M Return vs Nifty Z-Score])</f>
        <v>657</v>
      </c>
      <c r="AU494">
        <f>_xlfn.RANK.AVG(Table2[[#This Row],[Sharpe Ratio Z-Score]],Table2[Sharpe Ratio Z-Score])</f>
        <v>131</v>
      </c>
      <c r="AV494">
        <f>(Table2[[#This Row],[Rank 1Y]]+Table2[[#This Row],[Rank 6M]]+Table2[[#This Row],[Rank Sharpe]])/3</f>
        <v>462</v>
      </c>
    </row>
    <row r="495" spans="1:48" x14ac:dyDescent="0.3">
      <c r="A495" t="s">
        <v>1800</v>
      </c>
      <c r="B495" t="s">
        <v>1801</v>
      </c>
      <c r="C495" t="s">
        <v>3173</v>
      </c>
      <c r="D495" t="s">
        <v>54</v>
      </c>
      <c r="E495">
        <v>4587.4044037499998</v>
      </c>
      <c r="F495">
        <v>366.85</v>
      </c>
      <c r="G495">
        <v>-4.6029763679227198</v>
      </c>
      <c r="H495">
        <f>(Table2[[#This Row],[1Y Return vs Nifty]]-AVERAGE(Table2[1Y Return vs Nifty]))/_xlfn.STDEV.P(Table2[1Y Return vs Nifty])</f>
        <v>-0.49389678396235764</v>
      </c>
      <c r="I495">
        <v>12.7065765928168</v>
      </c>
      <c r="J495">
        <f>(Table2[[#This Row],[1M Return vs Nifty]]-AVERAGE(Table2[1M Return vs Nifty]))/_xlfn.STDEV.P(Table2[1M Return vs Nifty])</f>
        <v>1.0059289304046031</v>
      </c>
      <c r="K495">
        <v>14.5420728534225</v>
      </c>
      <c r="L495">
        <f>(Table2[[#This Row],[6M Return vs Nifty]]-AVERAGE(Table2[6M Return vs Nifty]))/_xlfn.STDEV.P(Table2[6M Return vs Nifty])</f>
        <v>0.17846500601441895</v>
      </c>
      <c r="M495">
        <v>3.0171072795363201</v>
      </c>
      <c r="N495">
        <f>(Table2[[#This Row],[1W Return vs Nifty]]-AVERAGE(Table2[1W Return vs Nifty]))/_xlfn.STDEV.P(Table2[1W Return vs Nifty])</f>
        <v>-0.18514719636115823</v>
      </c>
      <c r="O495">
        <v>370.47</v>
      </c>
      <c r="P495">
        <v>355.45172446023702</v>
      </c>
      <c r="Q495">
        <v>323.22480872665199</v>
      </c>
      <c r="R495">
        <v>46.8485917592633</v>
      </c>
      <c r="S495" s="1">
        <f>(Table2[[#This Row],[Close Price]]-Table2[[#This Row],[20D EMA]])/Table2[[#This Row],[20D EMA]]</f>
        <v>-9.7713715010662242E-3</v>
      </c>
      <c r="T495" s="1">
        <f>(Table2[[#This Row],[Close Price]]-Table2[[#This Row],[50D EMA]])/Table2[[#This Row],[50D EMA]]</f>
        <v>3.2067014324017117E-2</v>
      </c>
      <c r="U495" s="1">
        <f>(Table2[[#This Row],[Close Price]]-Table2[[#This Row],[200D EMA]])/Table2[[#This Row],[200D EMA]]</f>
        <v>0.13496857325157063</v>
      </c>
      <c r="V495">
        <v>0.51758711757320897</v>
      </c>
      <c r="W495">
        <v>365.55</v>
      </c>
      <c r="X495">
        <v>377.05</v>
      </c>
      <c r="Y495">
        <v>365.55</v>
      </c>
      <c r="Z495">
        <v>377.05</v>
      </c>
      <c r="AA495">
        <v>365.55</v>
      </c>
      <c r="AB495">
        <v>377.05</v>
      </c>
      <c r="AC495" s="1">
        <f>(Table2[[#This Row],[Close Price]]/Table2[[#This Row],[Day Low]])-1</f>
        <v>3.5562850499248899E-3</v>
      </c>
      <c r="AD495" s="1">
        <f>(Table2[[#This Row],[Day High]]/Table2[[#This Row],[Close Price]])-1</f>
        <v>2.7804279678342647E-2</v>
      </c>
      <c r="AE495" s="1">
        <f>(Table2[[#This Row],[Close Price]]/Table2[[#This Row],[Current Week Low]])-1</f>
        <v>3.5562850499248899E-3</v>
      </c>
      <c r="AF495" s="1">
        <f>(Table2[[#This Row],[Current Week High]]/Table2[[#This Row],[Close Price]])-1</f>
        <v>2.7804279678342647E-2</v>
      </c>
      <c r="AG495" s="1">
        <f>(Table2[[#This Row],[Close Price]]/Table2[[#This Row],[Current Month Low]])-1</f>
        <v>3.5562850499248899E-3</v>
      </c>
      <c r="AH495" s="1">
        <f>(Table2[[#This Row],[Current Month High]]/Table2[[#This Row],[Close Price]])-1</f>
        <v>2.7804279678342647E-2</v>
      </c>
      <c r="AI495">
        <v>12.007632547362601</v>
      </c>
      <c r="AJ495">
        <v>46.681327469012402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-0.08</v>
      </c>
      <c r="AM495" t="s">
        <v>3214</v>
      </c>
      <c r="AN495">
        <v>-4.42</v>
      </c>
      <c r="AO495" t="s">
        <v>3214</v>
      </c>
      <c r="AP495">
        <v>-5.1052387044814997E-2</v>
      </c>
      <c r="AQ495">
        <f>(Table2[[#This Row],[Sharpe Ratio]]-AVERAGE(Table2[Sharpe Ratio]))/_xlfn.STDEV.P(Table2[Sharpe Ratio])</f>
        <v>-1.3107108651348838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-0.80536090903937763</v>
      </c>
      <c r="AS495">
        <f>_xlfn.RANK.AVG(Table2[[#This Row],[1Y Return vs Nifty Z-Score]],Table2[1Y Return vs Nifty Z-Score])</f>
        <v>463</v>
      </c>
      <c r="AT495">
        <f>_xlfn.RANK.AVG(Table2[[#This Row],[6M Return vs Nifty Z-Score]],Table2[6M Return vs Nifty Z-Score])</f>
        <v>264</v>
      </c>
      <c r="AU495">
        <f>_xlfn.RANK.AVG(Table2[[#This Row],[Sharpe Ratio Z-Score]],Table2[Sharpe Ratio Z-Score])</f>
        <v>660</v>
      </c>
      <c r="AV495">
        <f>(Table2[[#This Row],[Rank 1Y]]+Table2[[#This Row],[Rank 6M]]+Table2[[#This Row],[Rank Sharpe]])/3</f>
        <v>462.33333333333331</v>
      </c>
    </row>
    <row r="496" spans="1:48" x14ac:dyDescent="0.3">
      <c r="A496" t="s">
        <v>548</v>
      </c>
      <c r="B496" t="s">
        <v>549</v>
      </c>
      <c r="C496" t="s">
        <v>3167</v>
      </c>
      <c r="D496" t="s">
        <v>176</v>
      </c>
      <c r="E496">
        <v>39155.715455564401</v>
      </c>
      <c r="F496">
        <v>554.29999999999995</v>
      </c>
      <c r="G496">
        <v>-9.2797403827135696</v>
      </c>
      <c r="H496">
        <f>(Table2[[#This Row],[1Y Return vs Nifty]]-AVERAGE(Table2[1Y Return vs Nifty]))/_xlfn.STDEV.P(Table2[1Y Return vs Nifty])</f>
        <v>-0.57387007364289433</v>
      </c>
      <c r="I496">
        <v>2.16446628603157</v>
      </c>
      <c r="J496">
        <f>(Table2[[#This Row],[1M Return vs Nifty]]-AVERAGE(Table2[1M Return vs Nifty]))/_xlfn.STDEV.P(Table2[1M Return vs Nifty])</f>
        <v>4.7223324297140122E-2</v>
      </c>
      <c r="K496">
        <v>13.0423732266435</v>
      </c>
      <c r="L496">
        <f>(Table2[[#This Row],[6M Return vs Nifty]]-AVERAGE(Table2[6M Return vs Nifty]))/_xlfn.STDEV.P(Table2[6M Return vs Nifty])</f>
        <v>0.12906319368532018</v>
      </c>
      <c r="M496">
        <v>5.3134765362579897</v>
      </c>
      <c r="N496">
        <f>(Table2[[#This Row],[1W Return vs Nifty]]-AVERAGE(Table2[1W Return vs Nifty]))/_xlfn.STDEV.P(Table2[1W Return vs Nifty])</f>
        <v>0.3440230389315152</v>
      </c>
      <c r="O496">
        <v>546.12</v>
      </c>
      <c r="P496">
        <v>536.80844808504003</v>
      </c>
      <c r="Q496">
        <v>490.49770880862701</v>
      </c>
      <c r="R496">
        <v>66.713408227109397</v>
      </c>
      <c r="S496" s="1">
        <f>(Table2[[#This Row],[Close Price]]-Table2[[#This Row],[20D EMA]])/Table2[[#This Row],[20D EMA]]</f>
        <v>1.4978393027173423E-2</v>
      </c>
      <c r="T496" s="1">
        <f>(Table2[[#This Row],[Close Price]]-Table2[[#This Row],[50D EMA]])/Table2[[#This Row],[50D EMA]]</f>
        <v>3.2584345453872128E-2</v>
      </c>
      <c r="U496" s="1">
        <f>(Table2[[#This Row],[Close Price]]-Table2[[#This Row],[200D EMA]])/Table2[[#This Row],[200D EMA]]</f>
        <v>0.13007663449915544</v>
      </c>
      <c r="V496">
        <v>1.0242769668389</v>
      </c>
      <c r="W496">
        <v>543</v>
      </c>
      <c r="X496">
        <v>560.79999999999995</v>
      </c>
      <c r="Y496">
        <v>543</v>
      </c>
      <c r="Z496">
        <v>569.54999999999995</v>
      </c>
      <c r="AA496">
        <v>543</v>
      </c>
      <c r="AB496">
        <v>569.54999999999995</v>
      </c>
      <c r="AC496" s="1">
        <f>(Table2[[#This Row],[Close Price]]/Table2[[#This Row],[Day Low]])-1</f>
        <v>2.0810313075506404E-2</v>
      </c>
      <c r="AD496" s="1">
        <f>(Table2[[#This Row],[Day High]]/Table2[[#This Row],[Close Price]])-1</f>
        <v>1.1726501894281149E-2</v>
      </c>
      <c r="AE496" s="1">
        <f>(Table2[[#This Row],[Close Price]]/Table2[[#This Row],[Current Week Low]])-1</f>
        <v>2.0810313075506404E-2</v>
      </c>
      <c r="AF496" s="1">
        <f>(Table2[[#This Row],[Current Week High]]/Table2[[#This Row],[Close Price]])-1</f>
        <v>2.7512177521197945E-2</v>
      </c>
      <c r="AG496" s="1">
        <f>(Table2[[#This Row],[Close Price]]/Table2[[#This Row],[Current Month Low]])-1</f>
        <v>2.0810313075506404E-2</v>
      </c>
      <c r="AH496" s="1">
        <f>(Table2[[#This Row],[Current Month High]]/Table2[[#This Row],[Close Price]])-1</f>
        <v>2.7512177521197945E-2</v>
      </c>
      <c r="AI496">
        <v>2.8955439292801701</v>
      </c>
      <c r="AJ496">
        <v>47.537929198828799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0.06</v>
      </c>
      <c r="AM496" t="s">
        <v>3215</v>
      </c>
      <c r="AN496">
        <v>4.6100000000000003</v>
      </c>
      <c r="AO496" t="s">
        <v>3215</v>
      </c>
      <c r="AP496">
        <v>-2.4984854690349001E-2</v>
      </c>
      <c r="AQ496">
        <f>(Table2[[#This Row],[Sharpe Ratio]]-AVERAGE(Table2[Sharpe Ratio]))/_xlfn.STDEV.P(Table2[Sharpe Ratio])</f>
        <v>-1.0063275253773871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-1.0598880421063059</v>
      </c>
      <c r="AS496">
        <f>_xlfn.RANK.AVG(Table2[[#This Row],[1Y Return vs Nifty Z-Score]],Table2[1Y Return vs Nifty Z-Score])</f>
        <v>497</v>
      </c>
      <c r="AT496">
        <f>_xlfn.RANK.AVG(Table2[[#This Row],[6M Return vs Nifty Z-Score]],Table2[6M Return vs Nifty Z-Score])</f>
        <v>280</v>
      </c>
      <c r="AU496">
        <f>_xlfn.RANK.AVG(Table2[[#This Row],[Sharpe Ratio Z-Score]],Table2[Sharpe Ratio Z-Score])</f>
        <v>614</v>
      </c>
      <c r="AV496">
        <f>(Table2[[#This Row],[Rank 1Y]]+Table2[[#This Row],[Rank 6M]]+Table2[[#This Row],[Rank Sharpe]])/3</f>
        <v>463.66666666666669</v>
      </c>
    </row>
    <row r="497" spans="1:48" x14ac:dyDescent="0.3">
      <c r="A497" t="s">
        <v>745</v>
      </c>
      <c r="B497" t="s">
        <v>746</v>
      </c>
      <c r="C497" t="s">
        <v>3169</v>
      </c>
      <c r="D497" t="s">
        <v>570</v>
      </c>
      <c r="E497">
        <v>23480.740490716598</v>
      </c>
      <c r="F497">
        <v>2600.1</v>
      </c>
      <c r="G497">
        <v>11.9935234943329</v>
      </c>
      <c r="H497">
        <f>(Table2[[#This Row],[1Y Return vs Nifty]]-AVERAGE(Table2[1Y Return vs Nifty]))/_xlfn.STDEV.P(Table2[1Y Return vs Nifty])</f>
        <v>-0.21009441827328765</v>
      </c>
      <c r="I497">
        <v>1.39134473087782</v>
      </c>
      <c r="J497">
        <f>(Table2[[#This Row],[1M Return vs Nifty]]-AVERAGE(Table2[1M Return vs Nifty]))/_xlfn.STDEV.P(Table2[1M Return vs Nifty])</f>
        <v>-2.3084796900506941E-2</v>
      </c>
      <c r="K497">
        <v>-30.561101621132099</v>
      </c>
      <c r="L497">
        <f>(Table2[[#This Row],[6M Return vs Nifty]]-AVERAGE(Table2[6M Return vs Nifty]))/_xlfn.STDEV.P(Table2[6M Return vs Nifty])</f>
        <v>-1.3072848875320267</v>
      </c>
      <c r="M497">
        <v>5.9158840075588603</v>
      </c>
      <c r="N497">
        <f>(Table2[[#This Row],[1W Return vs Nifty]]-AVERAGE(Table2[1W Return vs Nifty]))/_xlfn.STDEV.P(Table2[1W Return vs Nifty])</f>
        <v>0.48284047972299993</v>
      </c>
      <c r="O497">
        <v>2550.77</v>
      </c>
      <c r="P497">
        <v>2477.0987154079799</v>
      </c>
      <c r="Q497">
        <v>2506.3073048123401</v>
      </c>
      <c r="R497">
        <v>58.818410706567498</v>
      </c>
      <c r="S497" s="1">
        <f>(Table2[[#This Row],[Close Price]]-Table2[[#This Row],[20D EMA]])/Table2[[#This Row],[20D EMA]]</f>
        <v>1.9339258341598782E-2</v>
      </c>
      <c r="T497" s="1">
        <f>(Table2[[#This Row],[Close Price]]-Table2[[#This Row],[50D EMA]])/Table2[[#This Row],[50D EMA]]</f>
        <v>4.9655382656706784E-2</v>
      </c>
      <c r="U497" s="1">
        <f>(Table2[[#This Row],[Close Price]]-Table2[[#This Row],[200D EMA]])/Table2[[#This Row],[200D EMA]]</f>
        <v>3.7422663616536241E-2</v>
      </c>
      <c r="V497">
        <v>0.97597590520081001</v>
      </c>
      <c r="W497">
        <v>2450</v>
      </c>
      <c r="X497">
        <v>2794.3</v>
      </c>
      <c r="Y497">
        <v>2450</v>
      </c>
      <c r="Z497">
        <v>2794.3</v>
      </c>
      <c r="AA497">
        <v>2450</v>
      </c>
      <c r="AB497">
        <v>2794.3</v>
      </c>
      <c r="AC497" s="1">
        <f>(Table2[[#This Row],[Close Price]]/Table2[[#This Row],[Day Low]])-1</f>
        <v>6.1265306122448848E-2</v>
      </c>
      <c r="AD497" s="1">
        <f>(Table2[[#This Row],[Day High]]/Table2[[#This Row],[Close Price]])-1</f>
        <v>7.4689435021729977E-2</v>
      </c>
      <c r="AE497" s="1">
        <f>(Table2[[#This Row],[Close Price]]/Table2[[#This Row],[Current Week Low]])-1</f>
        <v>6.1265306122448848E-2</v>
      </c>
      <c r="AF497" s="1">
        <f>(Table2[[#This Row],[Current Week High]]/Table2[[#This Row],[Close Price]])-1</f>
        <v>7.4689435021729977E-2</v>
      </c>
      <c r="AG497" s="1">
        <f>(Table2[[#This Row],[Close Price]]/Table2[[#This Row],[Current Month Low]])-1</f>
        <v>6.1265306122448848E-2</v>
      </c>
      <c r="AH497" s="1">
        <f>(Table2[[#This Row],[Current Month High]]/Table2[[#This Row],[Close Price]])-1</f>
        <v>7.4689435021729977E-2</v>
      </c>
      <c r="AI497">
        <v>49.8403907542017</v>
      </c>
      <c r="AJ497">
        <v>42.5454346097968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0.19</v>
      </c>
      <c r="AM497" t="s">
        <v>3215</v>
      </c>
      <c r="AN497">
        <v>6.24</v>
      </c>
      <c r="AO497" t="s">
        <v>3215</v>
      </c>
      <c r="AP497">
        <v>6.5324538454649E-2</v>
      </c>
      <c r="AQ497">
        <f>(Table2[[#This Row],[Sharpe Ratio]]-AVERAGE(Table2[Sharpe Ratio]))/_xlfn.STDEV.P(Table2[Sharpe Ratio])</f>
        <v>4.8190191265546155E-2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360</v>
      </c>
      <c r="AT497">
        <f>_xlfn.RANK.AVG(Table2[[#This Row],[6M Return vs Nifty Z-Score]],Table2[6M Return vs Nifty Z-Score])</f>
        <v>698</v>
      </c>
      <c r="AU497">
        <f>_xlfn.RANK.AVG(Table2[[#This Row],[Sharpe Ratio Z-Score]],Table2[Sharpe Ratio Z-Score])</f>
        <v>333</v>
      </c>
      <c r="AV497">
        <f>(Table2[[#This Row],[Rank 1Y]]+Table2[[#This Row],[Rank 6M]]+Table2[[#This Row],[Rank Sharpe]])/3</f>
        <v>463.66666666666669</v>
      </c>
    </row>
    <row r="498" spans="1:48" x14ac:dyDescent="0.3">
      <c r="A498" t="s">
        <v>1147</v>
      </c>
      <c r="B498" t="s">
        <v>1148</v>
      </c>
      <c r="C498" t="s">
        <v>3171</v>
      </c>
      <c r="D498" t="s">
        <v>982</v>
      </c>
      <c r="E498">
        <v>11464.045917378</v>
      </c>
      <c r="F498">
        <v>51.47</v>
      </c>
      <c r="G498">
        <v>-34.596050064417398</v>
      </c>
      <c r="H498">
        <f>(Table2[[#This Row],[1Y Return vs Nifty]]-AVERAGE(Table2[1Y Return vs Nifty]))/_xlfn.STDEV.P(Table2[1Y Return vs Nifty])</f>
        <v>-1.0067823526062833</v>
      </c>
      <c r="I498">
        <v>9.7005921211347701</v>
      </c>
      <c r="J498">
        <f>(Table2[[#This Row],[1M Return vs Nifty]]-AVERAGE(Table2[1M Return vs Nifty]))/_xlfn.STDEV.P(Table2[1M Return vs Nifty])</f>
        <v>0.73256296467204074</v>
      </c>
      <c r="K498">
        <v>5.2307597534198003</v>
      </c>
      <c r="L498">
        <f>(Table2[[#This Row],[6M Return vs Nifty]]-AVERAGE(Table2[6M Return vs Nifty]))/_xlfn.STDEV.P(Table2[6M Return vs Nifty])</f>
        <v>-0.12826024355557267</v>
      </c>
      <c r="M498">
        <v>14.1892938240572</v>
      </c>
      <c r="N498">
        <f>(Table2[[#This Row],[1W Return vs Nifty]]-AVERAGE(Table2[1W Return vs Nifty]))/_xlfn.STDEV.P(Table2[1W Return vs Nifty])</f>
        <v>2.389346677040455</v>
      </c>
      <c r="O498">
        <v>49.5</v>
      </c>
      <c r="P498">
        <v>48.415317743955498</v>
      </c>
      <c r="Q498">
        <v>47.140616641149499</v>
      </c>
      <c r="R498">
        <v>76.625399549690101</v>
      </c>
      <c r="S498" s="1">
        <f>(Table2[[#This Row],[Close Price]]-Table2[[#This Row],[20D EMA]])/Table2[[#This Row],[20D EMA]]</f>
        <v>3.9797979797979777E-2</v>
      </c>
      <c r="T498" s="1">
        <f>(Table2[[#This Row],[Close Price]]-Table2[[#This Row],[50D EMA]])/Table2[[#This Row],[50D EMA]]</f>
        <v>6.309330183887657E-2</v>
      </c>
      <c r="U498" s="1">
        <f>(Table2[[#This Row],[Close Price]]-Table2[[#This Row],[200D EMA]])/Table2[[#This Row],[200D EMA]]</f>
        <v>9.1839769339617405E-2</v>
      </c>
      <c r="V498">
        <v>2.5921585564920102</v>
      </c>
      <c r="W498">
        <v>51.11</v>
      </c>
      <c r="X498">
        <v>54.49</v>
      </c>
      <c r="Y498">
        <v>51.11</v>
      </c>
      <c r="Z498">
        <v>56.5</v>
      </c>
      <c r="AA498">
        <v>51.11</v>
      </c>
      <c r="AB498">
        <v>56.5</v>
      </c>
      <c r="AC498" s="1">
        <f>(Table2[[#This Row],[Close Price]]/Table2[[#This Row],[Day Low]])-1</f>
        <v>7.0436313832908937E-3</v>
      </c>
      <c r="AD498" s="1">
        <f>(Table2[[#This Row],[Day High]]/Table2[[#This Row],[Close Price]])-1</f>
        <v>5.8674956285214686E-2</v>
      </c>
      <c r="AE498" s="1">
        <f>(Table2[[#This Row],[Close Price]]/Table2[[#This Row],[Current Week Low]])-1</f>
        <v>7.0436313832908937E-3</v>
      </c>
      <c r="AF498" s="1">
        <f>(Table2[[#This Row],[Current Week High]]/Table2[[#This Row],[Close Price]])-1</f>
        <v>9.7726831163784667E-2</v>
      </c>
      <c r="AG498" s="1">
        <f>(Table2[[#This Row],[Close Price]]/Table2[[#This Row],[Current Month Low]])-1</f>
        <v>7.0436313832908937E-3</v>
      </c>
      <c r="AH498" s="1">
        <f>(Table2[[#This Row],[Current Month High]]/Table2[[#This Row],[Close Price]])-1</f>
        <v>9.7726831163784667E-2</v>
      </c>
      <c r="AI498">
        <v>9.7726831163784595</v>
      </c>
      <c r="AJ498">
        <v>40.820793433652497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-0.03</v>
      </c>
      <c r="AM498" t="s">
        <v>3214</v>
      </c>
      <c r="AN498">
        <v>7.05</v>
      </c>
      <c r="AO498" t="s">
        <v>3215</v>
      </c>
      <c r="AP498">
        <v>5.4938443701393003E-2</v>
      </c>
      <c r="AQ498">
        <f>(Table2[[#This Row],[Sharpe Ratio]]-AVERAGE(Table2[Sharpe Ratio]))/_xlfn.STDEV.P(Table2[Sharpe Ratio])</f>
        <v>-7.3085354307614245E-2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1.9137816912430257</v>
      </c>
      <c r="AS498">
        <f>_xlfn.RANK.AVG(Table2[[#This Row],[1Y Return vs Nifty Z-Score]],Table2[1Y Return vs Nifty Z-Score])</f>
        <v>663</v>
      </c>
      <c r="AT498">
        <f>_xlfn.RANK.AVG(Table2[[#This Row],[6M Return vs Nifty Z-Score]],Table2[6M Return vs Nifty Z-Score])</f>
        <v>366</v>
      </c>
      <c r="AU498">
        <f>_xlfn.RANK.AVG(Table2[[#This Row],[Sharpe Ratio Z-Score]],Table2[Sharpe Ratio Z-Score])</f>
        <v>362</v>
      </c>
      <c r="AV498">
        <f>(Table2[[#This Row],[Rank 1Y]]+Table2[[#This Row],[Rank 6M]]+Table2[[#This Row],[Rank Sharpe]])/3</f>
        <v>463.66666666666669</v>
      </c>
    </row>
    <row r="499" spans="1:48" x14ac:dyDescent="0.3">
      <c r="A499" t="s">
        <v>1194</v>
      </c>
      <c r="B499" t="s">
        <v>1195</v>
      </c>
      <c r="C499" t="s">
        <v>3179</v>
      </c>
      <c r="D499" t="s">
        <v>873</v>
      </c>
      <c r="E499">
        <v>10516.839992064</v>
      </c>
      <c r="F499">
        <v>73.52</v>
      </c>
      <c r="G499">
        <v>1.6379335237011801</v>
      </c>
      <c r="H499">
        <f>(Table2[[#This Row],[1Y Return vs Nifty]]-AVERAGE(Table2[1Y Return vs Nifty]))/_xlfn.STDEV.P(Table2[1Y Return vs Nifty])</f>
        <v>-0.387176390747203</v>
      </c>
      <c r="I499">
        <v>-3.2080345268027299</v>
      </c>
      <c r="J499">
        <f>(Table2[[#This Row],[1M Return vs Nifty]]-AVERAGE(Table2[1M Return vs Nifty]))/_xlfn.STDEV.P(Table2[1M Return vs Nifty])</f>
        <v>-0.44135500567594205</v>
      </c>
      <c r="K499">
        <v>-17.868298539306601</v>
      </c>
      <c r="L499">
        <f>(Table2[[#This Row],[6M Return vs Nifty]]-AVERAGE(Table2[6M Return vs Nifty]))/_xlfn.STDEV.P(Table2[6M Return vs Nifty])</f>
        <v>-0.88916950990450849</v>
      </c>
      <c r="M499">
        <v>-0.96047329597404696</v>
      </c>
      <c r="N499">
        <f>(Table2[[#This Row],[1W Return vs Nifty]]-AVERAGE(Table2[1W Return vs Nifty]))/_xlfn.STDEV.P(Table2[1W Return vs Nifty])</f>
        <v>-1.101732036920841</v>
      </c>
      <c r="O499">
        <v>78.540000000000006</v>
      </c>
      <c r="P499">
        <v>78.882149156559194</v>
      </c>
      <c r="Q499">
        <v>74.920646559549994</v>
      </c>
      <c r="R499">
        <v>30.586182792995299</v>
      </c>
      <c r="S499" s="1">
        <f>(Table2[[#This Row],[Close Price]]-Table2[[#This Row],[20D EMA]])/Table2[[#This Row],[20D EMA]]</f>
        <v>-6.3916475681181695E-2</v>
      </c>
      <c r="T499" s="1">
        <f>(Table2[[#This Row],[Close Price]]-Table2[[#This Row],[50D EMA]])/Table2[[#This Row],[50D EMA]]</f>
        <v>-6.7976712271325401E-2</v>
      </c>
      <c r="U499" s="1">
        <f>(Table2[[#This Row],[Close Price]]-Table2[[#This Row],[200D EMA]])/Table2[[#This Row],[200D EMA]]</f>
        <v>-1.8695067699885722E-2</v>
      </c>
      <c r="V499">
        <v>0.45230344799034</v>
      </c>
      <c r="W499">
        <v>72.97</v>
      </c>
      <c r="X499">
        <v>76.16</v>
      </c>
      <c r="Y499">
        <v>72.97</v>
      </c>
      <c r="Z499">
        <v>77.45</v>
      </c>
      <c r="AA499">
        <v>72.97</v>
      </c>
      <c r="AB499">
        <v>77.45</v>
      </c>
      <c r="AC499" s="1">
        <f>(Table2[[#This Row],[Close Price]]/Table2[[#This Row],[Day Low]])-1</f>
        <v>7.5373441140194064E-3</v>
      </c>
      <c r="AD499" s="1">
        <f>(Table2[[#This Row],[Day High]]/Table2[[#This Row],[Close Price]])-1</f>
        <v>3.5908596300326501E-2</v>
      </c>
      <c r="AE499" s="1">
        <f>(Table2[[#This Row],[Close Price]]/Table2[[#This Row],[Current Week Low]])-1</f>
        <v>7.5373441140194064E-3</v>
      </c>
      <c r="AF499" s="1">
        <f>(Table2[[#This Row],[Current Week High]]/Table2[[#This Row],[Close Price]])-1</f>
        <v>5.3454842219804233E-2</v>
      </c>
      <c r="AG499" s="1">
        <f>(Table2[[#This Row],[Close Price]]/Table2[[#This Row],[Current Month Low]])-1</f>
        <v>7.5373441140194064E-3</v>
      </c>
      <c r="AH499" s="1">
        <f>(Table2[[#This Row],[Current Month High]]/Table2[[#This Row],[Close Price]])-1</f>
        <v>5.3454842219804233E-2</v>
      </c>
      <c r="AI499">
        <v>29.012513601740999</v>
      </c>
      <c r="AJ499">
        <v>52.215320910973098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>
        <v>0</v>
      </c>
      <c r="AN499">
        <v>-9.9700000000000006</v>
      </c>
      <c r="AO499" t="s">
        <v>3214</v>
      </c>
      <c r="AP499">
        <v>5.4533620209542999E-2</v>
      </c>
      <c r="AQ499">
        <f>(Table2[[#This Row],[Sharpe Ratio]]-AVERAGE(Table2[Sharpe Ratio]))/_xlfn.STDEV.P(Table2[Sharpe Ratio])</f>
        <v>-7.7812365855390656E-2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420</v>
      </c>
      <c r="AT499">
        <f>_xlfn.RANK.AVG(Table2[[#This Row],[6M Return vs Nifty Z-Score]],Table2[6M Return vs Nifty Z-Score])</f>
        <v>608</v>
      </c>
      <c r="AU499">
        <f>_xlfn.RANK.AVG(Table2[[#This Row],[Sharpe Ratio Z-Score]],Table2[Sharpe Ratio Z-Score])</f>
        <v>363</v>
      </c>
      <c r="AV499">
        <f>(Table2[[#This Row],[Rank 1Y]]+Table2[[#This Row],[Rank 6M]]+Table2[[#This Row],[Rank Sharpe]])/3</f>
        <v>463.66666666666669</v>
      </c>
    </row>
    <row r="500" spans="1:48" x14ac:dyDescent="0.3">
      <c r="A500" t="s">
        <v>1281</v>
      </c>
      <c r="B500" t="s">
        <v>1282</v>
      </c>
      <c r="C500" t="s">
        <v>3171</v>
      </c>
      <c r="D500" t="s">
        <v>225</v>
      </c>
      <c r="E500">
        <v>9296.2137903999992</v>
      </c>
      <c r="F500">
        <v>676.8</v>
      </c>
      <c r="G500">
        <v>-26.875754517885699</v>
      </c>
      <c r="H500">
        <f>(Table2[[#This Row],[1Y Return vs Nifty]]-AVERAGE(Table2[1Y Return vs Nifty]))/_xlfn.STDEV.P(Table2[1Y Return vs Nifty])</f>
        <v>-0.87476426697923937</v>
      </c>
      <c r="I500">
        <v>-4.5124543260007597</v>
      </c>
      <c r="J500">
        <f>(Table2[[#This Row],[1M Return vs Nifty]]-AVERAGE(Table2[1M Return vs Nifty]))/_xlfn.STDEV.P(Table2[1M Return vs Nifty])</f>
        <v>-0.5599796963513779</v>
      </c>
      <c r="K500">
        <v>1.8810759584258001</v>
      </c>
      <c r="L500">
        <f>(Table2[[#This Row],[6M Return vs Nifty]]-AVERAGE(Table2[6M Return vs Nifty]))/_xlfn.STDEV.P(Table2[6M Return vs Nifty])</f>
        <v>-0.23860263962426392</v>
      </c>
      <c r="M500">
        <v>0.64836320819203497</v>
      </c>
      <c r="N500">
        <f>(Table2[[#This Row],[1W Return vs Nifty]]-AVERAGE(Table2[1W Return vs Nifty]))/_xlfn.STDEV.P(Table2[1W Return vs Nifty])</f>
        <v>-0.73099532331738259</v>
      </c>
      <c r="O500">
        <v>718.3</v>
      </c>
      <c r="P500">
        <v>698.74455429356499</v>
      </c>
      <c r="Q500">
        <v>642.74253739233905</v>
      </c>
      <c r="R500">
        <v>32.768455654878501</v>
      </c>
      <c r="S500" s="1">
        <f>(Table2[[#This Row],[Close Price]]-Table2[[#This Row],[20D EMA]])/Table2[[#This Row],[20D EMA]]</f>
        <v>-5.7775302798273705E-2</v>
      </c>
      <c r="T500" s="1">
        <f>(Table2[[#This Row],[Close Price]]-Table2[[#This Row],[50D EMA]])/Table2[[#This Row],[50D EMA]]</f>
        <v>-3.1405689187447211E-2</v>
      </c>
      <c r="U500" s="1">
        <f>(Table2[[#This Row],[Close Price]]-Table2[[#This Row],[200D EMA]])/Table2[[#This Row],[200D EMA]]</f>
        <v>5.2987721562408052E-2</v>
      </c>
      <c r="V500">
        <v>0.36213627352295802</v>
      </c>
      <c r="W500">
        <v>673.25</v>
      </c>
      <c r="X500">
        <v>695</v>
      </c>
      <c r="Y500">
        <v>673.25</v>
      </c>
      <c r="Z500">
        <v>708.9</v>
      </c>
      <c r="AA500">
        <v>673.25</v>
      </c>
      <c r="AB500">
        <v>704.25</v>
      </c>
      <c r="AC500" s="1">
        <f>(Table2[[#This Row],[Close Price]]/Table2[[#This Row],[Day Low]])-1</f>
        <v>5.2729298180467232E-3</v>
      </c>
      <c r="AD500" s="1">
        <f>(Table2[[#This Row],[Day High]]/Table2[[#This Row],[Close Price]])-1</f>
        <v>2.6891252955082878E-2</v>
      </c>
      <c r="AE500" s="1">
        <f>(Table2[[#This Row],[Close Price]]/Table2[[#This Row],[Current Week Low]])-1</f>
        <v>5.2729298180467232E-3</v>
      </c>
      <c r="AF500" s="1">
        <f>(Table2[[#This Row],[Current Week High]]/Table2[[#This Row],[Close Price]])-1</f>
        <v>4.7429078014184389E-2</v>
      </c>
      <c r="AG500" s="1">
        <f>(Table2[[#This Row],[Close Price]]/Table2[[#This Row],[Current Month Low]])-1</f>
        <v>5.2729298180467232E-3</v>
      </c>
      <c r="AH500" s="1">
        <f>(Table2[[#This Row],[Current Month High]]/Table2[[#This Row],[Close Price]])-1</f>
        <v>4.0558510638297962E-2</v>
      </c>
      <c r="AI500">
        <v>26.329787234042499</v>
      </c>
      <c r="AJ500">
        <v>22.697606961566301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0.05</v>
      </c>
      <c r="AM500" t="s">
        <v>3215</v>
      </c>
      <c r="AN500">
        <v>-5.24</v>
      </c>
      <c r="AO500" t="s">
        <v>3214</v>
      </c>
      <c r="AP500">
        <v>4.8508090553220001E-2</v>
      </c>
      <c r="AQ500">
        <f>(Table2[[#This Row],[Sharpe Ratio]]-AVERAGE(Table2[Sharpe Ratio]))/_xlfn.STDEV.P(Table2[Sharpe Ratio])</f>
        <v>-0.14817080315048103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-2.552512729422745</v>
      </c>
      <c r="AS500">
        <f>_xlfn.RANK.AVG(Table2[[#This Row],[1Y Return vs Nifty Z-Score]],Table2[1Y Return vs Nifty Z-Score])</f>
        <v>615</v>
      </c>
      <c r="AT500">
        <f>_xlfn.RANK.AVG(Table2[[#This Row],[6M Return vs Nifty Z-Score]],Table2[6M Return vs Nifty Z-Score])</f>
        <v>401</v>
      </c>
      <c r="AU500">
        <f>_xlfn.RANK.AVG(Table2[[#This Row],[Sharpe Ratio Z-Score]],Table2[Sharpe Ratio Z-Score])</f>
        <v>378</v>
      </c>
      <c r="AV500">
        <f>(Table2[[#This Row],[Rank 1Y]]+Table2[[#This Row],[Rank 6M]]+Table2[[#This Row],[Rank Sharpe]])/3</f>
        <v>464.66666666666669</v>
      </c>
    </row>
    <row r="501" spans="1:48" x14ac:dyDescent="0.3">
      <c r="A501" t="s">
        <v>477</v>
      </c>
      <c r="B501" t="s">
        <v>478</v>
      </c>
      <c r="C501" t="s">
        <v>3169</v>
      </c>
      <c r="D501" t="s">
        <v>479</v>
      </c>
      <c r="E501">
        <v>46641.226830910498</v>
      </c>
      <c r="F501">
        <v>727.55</v>
      </c>
      <c r="G501">
        <v>-46.300256183190697</v>
      </c>
      <c r="H501">
        <f>(Table2[[#This Row],[1Y Return vs Nifty]]-AVERAGE(Table2[1Y Return vs Nifty]))/_xlfn.STDEV.P(Table2[1Y Return vs Nifty])</f>
        <v>-1.2069258414496533</v>
      </c>
      <c r="I501">
        <v>19.707250152737799</v>
      </c>
      <c r="J501">
        <f>(Table2[[#This Row],[1M Return vs Nifty]]-AVERAGE(Table2[1M Return vs Nifty]))/_xlfn.STDEV.P(Table2[1M Return vs Nifty])</f>
        <v>1.6425742313084239</v>
      </c>
      <c r="K501">
        <v>64.512985018827607</v>
      </c>
      <c r="L501">
        <f>(Table2[[#This Row],[6M Return vs Nifty]]-AVERAGE(Table2[6M Return vs Nifty]))/_xlfn.STDEV.P(Table2[6M Return vs Nifty])</f>
        <v>1.8245637184687953</v>
      </c>
      <c r="M501">
        <v>9.4703563494623904</v>
      </c>
      <c r="N501">
        <f>(Table2[[#This Row],[1W Return vs Nifty]]-AVERAGE(Table2[1W Return vs Nifty]))/_xlfn.STDEV.P(Table2[1W Return vs Nifty])</f>
        <v>1.3019251979148909</v>
      </c>
      <c r="O501">
        <v>666.17</v>
      </c>
      <c r="P501">
        <v>600.05167798447098</v>
      </c>
      <c r="Q501">
        <v>548.77229138643395</v>
      </c>
      <c r="R501">
        <v>70.668084745288596</v>
      </c>
      <c r="S501" s="1">
        <f>(Table2[[#This Row],[Close Price]]-Table2[[#This Row],[20D EMA]])/Table2[[#This Row],[20D EMA]]</f>
        <v>9.2138643289250491E-2</v>
      </c>
      <c r="T501" s="1">
        <f>(Table2[[#This Row],[Close Price]]-Table2[[#This Row],[50D EMA]])/Table2[[#This Row],[50D EMA]]</f>
        <v>0.21247890255683705</v>
      </c>
      <c r="U501" s="1">
        <f>(Table2[[#This Row],[Close Price]]-Table2[[#This Row],[200D EMA]])/Table2[[#This Row],[200D EMA]]</f>
        <v>0.32577757918844064</v>
      </c>
      <c r="V501">
        <v>1.1944885445904001</v>
      </c>
      <c r="W501">
        <v>700</v>
      </c>
      <c r="X501">
        <v>755.9</v>
      </c>
      <c r="Y501">
        <v>655.04999999999995</v>
      </c>
      <c r="Z501">
        <v>755.9</v>
      </c>
      <c r="AA501">
        <v>681.7</v>
      </c>
      <c r="AB501">
        <v>755.9</v>
      </c>
      <c r="AC501" s="1">
        <f>(Table2[[#This Row],[Close Price]]/Table2[[#This Row],[Day Low]])-1</f>
        <v>3.9357142857142868E-2</v>
      </c>
      <c r="AD501" s="1">
        <f>(Table2[[#This Row],[Day High]]/Table2[[#This Row],[Close Price]])-1</f>
        <v>3.8966394062263765E-2</v>
      </c>
      <c r="AE501" s="1">
        <f>(Table2[[#This Row],[Close Price]]/Table2[[#This Row],[Current Week Low]])-1</f>
        <v>0.11067857415464477</v>
      </c>
      <c r="AF501" s="1">
        <f>(Table2[[#This Row],[Current Week High]]/Table2[[#This Row],[Close Price]])-1</f>
        <v>3.8966394062263765E-2</v>
      </c>
      <c r="AG501" s="1">
        <f>(Table2[[#This Row],[Close Price]]/Table2[[#This Row],[Current Month Low]])-1</f>
        <v>6.7258324776294343E-2</v>
      </c>
      <c r="AH501" s="1">
        <f>(Table2[[#This Row],[Current Month High]]/Table2[[#This Row],[Close Price]])-1</f>
        <v>3.8966394062263765E-2</v>
      </c>
      <c r="AI501">
        <v>37.213937186447602</v>
      </c>
      <c r="AJ501">
        <v>134.693548387096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0.44</v>
      </c>
      <c r="AM501" t="s">
        <v>3215</v>
      </c>
      <c r="AN501">
        <v>6.66</v>
      </c>
      <c r="AO501" t="s">
        <v>3215</v>
      </c>
      <c r="AP501">
        <v>-5.1128171190710003E-2</v>
      </c>
      <c r="AQ501">
        <f>(Table2[[#This Row],[Sharpe Ratio]]-AVERAGE(Table2[Sharpe Ratio]))/_xlfn.STDEV.P(Table2[Sharpe Ratio])</f>
        <v>-1.3115957755711507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2.2505415306713061</v>
      </c>
      <c r="AS501">
        <f>_xlfn.RANK.AVG(Table2[[#This Row],[1Y Return vs Nifty Z-Score]],Table2[1Y Return vs Nifty Z-Score])</f>
        <v>695</v>
      </c>
      <c r="AT501">
        <f>_xlfn.RANK.AVG(Table2[[#This Row],[6M Return vs Nifty Z-Score]],Table2[6M Return vs Nifty Z-Score])</f>
        <v>40</v>
      </c>
      <c r="AU501">
        <f>_xlfn.RANK.AVG(Table2[[#This Row],[Sharpe Ratio Z-Score]],Table2[Sharpe Ratio Z-Score])</f>
        <v>661</v>
      </c>
      <c r="AV501">
        <f>(Table2[[#This Row],[Rank 1Y]]+Table2[[#This Row],[Rank 6M]]+Table2[[#This Row],[Rank Sharpe]])/3</f>
        <v>465.33333333333331</v>
      </c>
    </row>
    <row r="502" spans="1:48" x14ac:dyDescent="0.3">
      <c r="A502" t="s">
        <v>575</v>
      </c>
      <c r="B502" t="s">
        <v>576</v>
      </c>
      <c r="C502" t="s">
        <v>3169</v>
      </c>
      <c r="D502" t="s">
        <v>577</v>
      </c>
      <c r="E502">
        <v>36262.903274999997</v>
      </c>
      <c r="F502">
        <v>636.6</v>
      </c>
      <c r="G502">
        <v>4.0781736768780403</v>
      </c>
      <c r="H502">
        <f>(Table2[[#This Row],[1Y Return vs Nifty]]-AVERAGE(Table2[1Y Return vs Nifty]))/_xlfn.STDEV.P(Table2[1Y Return vs Nifty])</f>
        <v>-0.34544795800120781</v>
      </c>
      <c r="I502">
        <v>-3.1826473727027</v>
      </c>
      <c r="J502">
        <f>(Table2[[#This Row],[1M Return vs Nifty]]-AVERAGE(Table2[1M Return vs Nifty]))/_xlfn.STDEV.P(Table2[1M Return vs Nifty])</f>
        <v>-0.43904628320477351</v>
      </c>
      <c r="K502">
        <v>-13.2979235687465</v>
      </c>
      <c r="L502">
        <f>(Table2[[#This Row],[6M Return vs Nifty]]-AVERAGE(Table2[6M Return vs Nifty]))/_xlfn.STDEV.P(Table2[6M Return vs Nifty])</f>
        <v>-0.7386161573947444</v>
      </c>
      <c r="M502">
        <v>2.6636305338108501</v>
      </c>
      <c r="N502">
        <f>(Table2[[#This Row],[1W Return vs Nifty]]-AVERAGE(Table2[1W Return vs Nifty]))/_xlfn.STDEV.P(Table2[1W Return vs Nifty])</f>
        <v>-0.26660159319151377</v>
      </c>
      <c r="O502">
        <v>672.07</v>
      </c>
      <c r="P502">
        <v>686.45311233230598</v>
      </c>
      <c r="Q502">
        <v>644.99944212340301</v>
      </c>
      <c r="R502">
        <v>37.285424505587201</v>
      </c>
      <c r="S502" s="1">
        <f>(Table2[[#This Row],[Close Price]]-Table2[[#This Row],[20D EMA]])/Table2[[#This Row],[20D EMA]]</f>
        <v>-5.2777240466022918E-2</v>
      </c>
      <c r="T502" s="1">
        <f>(Table2[[#This Row],[Close Price]]-Table2[[#This Row],[50D EMA]])/Table2[[#This Row],[50D EMA]]</f>
        <v>-7.2624206135396607E-2</v>
      </c>
      <c r="U502" s="1">
        <f>(Table2[[#This Row],[Close Price]]-Table2[[#This Row],[200D EMA]])/Table2[[#This Row],[200D EMA]]</f>
        <v>-1.3022402152397501E-2</v>
      </c>
      <c r="V502">
        <v>0.74629328133887796</v>
      </c>
      <c r="W502">
        <v>630.04999999999995</v>
      </c>
      <c r="X502">
        <v>655.9</v>
      </c>
      <c r="Y502">
        <v>630.04999999999995</v>
      </c>
      <c r="Z502">
        <v>670.55</v>
      </c>
      <c r="AA502">
        <v>630.04999999999995</v>
      </c>
      <c r="AB502">
        <v>668.75</v>
      </c>
      <c r="AC502" s="1">
        <f>(Table2[[#This Row],[Close Price]]/Table2[[#This Row],[Day Low]])-1</f>
        <v>1.0396000317435261E-2</v>
      </c>
      <c r="AD502" s="1">
        <f>(Table2[[#This Row],[Day High]]/Table2[[#This Row],[Close Price]])-1</f>
        <v>3.031731071316357E-2</v>
      </c>
      <c r="AE502" s="1">
        <f>(Table2[[#This Row],[Close Price]]/Table2[[#This Row],[Current Week Low]])-1</f>
        <v>1.0396000317435261E-2</v>
      </c>
      <c r="AF502" s="1">
        <f>(Table2[[#This Row],[Current Week High]]/Table2[[#This Row],[Close Price]])-1</f>
        <v>5.333019164310393E-2</v>
      </c>
      <c r="AG502" s="1">
        <f>(Table2[[#This Row],[Close Price]]/Table2[[#This Row],[Current Month Low]])-1</f>
        <v>1.0396000317435261E-2</v>
      </c>
      <c r="AH502" s="1">
        <f>(Table2[[#This Row],[Current Month High]]/Table2[[#This Row],[Close Price]])-1</f>
        <v>5.0502670436694874E-2</v>
      </c>
      <c r="AI502">
        <v>29.869619855482199</v>
      </c>
      <c r="AJ502">
        <v>47.3611111111111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-0.21</v>
      </c>
      <c r="AM502" t="s">
        <v>3214</v>
      </c>
      <c r="AN502">
        <v>-6.49</v>
      </c>
      <c r="AO502" t="s">
        <v>3214</v>
      </c>
      <c r="AP502">
        <v>3.1947745651670002E-2</v>
      </c>
      <c r="AQ502">
        <f>(Table2[[#This Row],[Sharpe Ratio]]-AVERAGE(Table2[Sharpe Ratio]))/_xlfn.STDEV.P(Table2[Sharpe Ratio])</f>
        <v>-0.34154135392324064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409</v>
      </c>
      <c r="AT502">
        <f>_xlfn.RANK.AVG(Table2[[#This Row],[6M Return vs Nifty Z-Score]],Table2[6M Return vs Nifty Z-Score])</f>
        <v>562</v>
      </c>
      <c r="AU502">
        <f>_xlfn.RANK.AVG(Table2[[#This Row],[Sharpe Ratio Z-Score]],Table2[Sharpe Ratio Z-Score])</f>
        <v>425</v>
      </c>
      <c r="AV502">
        <f>(Table2[[#This Row],[Rank 1Y]]+Table2[[#This Row],[Rank 6M]]+Table2[[#This Row],[Rank Sharpe]])/3</f>
        <v>465.33333333333331</v>
      </c>
    </row>
    <row r="503" spans="1:48" x14ac:dyDescent="0.3">
      <c r="A503" t="s">
        <v>769</v>
      </c>
      <c r="B503" t="s">
        <v>770</v>
      </c>
      <c r="C503" t="s">
        <v>3183</v>
      </c>
      <c r="D503" t="s">
        <v>468</v>
      </c>
      <c r="E503">
        <v>22021.690205759998</v>
      </c>
      <c r="F503">
        <v>2076.8000000000002</v>
      </c>
      <c r="G503">
        <v>-18.728995154961702</v>
      </c>
      <c r="H503">
        <f>(Table2[[#This Row],[1Y Return vs Nifty]]-AVERAGE(Table2[1Y Return vs Nifty]))/_xlfn.STDEV.P(Table2[1Y Return vs Nifty])</f>
        <v>-0.73545359309699465</v>
      </c>
      <c r="I503">
        <v>8.2135507653280797</v>
      </c>
      <c r="J503">
        <f>(Table2[[#This Row],[1M Return vs Nifty]]-AVERAGE(Table2[1M Return vs Nifty]))/_xlfn.STDEV.P(Table2[1M Return vs Nifty])</f>
        <v>0.59733056405791207</v>
      </c>
      <c r="K503">
        <v>24.023615331784502</v>
      </c>
      <c r="L503">
        <f>(Table2[[#This Row],[6M Return vs Nifty]]-AVERAGE(Table2[6M Return vs Nifty]))/_xlfn.STDEV.P(Table2[6M Return vs Nifty])</f>
        <v>0.49079780502460563</v>
      </c>
      <c r="M503">
        <v>10.910176199535099</v>
      </c>
      <c r="N503">
        <f>(Table2[[#This Row],[1W Return vs Nifty]]-AVERAGE(Table2[1W Return vs Nifty]))/_xlfn.STDEV.P(Table2[1W Return vs Nifty])</f>
        <v>1.6337140888399293</v>
      </c>
      <c r="O503">
        <v>2005.08</v>
      </c>
      <c r="P503">
        <v>1984.71211569906</v>
      </c>
      <c r="Q503">
        <v>1863.01419433307</v>
      </c>
      <c r="R503">
        <v>82.153614723849202</v>
      </c>
      <c r="S503" s="1">
        <f>(Table2[[#This Row],[Close Price]]-Table2[[#This Row],[20D EMA]])/Table2[[#This Row],[20D EMA]]</f>
        <v>3.5769146368224834E-2</v>
      </c>
      <c r="T503" s="1">
        <f>(Table2[[#This Row],[Close Price]]-Table2[[#This Row],[50D EMA]])/Table2[[#This Row],[50D EMA]]</f>
        <v>4.6398610444570609E-2</v>
      </c>
      <c r="U503" s="1">
        <f>(Table2[[#This Row],[Close Price]]-Table2[[#This Row],[200D EMA]])/Table2[[#This Row],[200D EMA]]</f>
        <v>0.11475264456772545</v>
      </c>
      <c r="V503">
        <v>0.78489131103101295</v>
      </c>
      <c r="W503">
        <v>2052</v>
      </c>
      <c r="X503">
        <v>2130.35</v>
      </c>
      <c r="Y503">
        <v>2015</v>
      </c>
      <c r="Z503">
        <v>2134.9499999999998</v>
      </c>
      <c r="AA503">
        <v>2052</v>
      </c>
      <c r="AB503">
        <v>2134.9499999999998</v>
      </c>
      <c r="AC503" s="1">
        <f>(Table2[[#This Row],[Close Price]]/Table2[[#This Row],[Day Low]])-1</f>
        <v>1.2085769980506811E-2</v>
      </c>
      <c r="AD503" s="1">
        <f>(Table2[[#This Row],[Day High]]/Table2[[#This Row],[Close Price]])-1</f>
        <v>2.5784861325115482E-2</v>
      </c>
      <c r="AE503" s="1">
        <f>(Table2[[#This Row],[Close Price]]/Table2[[#This Row],[Current Week Low]])-1</f>
        <v>3.066997518610437E-2</v>
      </c>
      <c r="AF503" s="1">
        <f>(Table2[[#This Row],[Current Week High]]/Table2[[#This Row],[Close Price]])-1</f>
        <v>2.7999807395993725E-2</v>
      </c>
      <c r="AG503" s="1">
        <f>(Table2[[#This Row],[Close Price]]/Table2[[#This Row],[Current Month Low]])-1</f>
        <v>1.2085769980506811E-2</v>
      </c>
      <c r="AH503" s="1">
        <f>(Table2[[#This Row],[Current Month High]]/Table2[[#This Row],[Close Price]])-1</f>
        <v>2.7999807395993725E-2</v>
      </c>
      <c r="AI503">
        <v>12.1918335901386</v>
      </c>
      <c r="AJ503">
        <v>42.032553686226201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7.0000000000000007E-2</v>
      </c>
      <c r="AM503" t="s">
        <v>3215</v>
      </c>
      <c r="AN503">
        <v>6.76</v>
      </c>
      <c r="AO503" t="s">
        <v>3215</v>
      </c>
      <c r="AP503">
        <v>-4.2494455523990997E-2</v>
      </c>
      <c r="AQ503">
        <f>(Table2[[#This Row],[Sharpe Ratio]]-AVERAGE(Table2[Sharpe Ratio]))/_xlfn.STDEV.P(Table2[Sharpe Ratio])</f>
        <v>-1.2107822741849208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0.77560659064053161</v>
      </c>
      <c r="AS503">
        <f>_xlfn.RANK.AVG(Table2[[#This Row],[1Y Return vs Nifty Z-Score]],Table2[1Y Return vs Nifty Z-Score])</f>
        <v>568</v>
      </c>
      <c r="AT503">
        <f>_xlfn.RANK.AVG(Table2[[#This Row],[6M Return vs Nifty Z-Score]],Table2[6M Return vs Nifty Z-Score])</f>
        <v>182</v>
      </c>
      <c r="AU503">
        <f>_xlfn.RANK.AVG(Table2[[#This Row],[Sharpe Ratio Z-Score]],Table2[Sharpe Ratio Z-Score])</f>
        <v>649</v>
      </c>
      <c r="AV503">
        <f>(Table2[[#This Row],[Rank 1Y]]+Table2[[#This Row],[Rank 6M]]+Table2[[#This Row],[Rank Sharpe]])/3</f>
        <v>466.33333333333331</v>
      </c>
    </row>
    <row r="504" spans="1:48" x14ac:dyDescent="0.3">
      <c r="A504" t="s">
        <v>155</v>
      </c>
      <c r="B504" t="s">
        <v>156</v>
      </c>
      <c r="C504" t="s">
        <v>3168</v>
      </c>
      <c r="D504" t="s">
        <v>21</v>
      </c>
      <c r="E504">
        <v>185746.033426095</v>
      </c>
      <c r="F504">
        <v>6183.85</v>
      </c>
      <c r="G504">
        <v>-10.6677396892788</v>
      </c>
      <c r="H504">
        <f>(Table2[[#This Row],[1Y Return vs Nifty]]-AVERAGE(Table2[1Y Return vs Nifty]))/_xlfn.STDEV.P(Table2[1Y Return vs Nifty])</f>
        <v>-0.59760504728476815</v>
      </c>
      <c r="I504">
        <v>2.85249584963318</v>
      </c>
      <c r="J504">
        <f>(Table2[[#This Row],[1M Return vs Nifty]]-AVERAGE(Table2[1M Return vs Nifty]))/_xlfn.STDEV.P(Table2[1M Return vs Nifty])</f>
        <v>0.10979313058801002</v>
      </c>
      <c r="K504">
        <v>14.447132957204699</v>
      </c>
      <c r="L504">
        <f>(Table2[[#This Row],[6M Return vs Nifty]]-AVERAGE(Table2[6M Return vs Nifty]))/_xlfn.STDEV.P(Table2[6M Return vs Nifty])</f>
        <v>0.1753375777936296</v>
      </c>
      <c r="M504">
        <v>5.98465318013701</v>
      </c>
      <c r="N504">
        <f>(Table2[[#This Row],[1W Return vs Nifty]]-AVERAGE(Table2[1W Return vs Nifty]))/_xlfn.STDEV.P(Table2[1W Return vs Nifty])</f>
        <v>0.49868749523565908</v>
      </c>
      <c r="O504">
        <v>6207.98</v>
      </c>
      <c r="P504">
        <v>5974.4669562521003</v>
      </c>
      <c r="Q504">
        <v>5490.4207577931402</v>
      </c>
      <c r="R504">
        <v>53.587897751262901</v>
      </c>
      <c r="S504" s="1">
        <f>(Table2[[#This Row],[Close Price]]-Table2[[#This Row],[20D EMA]])/Table2[[#This Row],[20D EMA]]</f>
        <v>-3.8869326254271442E-3</v>
      </c>
      <c r="T504" s="1">
        <f>(Table2[[#This Row],[Close Price]]-Table2[[#This Row],[50D EMA]])/Table2[[#This Row],[50D EMA]]</f>
        <v>3.5046313801901104E-2</v>
      </c>
      <c r="U504" s="1">
        <f>(Table2[[#This Row],[Close Price]]-Table2[[#This Row],[200D EMA]])/Table2[[#This Row],[200D EMA]]</f>
        <v>0.12629801481473019</v>
      </c>
      <c r="V504">
        <v>1.6683096226118099</v>
      </c>
      <c r="W504">
        <v>6152.5</v>
      </c>
      <c r="X504">
        <v>6305</v>
      </c>
      <c r="Y504">
        <v>6023</v>
      </c>
      <c r="Z504">
        <v>6305</v>
      </c>
      <c r="AA504">
        <v>6152.5</v>
      </c>
      <c r="AB504">
        <v>6305</v>
      </c>
      <c r="AC504" s="1">
        <f>(Table2[[#This Row],[Close Price]]/Table2[[#This Row],[Day Low]])-1</f>
        <v>5.0954896383583748E-3</v>
      </c>
      <c r="AD504" s="1">
        <f>(Table2[[#This Row],[Day High]]/Table2[[#This Row],[Close Price]])-1</f>
        <v>1.9591354900264424E-2</v>
      </c>
      <c r="AE504" s="1">
        <f>(Table2[[#This Row],[Close Price]]/Table2[[#This Row],[Current Week Low]])-1</f>
        <v>2.6705960484808333E-2</v>
      </c>
      <c r="AF504" s="1">
        <f>(Table2[[#This Row],[Current Week High]]/Table2[[#This Row],[Close Price]])-1</f>
        <v>1.9591354900264424E-2</v>
      </c>
      <c r="AG504" s="1">
        <f>(Table2[[#This Row],[Close Price]]/Table2[[#This Row],[Current Month Low]])-1</f>
        <v>5.0954896383583748E-3</v>
      </c>
      <c r="AH504" s="1">
        <f>(Table2[[#This Row],[Current Month High]]/Table2[[#This Row],[Close Price]])-1</f>
        <v>1.9591354900264424E-2</v>
      </c>
      <c r="AI504">
        <v>6.3245389199285196</v>
      </c>
      <c r="AJ504">
        <v>37.006347553477802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0.05</v>
      </c>
      <c r="AM504" t="s">
        <v>3215</v>
      </c>
      <c r="AN504">
        <v>-3.73</v>
      </c>
      <c r="AO504" t="s">
        <v>3214</v>
      </c>
      <c r="AP504">
        <v>-3.1413422352726997E-2</v>
      </c>
      <c r="AQ504">
        <f>(Table2[[#This Row],[Sharpe Ratio]]-AVERAGE(Table2[Sharpe Ratio]))/_xlfn.STDEV.P(Table2[Sharpe Ratio])</f>
        <v>-1.0813921255982217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-0.89517896926569129</v>
      </c>
      <c r="AS504">
        <f>_xlfn.RANK.AVG(Table2[[#This Row],[1Y Return vs Nifty Z-Score]],Table2[1Y Return vs Nifty Z-Score])</f>
        <v>506</v>
      </c>
      <c r="AT504">
        <f>_xlfn.RANK.AVG(Table2[[#This Row],[6M Return vs Nifty Z-Score]],Table2[6M Return vs Nifty Z-Score])</f>
        <v>266</v>
      </c>
      <c r="AU504">
        <f>_xlfn.RANK.AVG(Table2[[#This Row],[Sharpe Ratio Z-Score]],Table2[Sharpe Ratio Z-Score])</f>
        <v>630</v>
      </c>
      <c r="AV504">
        <f>(Table2[[#This Row],[Rank 1Y]]+Table2[[#This Row],[Rank 6M]]+Table2[[#This Row],[Rank Sharpe]])/3</f>
        <v>467.33333333333331</v>
      </c>
    </row>
    <row r="505" spans="1:48" x14ac:dyDescent="0.3">
      <c r="A505" t="s">
        <v>532</v>
      </c>
      <c r="B505" t="s">
        <v>533</v>
      </c>
      <c r="C505" t="s">
        <v>3169</v>
      </c>
      <c r="D505" t="s">
        <v>43</v>
      </c>
      <c r="E505">
        <v>40921.983971324997</v>
      </c>
      <c r="F505">
        <v>1169.9000000000001</v>
      </c>
      <c r="G505">
        <v>1.4910877804209199</v>
      </c>
      <c r="H505">
        <f>(Table2[[#This Row],[1Y Return vs Nifty]]-AVERAGE(Table2[1Y Return vs Nifty]))/_xlfn.STDEV.P(Table2[1Y Return vs Nifty])</f>
        <v>-0.38968747258254144</v>
      </c>
      <c r="I505">
        <v>6.6062322786212002</v>
      </c>
      <c r="J505">
        <f>(Table2[[#This Row],[1M Return vs Nifty]]-AVERAGE(Table2[1M Return vs Nifty]))/_xlfn.STDEV.P(Table2[1M Return vs Nifty])</f>
        <v>0.4511600916227822</v>
      </c>
      <c r="K505">
        <v>3.6272020486574998</v>
      </c>
      <c r="L505">
        <f>(Table2[[#This Row],[6M Return vs Nifty]]-AVERAGE(Table2[6M Return vs Nifty]))/_xlfn.STDEV.P(Table2[6M Return vs Nifty])</f>
        <v>-0.18108325916149798</v>
      </c>
      <c r="M505">
        <v>4.15057787282979</v>
      </c>
      <c r="N505">
        <f>(Table2[[#This Row],[1W Return vs Nifty]]-AVERAGE(Table2[1W Return vs Nifty]))/_xlfn.STDEV.P(Table2[1W Return vs Nifty])</f>
        <v>7.6047251698433599E-2</v>
      </c>
      <c r="O505">
        <v>1156.44</v>
      </c>
      <c r="P505">
        <v>1112.68183336318</v>
      </c>
      <c r="Q505">
        <v>1015.65608918105</v>
      </c>
      <c r="R505">
        <v>62.184868265666097</v>
      </c>
      <c r="S505" s="1">
        <f>(Table2[[#This Row],[Close Price]]-Table2[[#This Row],[20D EMA]])/Table2[[#This Row],[20D EMA]]</f>
        <v>1.1639168482584514E-2</v>
      </c>
      <c r="T505" s="1">
        <f>(Table2[[#This Row],[Close Price]]-Table2[[#This Row],[50D EMA]])/Table2[[#This Row],[50D EMA]]</f>
        <v>5.1423654921976314E-2</v>
      </c>
      <c r="U505" s="1">
        <f>(Table2[[#This Row],[Close Price]]-Table2[[#This Row],[200D EMA]])/Table2[[#This Row],[200D EMA]]</f>
        <v>0.15186627881424014</v>
      </c>
      <c r="V505">
        <v>0.57627484899126102</v>
      </c>
      <c r="W505">
        <v>1166.5</v>
      </c>
      <c r="X505">
        <v>1201.8499999999999</v>
      </c>
      <c r="Y505">
        <v>1166.5</v>
      </c>
      <c r="Z505">
        <v>1201.8499999999999</v>
      </c>
      <c r="AA505">
        <v>1166.5</v>
      </c>
      <c r="AB505">
        <v>1201.8499999999999</v>
      </c>
      <c r="AC505" s="1">
        <f>(Table2[[#This Row],[Close Price]]/Table2[[#This Row],[Day Low]])-1</f>
        <v>2.9147021003002038E-3</v>
      </c>
      <c r="AD505" s="1">
        <f>(Table2[[#This Row],[Day High]]/Table2[[#This Row],[Close Price]])-1</f>
        <v>2.731002649799108E-2</v>
      </c>
      <c r="AE505" s="1">
        <f>(Table2[[#This Row],[Close Price]]/Table2[[#This Row],[Current Week Low]])-1</f>
        <v>2.9147021003002038E-3</v>
      </c>
      <c r="AF505" s="1">
        <f>(Table2[[#This Row],[Current Week High]]/Table2[[#This Row],[Close Price]])-1</f>
        <v>2.731002649799108E-2</v>
      </c>
      <c r="AG505" s="1">
        <f>(Table2[[#This Row],[Close Price]]/Table2[[#This Row],[Current Month Low]])-1</f>
        <v>2.9147021003002038E-3</v>
      </c>
      <c r="AH505" s="1">
        <f>(Table2[[#This Row],[Current Month High]]/Table2[[#This Row],[Close Price]])-1</f>
        <v>2.731002649799108E-2</v>
      </c>
      <c r="AI505">
        <v>3.67125395332932</v>
      </c>
      <c r="AJ505">
        <v>36.950541410594099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0.12</v>
      </c>
      <c r="AM505" t="s">
        <v>3215</v>
      </c>
      <c r="AN505">
        <v>3.21</v>
      </c>
      <c r="AO505" t="s">
        <v>3215</v>
      </c>
      <c r="AP505">
        <v>-1.2967622588535E-2</v>
      </c>
      <c r="AQ505">
        <f>(Table2[[#This Row],[Sharpe Ratio]]-AVERAGE(Table2[Sharpe Ratio]))/_xlfn.STDEV.P(Table2[Sharpe Ratio])</f>
        <v>-0.86600564173869776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-0.90956903016152113</v>
      </c>
      <c r="AS505">
        <f>_xlfn.RANK.AVG(Table2[[#This Row],[1Y Return vs Nifty Z-Score]],Table2[1Y Return vs Nifty Z-Score])</f>
        <v>421</v>
      </c>
      <c r="AT505">
        <f>_xlfn.RANK.AVG(Table2[[#This Row],[6M Return vs Nifty Z-Score]],Table2[6M Return vs Nifty Z-Score])</f>
        <v>388</v>
      </c>
      <c r="AU505">
        <f>_xlfn.RANK.AVG(Table2[[#This Row],[Sharpe Ratio Z-Score]],Table2[Sharpe Ratio Z-Score])</f>
        <v>593</v>
      </c>
      <c r="AV505">
        <f>(Table2[[#This Row],[Rank 1Y]]+Table2[[#This Row],[Rank 6M]]+Table2[[#This Row],[Rank Sharpe]])/3</f>
        <v>467.33333333333331</v>
      </c>
    </row>
    <row r="506" spans="1:48" x14ac:dyDescent="0.3">
      <c r="A506" t="s">
        <v>534</v>
      </c>
      <c r="B506" t="s">
        <v>535</v>
      </c>
      <c r="C506" t="s">
        <v>3169</v>
      </c>
      <c r="D506" t="s">
        <v>51</v>
      </c>
      <c r="E506">
        <v>40748.199314520003</v>
      </c>
      <c r="F506">
        <v>322.25</v>
      </c>
      <c r="G506">
        <v>-22.237261359487199</v>
      </c>
      <c r="H506">
        <f>(Table2[[#This Row],[1Y Return vs Nifty]]-AVERAGE(Table2[1Y Return vs Nifty]))/_xlfn.STDEV.P(Table2[1Y Return vs Nifty])</f>
        <v>-0.7954454140577325</v>
      </c>
      <c r="I506">
        <v>1.78075626670651</v>
      </c>
      <c r="J506">
        <f>(Table2[[#This Row],[1M Return vs Nifty]]-AVERAGE(Table2[1M Return vs Nifty]))/_xlfn.STDEV.P(Table2[1M Return vs Nifty])</f>
        <v>1.2328513301872068E-2</v>
      </c>
      <c r="K506">
        <v>-3.4601902674183802</v>
      </c>
      <c r="L506">
        <f>(Table2[[#This Row],[6M Return vs Nifty]]-AVERAGE(Table2[6M Return vs Nifty]))/_xlfn.STDEV.P(Table2[6M Return vs Nifty])</f>
        <v>-0.41455002733925206</v>
      </c>
      <c r="M506">
        <v>2.9926374825669702</v>
      </c>
      <c r="N506">
        <f>(Table2[[#This Row],[1W Return vs Nifty]]-AVERAGE(Table2[1W Return vs Nifty]))/_xlfn.STDEV.P(Table2[1W Return vs Nifty])</f>
        <v>-0.19078596207008458</v>
      </c>
      <c r="O506">
        <v>327.33999999999997</v>
      </c>
      <c r="P506">
        <v>317.32956027402997</v>
      </c>
      <c r="Q506">
        <v>295.20447087738597</v>
      </c>
      <c r="R506">
        <v>49.7398161209655</v>
      </c>
      <c r="S506" s="1">
        <f>(Table2[[#This Row],[Close Price]]-Table2[[#This Row],[20D EMA]])/Table2[[#This Row],[20D EMA]]</f>
        <v>-1.5549581474918969E-2</v>
      </c>
      <c r="T506" s="1">
        <f>(Table2[[#This Row],[Close Price]]-Table2[[#This Row],[50D EMA]])/Table2[[#This Row],[50D EMA]]</f>
        <v>1.5505771733717404E-2</v>
      </c>
      <c r="U506" s="1">
        <f>(Table2[[#This Row],[Close Price]]-Table2[[#This Row],[200D EMA]])/Table2[[#This Row],[200D EMA]]</f>
        <v>9.1616258528304836E-2</v>
      </c>
      <c r="V506">
        <v>1.46158063981169</v>
      </c>
      <c r="W506">
        <v>320.60000000000002</v>
      </c>
      <c r="X506">
        <v>329.15</v>
      </c>
      <c r="Y506">
        <v>320.60000000000002</v>
      </c>
      <c r="Z506">
        <v>341.65</v>
      </c>
      <c r="AA506">
        <v>320.60000000000002</v>
      </c>
      <c r="AB506">
        <v>339.9</v>
      </c>
      <c r="AC506" s="1">
        <f>(Table2[[#This Row],[Close Price]]/Table2[[#This Row],[Day Low]])-1</f>
        <v>5.1466001247659765E-3</v>
      </c>
      <c r="AD506" s="1">
        <f>(Table2[[#This Row],[Day High]]/Table2[[#This Row],[Close Price]])-1</f>
        <v>2.1411947245927099E-2</v>
      </c>
      <c r="AE506" s="1">
        <f>(Table2[[#This Row],[Close Price]]/Table2[[#This Row],[Current Week Low]])-1</f>
        <v>5.1466001247659765E-3</v>
      </c>
      <c r="AF506" s="1">
        <f>(Table2[[#This Row],[Current Week High]]/Table2[[#This Row],[Close Price]])-1</f>
        <v>6.0201706749418049E-2</v>
      </c>
      <c r="AG506" s="1">
        <f>(Table2[[#This Row],[Close Price]]/Table2[[#This Row],[Current Month Low]])-1</f>
        <v>5.1466001247659765E-3</v>
      </c>
      <c r="AH506" s="1">
        <f>(Table2[[#This Row],[Current Month High]]/Table2[[#This Row],[Close Price]])-1</f>
        <v>5.4771140418929276E-2</v>
      </c>
      <c r="AI506">
        <v>6.4391000775795204</v>
      </c>
      <c r="AJ506">
        <v>35.769959974720798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0.05</v>
      </c>
      <c r="AM506" t="s">
        <v>3215</v>
      </c>
      <c r="AN506">
        <v>-2.64</v>
      </c>
      <c r="AO506" t="s">
        <v>3214</v>
      </c>
      <c r="AP506">
        <v>6.1251109976219999E-2</v>
      </c>
      <c r="AQ506">
        <f>(Table2[[#This Row],[Sharpe Ratio]]-AVERAGE(Table2[Sharpe Ratio]))/_xlfn.STDEV.P(Table2[Sharpe Ratio])</f>
        <v>6.2589758144929218E-4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-1.3878269925837476</v>
      </c>
      <c r="AS506">
        <f>_xlfn.RANK.AVG(Table2[[#This Row],[1Y Return vs Nifty Z-Score]],Table2[1Y Return vs Nifty Z-Score])</f>
        <v>588</v>
      </c>
      <c r="AT506">
        <f>_xlfn.RANK.AVG(Table2[[#This Row],[6M Return vs Nifty Z-Score]],Table2[6M Return vs Nifty Z-Score])</f>
        <v>468</v>
      </c>
      <c r="AU506">
        <f>_xlfn.RANK.AVG(Table2[[#This Row],[Sharpe Ratio Z-Score]],Table2[Sharpe Ratio Z-Score])</f>
        <v>347</v>
      </c>
      <c r="AV506">
        <f>(Table2[[#This Row],[Rank 1Y]]+Table2[[#This Row],[Rank 6M]]+Table2[[#This Row],[Rank Sharpe]])/3</f>
        <v>467.66666666666669</v>
      </c>
    </row>
    <row r="507" spans="1:48" x14ac:dyDescent="0.3">
      <c r="A507" t="s">
        <v>61</v>
      </c>
      <c r="B507" t="s">
        <v>62</v>
      </c>
      <c r="C507" t="s">
        <v>3169</v>
      </c>
      <c r="D507" t="s">
        <v>24</v>
      </c>
      <c r="E507">
        <v>379445.80166967498</v>
      </c>
      <c r="F507">
        <v>1175.7</v>
      </c>
      <c r="G507">
        <v>-16.363005062217699</v>
      </c>
      <c r="H507">
        <f>(Table2[[#This Row],[1Y Return vs Nifty]]-AVERAGE(Table2[1Y Return vs Nifty]))/_xlfn.STDEV.P(Table2[1Y Return vs Nifty])</f>
        <v>-0.69499484630757435</v>
      </c>
      <c r="I507">
        <v>3.54080984718142</v>
      </c>
      <c r="J507">
        <f>(Table2[[#This Row],[1M Return vs Nifty]]-AVERAGE(Table2[1M Return vs Nifty]))/_xlfn.STDEV.P(Table2[1M Return vs Nifty])</f>
        <v>0.17238880346642887</v>
      </c>
      <c r="K507">
        <v>-1.9734966578574999</v>
      </c>
      <c r="L507">
        <f>(Table2[[#This Row],[6M Return vs Nifty]]-AVERAGE(Table2[6M Return vs Nifty]))/_xlfn.STDEV.P(Table2[6M Return vs Nifty])</f>
        <v>-0.36557664801786072</v>
      </c>
      <c r="M507">
        <v>0.43497913498583901</v>
      </c>
      <c r="N507">
        <f>(Table2[[#This Row],[1W Return vs Nifty]]-AVERAGE(Table2[1W Return vs Nifty]))/_xlfn.STDEV.P(Table2[1W Return vs Nifty])</f>
        <v>-0.78016707559359666</v>
      </c>
      <c r="O507">
        <v>1223.1600000000001</v>
      </c>
      <c r="P507">
        <v>1208.2869741326299</v>
      </c>
      <c r="Q507">
        <v>1145.1927146990699</v>
      </c>
      <c r="R507">
        <v>43.878993438211602</v>
      </c>
      <c r="S507" s="1">
        <f>(Table2[[#This Row],[Close Price]]-Table2[[#This Row],[20D EMA]])/Table2[[#This Row],[20D EMA]]</f>
        <v>-3.8801138035907019E-2</v>
      </c>
      <c r="T507" s="1">
        <f>(Table2[[#This Row],[Close Price]]-Table2[[#This Row],[50D EMA]])/Table2[[#This Row],[50D EMA]]</f>
        <v>-2.6969565037331004E-2</v>
      </c>
      <c r="U507" s="1">
        <f>(Table2[[#This Row],[Close Price]]-Table2[[#This Row],[200D EMA]])/Table2[[#This Row],[200D EMA]]</f>
        <v>2.6639433616154912E-2</v>
      </c>
      <c r="V507">
        <v>1.1221188961570701</v>
      </c>
      <c r="W507">
        <v>1173.0999999999999</v>
      </c>
      <c r="X507">
        <v>1219.1500000000001</v>
      </c>
      <c r="Y507">
        <v>1173.0999999999999</v>
      </c>
      <c r="Z507">
        <v>1275</v>
      </c>
      <c r="AA507">
        <v>1173.0999999999999</v>
      </c>
      <c r="AB507">
        <v>1242.95</v>
      </c>
      <c r="AC507" s="1">
        <f>(Table2[[#This Row],[Close Price]]/Table2[[#This Row],[Day Low]])-1</f>
        <v>2.2163498422982375E-3</v>
      </c>
      <c r="AD507" s="1">
        <f>(Table2[[#This Row],[Day High]]/Table2[[#This Row],[Close Price]])-1</f>
        <v>3.6956706642851112E-2</v>
      </c>
      <c r="AE507" s="1">
        <f>(Table2[[#This Row],[Close Price]]/Table2[[#This Row],[Current Week Low]])-1</f>
        <v>2.2163498422982375E-3</v>
      </c>
      <c r="AF507" s="1">
        <f>(Table2[[#This Row],[Current Week High]]/Table2[[#This Row],[Close Price]])-1</f>
        <v>8.4460321510589464E-2</v>
      </c>
      <c r="AG507" s="1">
        <f>(Table2[[#This Row],[Close Price]]/Table2[[#This Row],[Current Month Low]])-1</f>
        <v>2.2163498422982375E-3</v>
      </c>
      <c r="AH507" s="1">
        <f>(Table2[[#This Row],[Current Month High]]/Table2[[#This Row],[Close Price]])-1</f>
        <v>5.7199965977715372E-2</v>
      </c>
      <c r="AI507">
        <v>13.944883898953799</v>
      </c>
      <c r="AJ507">
        <v>23.5757830565482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-0.09</v>
      </c>
      <c r="AM507" t="s">
        <v>3214</v>
      </c>
      <c r="AN507">
        <v>-4.5</v>
      </c>
      <c r="AO507" t="s">
        <v>3214</v>
      </c>
      <c r="AP507">
        <v>3.9522754530815003E-2</v>
      </c>
      <c r="AQ507">
        <f>(Table2[[#This Row],[Sharpe Ratio]]-AVERAGE(Table2[Sharpe Ratio]))/_xlfn.STDEV.P(Table2[Sharpe Ratio])</f>
        <v>-0.2530900778310553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-1.9214398442836584</v>
      </c>
      <c r="AS507">
        <f>_xlfn.RANK.AVG(Table2[[#This Row],[1Y Return vs Nifty Z-Score]],Table2[1Y Return vs Nifty Z-Score])</f>
        <v>551</v>
      </c>
      <c r="AT507">
        <f>_xlfn.RANK.AVG(Table2[[#This Row],[6M Return vs Nifty Z-Score]],Table2[6M Return vs Nifty Z-Score])</f>
        <v>446</v>
      </c>
      <c r="AU507">
        <f>_xlfn.RANK.AVG(Table2[[#This Row],[Sharpe Ratio Z-Score]],Table2[Sharpe Ratio Z-Score])</f>
        <v>407</v>
      </c>
      <c r="AV507">
        <f>(Table2[[#This Row],[Rank 1Y]]+Table2[[#This Row],[Rank 6M]]+Table2[[#This Row],[Rank Sharpe]])/3</f>
        <v>468</v>
      </c>
    </row>
    <row r="508" spans="1:48" x14ac:dyDescent="0.3">
      <c r="A508" t="s">
        <v>407</v>
      </c>
      <c r="B508" t="s">
        <v>408</v>
      </c>
      <c r="C508" t="s">
        <v>3175</v>
      </c>
      <c r="D508" t="s">
        <v>409</v>
      </c>
      <c r="E508">
        <v>59590.488787422</v>
      </c>
      <c r="F508">
        <v>136104.35</v>
      </c>
      <c r="G508">
        <v>-3.6171679942819401</v>
      </c>
      <c r="H508">
        <f>(Table2[[#This Row],[1Y Return vs Nifty]]-AVERAGE(Table2[1Y Return vs Nifty]))/_xlfn.STDEV.P(Table2[1Y Return vs Nifty])</f>
        <v>-0.47703932902442686</v>
      </c>
      <c r="I508">
        <v>4.1718229294440397</v>
      </c>
      <c r="J508">
        <f>(Table2[[#This Row],[1M Return vs Nifty]]-AVERAGE(Table2[1M Return vs Nifty]))/_xlfn.STDEV.P(Table2[1M Return vs Nifty])</f>
        <v>0.22977349798086164</v>
      </c>
      <c r="K508">
        <v>-12.612964354671799</v>
      </c>
      <c r="L508">
        <f>(Table2[[#This Row],[6M Return vs Nifty]]-AVERAGE(Table2[6M Return vs Nifty]))/_xlfn.STDEV.P(Table2[6M Return vs Nifty])</f>
        <v>-0.71605282141560456</v>
      </c>
      <c r="M508">
        <v>4.4126950374829699</v>
      </c>
      <c r="N508">
        <f>(Table2[[#This Row],[1W Return vs Nifty]]-AVERAGE(Table2[1W Return vs Nifty]))/_xlfn.STDEV.P(Table2[1W Return vs Nifty])</f>
        <v>0.1364489494165908</v>
      </c>
      <c r="O508">
        <v>137349.09</v>
      </c>
      <c r="P508">
        <v>136008.53143279799</v>
      </c>
      <c r="Q508">
        <v>129976.032563891</v>
      </c>
      <c r="R508">
        <v>63.124344358773598</v>
      </c>
      <c r="S508" s="1">
        <f>(Table2[[#This Row],[Close Price]]-Table2[[#This Row],[20D EMA]])/Table2[[#This Row],[20D EMA]]</f>
        <v>-9.0626009972107624E-3</v>
      </c>
      <c r="T508" s="1">
        <f>(Table2[[#This Row],[Close Price]]-Table2[[#This Row],[50D EMA]])/Table2[[#This Row],[50D EMA]]</f>
        <v>7.0450409391680793E-4</v>
      </c>
      <c r="U508" s="1">
        <f>(Table2[[#This Row],[Close Price]]-Table2[[#This Row],[200D EMA]])/Table2[[#This Row],[200D EMA]]</f>
        <v>4.7149596084928747E-2</v>
      </c>
      <c r="V508">
        <v>0.86984489857564795</v>
      </c>
      <c r="W508">
        <v>135924.4</v>
      </c>
      <c r="X508">
        <v>139894.5</v>
      </c>
      <c r="Y508">
        <v>135924.4</v>
      </c>
      <c r="Z508">
        <v>141884.85</v>
      </c>
      <c r="AA508">
        <v>135924.4</v>
      </c>
      <c r="AB508">
        <v>140447.1</v>
      </c>
      <c r="AC508" s="1">
        <f>(Table2[[#This Row],[Close Price]]/Table2[[#This Row],[Day Low]])-1</f>
        <v>1.3238976960723292E-3</v>
      </c>
      <c r="AD508" s="1">
        <f>(Table2[[#This Row],[Day High]]/Table2[[#This Row],[Close Price]])-1</f>
        <v>2.7847383276140558E-2</v>
      </c>
      <c r="AE508" s="1">
        <f>(Table2[[#This Row],[Close Price]]/Table2[[#This Row],[Current Week Low]])-1</f>
        <v>1.3238976960723292E-3</v>
      </c>
      <c r="AF508" s="1">
        <f>(Table2[[#This Row],[Current Week High]]/Table2[[#This Row],[Close Price]])-1</f>
        <v>4.2471089278189877E-2</v>
      </c>
      <c r="AG508" s="1">
        <f>(Table2[[#This Row],[Close Price]]/Table2[[#This Row],[Current Month Low]])-1</f>
        <v>1.3238976960723292E-3</v>
      </c>
      <c r="AH508" s="1">
        <f>(Table2[[#This Row],[Current Month High]]/Table2[[#This Row],[Close Price]])-1</f>
        <v>3.1907503323736597E-2</v>
      </c>
      <c r="AI508">
        <v>11.2712415143233</v>
      </c>
      <c r="AJ508">
        <v>27.911611296461601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</v>
      </c>
      <c r="AM508" t="s">
        <v>3216</v>
      </c>
      <c r="AN508">
        <v>-0.24</v>
      </c>
      <c r="AO508" t="s">
        <v>3214</v>
      </c>
      <c r="AP508">
        <v>4.3754056039081002E-2</v>
      </c>
      <c r="AQ508">
        <f>(Table2[[#This Row],[Sharpe Ratio]]-AVERAGE(Table2[Sharpe Ratio]))/_xlfn.STDEV.P(Table2[Sharpe Ratio])</f>
        <v>-0.20368234459825149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-1.0305520476408305</v>
      </c>
      <c r="AS508">
        <f>_xlfn.RANK.AVG(Table2[[#This Row],[1Y Return vs Nifty Z-Score]],Table2[1Y Return vs Nifty Z-Score])</f>
        <v>459</v>
      </c>
      <c r="AT508">
        <f>_xlfn.RANK.AVG(Table2[[#This Row],[6M Return vs Nifty Z-Score]],Table2[6M Return vs Nifty Z-Score])</f>
        <v>551</v>
      </c>
      <c r="AU508">
        <f>_xlfn.RANK.AVG(Table2[[#This Row],[Sharpe Ratio Z-Score]],Table2[Sharpe Ratio Z-Score])</f>
        <v>396</v>
      </c>
      <c r="AV508">
        <f>(Table2[[#This Row],[Rank 1Y]]+Table2[[#This Row],[Rank 6M]]+Table2[[#This Row],[Rank Sharpe]])/3</f>
        <v>468.66666666666669</v>
      </c>
    </row>
    <row r="509" spans="1:48" x14ac:dyDescent="0.3">
      <c r="A509" t="s">
        <v>927</v>
      </c>
      <c r="B509" t="s">
        <v>928</v>
      </c>
      <c r="C509" t="s">
        <v>613</v>
      </c>
      <c r="D509" t="s">
        <v>613</v>
      </c>
      <c r="E509">
        <v>16643.933316986899</v>
      </c>
      <c r="F509">
        <v>169.25</v>
      </c>
      <c r="G509">
        <v>12.631659150065101</v>
      </c>
      <c r="H509">
        <f>(Table2[[#This Row],[1Y Return vs Nifty]]-AVERAGE(Table2[1Y Return vs Nifty]))/_xlfn.STDEV.P(Table2[1Y Return vs Nifty])</f>
        <v>-0.19918221327642449</v>
      </c>
      <c r="I509">
        <v>-6.6232317593946002</v>
      </c>
      <c r="J509">
        <f>(Table2[[#This Row],[1M Return vs Nifty]]-AVERAGE(Table2[1M Return vs Nifty]))/_xlfn.STDEV.P(Table2[1M Return vs Nifty])</f>
        <v>-0.75193501646762972</v>
      </c>
      <c r="K509">
        <v>-3.7071168828093701</v>
      </c>
      <c r="L509">
        <f>(Table2[[#This Row],[6M Return vs Nifty]]-AVERAGE(Table2[6M Return vs Nifty]))/_xlfn.STDEV.P(Table2[6M Return vs Nifty])</f>
        <v>-0.42268407104692768</v>
      </c>
      <c r="M509">
        <v>8.1432116508206196</v>
      </c>
      <c r="N509">
        <f>(Table2[[#This Row],[1W Return vs Nifty]]-AVERAGE(Table2[1W Return vs Nifty]))/_xlfn.STDEV.P(Table2[1W Return vs Nifty])</f>
        <v>0.99610091883083673</v>
      </c>
      <c r="O509">
        <v>174.99</v>
      </c>
      <c r="P509">
        <v>176.17831480932901</v>
      </c>
      <c r="Q509">
        <v>158.07951898386199</v>
      </c>
      <c r="R509">
        <v>53.460858054234897</v>
      </c>
      <c r="S509" s="1">
        <f>(Table2[[#This Row],[Close Price]]-Table2[[#This Row],[20D EMA]])/Table2[[#This Row],[20D EMA]]</f>
        <v>-3.2801874392822498E-2</v>
      </c>
      <c r="T509" s="1">
        <f>(Table2[[#This Row],[Close Price]]-Table2[[#This Row],[50D EMA]])/Table2[[#This Row],[50D EMA]]</f>
        <v>-3.9325582247890484E-2</v>
      </c>
      <c r="U509" s="1">
        <f>(Table2[[#This Row],[Close Price]]-Table2[[#This Row],[200D EMA]])/Table2[[#This Row],[200D EMA]]</f>
        <v>7.0663682986525173E-2</v>
      </c>
      <c r="V509">
        <v>0.83510607207026699</v>
      </c>
      <c r="W509">
        <v>168.02</v>
      </c>
      <c r="X509">
        <v>176.3</v>
      </c>
      <c r="Y509">
        <v>162</v>
      </c>
      <c r="Z509">
        <v>176.3</v>
      </c>
      <c r="AA509">
        <v>164.12</v>
      </c>
      <c r="AB509">
        <v>176.3</v>
      </c>
      <c r="AC509" s="1">
        <f>(Table2[[#This Row],[Close Price]]/Table2[[#This Row],[Day Low]])-1</f>
        <v>7.3205570765384476E-3</v>
      </c>
      <c r="AD509" s="1">
        <f>(Table2[[#This Row],[Day High]]/Table2[[#This Row],[Close Price]])-1</f>
        <v>4.1654357459379732E-2</v>
      </c>
      <c r="AE509" s="1">
        <f>(Table2[[#This Row],[Close Price]]/Table2[[#This Row],[Current Week Low]])-1</f>
        <v>4.4753086419753174E-2</v>
      </c>
      <c r="AF509" s="1">
        <f>(Table2[[#This Row],[Current Week High]]/Table2[[#This Row],[Close Price]])-1</f>
        <v>4.1654357459379732E-2</v>
      </c>
      <c r="AG509" s="1">
        <f>(Table2[[#This Row],[Close Price]]/Table2[[#This Row],[Current Month Low]])-1</f>
        <v>3.1257616378259856E-2</v>
      </c>
      <c r="AH509" s="1">
        <f>(Table2[[#This Row],[Current Month High]]/Table2[[#This Row],[Close Price]])-1</f>
        <v>4.1654357459379732E-2</v>
      </c>
      <c r="AI509">
        <v>25.819793205317499</v>
      </c>
      <c r="AJ509">
        <v>46.3467358408992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-0.09</v>
      </c>
      <c r="AM509" t="s">
        <v>3214</v>
      </c>
      <c r="AN509">
        <v>-5.3</v>
      </c>
      <c r="AO509" t="s">
        <v>3214</v>
      </c>
      <c r="AP509">
        <v>-8.8910221024840006E-3</v>
      </c>
      <c r="AQ509">
        <f>(Table2[[#This Row],[Sharpe Ratio]]-AVERAGE(Table2[Sharpe Ratio]))/_xlfn.STDEV.P(Table2[Sharpe Ratio])</f>
        <v>-0.81840430940205078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357</v>
      </c>
      <c r="AT509">
        <f>_xlfn.RANK.AVG(Table2[[#This Row],[6M Return vs Nifty Z-Score]],Table2[6M Return vs Nifty Z-Score])</f>
        <v>472</v>
      </c>
      <c r="AU509">
        <f>_xlfn.RANK.AVG(Table2[[#This Row],[Sharpe Ratio Z-Score]],Table2[Sharpe Ratio Z-Score])</f>
        <v>579</v>
      </c>
      <c r="AV509">
        <f>(Table2[[#This Row],[Rank 1Y]]+Table2[[#This Row],[Rank 6M]]+Table2[[#This Row],[Rank Sharpe]])/3</f>
        <v>469.33333333333331</v>
      </c>
    </row>
    <row r="510" spans="1:48" x14ac:dyDescent="0.3">
      <c r="A510" t="s">
        <v>238</v>
      </c>
      <c r="B510" t="s">
        <v>239</v>
      </c>
      <c r="C510" t="s">
        <v>3173</v>
      </c>
      <c r="D510" t="s">
        <v>54</v>
      </c>
      <c r="E510">
        <v>112629.68528178299</v>
      </c>
      <c r="F510">
        <v>6735.65</v>
      </c>
      <c r="G510">
        <v>-5.9719068524722996</v>
      </c>
      <c r="H510">
        <f>(Table2[[#This Row],[1Y Return vs Nifty]]-AVERAGE(Table2[1Y Return vs Nifty]))/_xlfn.STDEV.P(Table2[1Y Return vs Nifty])</f>
        <v>-0.51730567819930517</v>
      </c>
      <c r="I510">
        <v>-2.2673332494477298</v>
      </c>
      <c r="J510">
        <f>(Table2[[#This Row],[1M Return vs Nifty]]-AVERAGE(Table2[1M Return vs Nifty]))/_xlfn.STDEV.P(Table2[1M Return vs Nifty])</f>
        <v>-0.35580708765688779</v>
      </c>
      <c r="K510">
        <v>-2.56899108753493</v>
      </c>
      <c r="L510">
        <f>(Table2[[#This Row],[6M Return vs Nifty]]-AVERAGE(Table2[6M Return vs Nifty]))/_xlfn.STDEV.P(Table2[6M Return vs Nifty])</f>
        <v>-0.38519291219012836</v>
      </c>
      <c r="M510">
        <v>4.4331996918375296</v>
      </c>
      <c r="N510">
        <f>(Table2[[#This Row],[1W Return vs Nifty]]-AVERAGE(Table2[1W Return vs Nifty]))/_xlfn.STDEV.P(Table2[1W Return vs Nifty])</f>
        <v>0.14117399646102285</v>
      </c>
      <c r="O510">
        <v>6711.12</v>
      </c>
      <c r="P510">
        <v>6695.8112333604604</v>
      </c>
      <c r="Q510">
        <v>6279.7949777511803</v>
      </c>
      <c r="R510">
        <v>61.897116574949699</v>
      </c>
      <c r="S510" s="1">
        <f>(Table2[[#This Row],[Close Price]]-Table2[[#This Row],[20D EMA]])/Table2[[#This Row],[20D EMA]]</f>
        <v>3.6551276091024666E-3</v>
      </c>
      <c r="T510" s="1">
        <f>(Table2[[#This Row],[Close Price]]-Table2[[#This Row],[50D EMA]])/Table2[[#This Row],[50D EMA]]</f>
        <v>5.9498043255835874E-3</v>
      </c>
      <c r="U510" s="1">
        <f>(Table2[[#This Row],[Close Price]]-Table2[[#This Row],[200D EMA]])/Table2[[#This Row],[200D EMA]]</f>
        <v>7.2590749198640683E-2</v>
      </c>
      <c r="V510">
        <v>1.27879096300871</v>
      </c>
      <c r="W510">
        <v>6692.1</v>
      </c>
      <c r="X510">
        <v>6795</v>
      </c>
      <c r="Y510">
        <v>6678.05</v>
      </c>
      <c r="Z510">
        <v>6795</v>
      </c>
      <c r="AA510">
        <v>6678.05</v>
      </c>
      <c r="AB510">
        <v>6795</v>
      </c>
      <c r="AC510" s="1">
        <f>(Table2[[#This Row],[Close Price]]/Table2[[#This Row],[Day Low]])-1</f>
        <v>6.5076732266402537E-3</v>
      </c>
      <c r="AD510" s="1">
        <f>(Table2[[#This Row],[Day High]]/Table2[[#This Row],[Close Price]])-1</f>
        <v>8.8113248164616298E-3</v>
      </c>
      <c r="AE510" s="1">
        <f>(Table2[[#This Row],[Close Price]]/Table2[[#This Row],[Current Week Low]])-1</f>
        <v>8.6252723474666837E-3</v>
      </c>
      <c r="AF510" s="1">
        <f>(Table2[[#This Row],[Current Week High]]/Table2[[#This Row],[Close Price]])-1</f>
        <v>8.8113248164616298E-3</v>
      </c>
      <c r="AG510" s="1">
        <f>(Table2[[#This Row],[Close Price]]/Table2[[#This Row],[Current Month Low]])-1</f>
        <v>8.6252723474666837E-3</v>
      </c>
      <c r="AH510" s="1">
        <f>(Table2[[#This Row],[Current Month High]]/Table2[[#This Row],[Close Price]])-1</f>
        <v>8.8113248164616298E-3</v>
      </c>
      <c r="AI510">
        <v>5.5198830105483498</v>
      </c>
      <c r="AJ510">
        <v>29.393627954778999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-0.11</v>
      </c>
      <c r="AM510" t="s">
        <v>3214</v>
      </c>
      <c r="AN510">
        <v>1.33</v>
      </c>
      <c r="AO510" t="s">
        <v>3215</v>
      </c>
      <c r="AP510">
        <v>7.976882493375E-3</v>
      </c>
      <c r="AQ510">
        <f>(Table2[[#This Row],[Sharpe Ratio]]-AVERAGE(Table2[Sharpe Ratio]))/_xlfn.STDEV.P(Table2[Sharpe Ratio])</f>
        <v>-0.62144246944796089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-1.7385741510332593</v>
      </c>
      <c r="AS510">
        <f>_xlfn.RANK.AVG(Table2[[#This Row],[1Y Return vs Nifty Z-Score]],Table2[1Y Return vs Nifty Z-Score])</f>
        <v>469</v>
      </c>
      <c r="AT510">
        <f>_xlfn.RANK.AVG(Table2[[#This Row],[6M Return vs Nifty Z-Score]],Table2[6M Return vs Nifty Z-Score])</f>
        <v>455</v>
      </c>
      <c r="AU510">
        <f>_xlfn.RANK.AVG(Table2[[#This Row],[Sharpe Ratio Z-Score]],Table2[Sharpe Ratio Z-Score])</f>
        <v>488</v>
      </c>
      <c r="AV510">
        <f>(Table2[[#This Row],[Rank 1Y]]+Table2[[#This Row],[Rank 6M]]+Table2[[#This Row],[Rank Sharpe]])/3</f>
        <v>470.66666666666669</v>
      </c>
    </row>
    <row r="511" spans="1:48" x14ac:dyDescent="0.3">
      <c r="A511" t="s">
        <v>1489</v>
      </c>
      <c r="B511" t="s">
        <v>1490</v>
      </c>
      <c r="C511" t="s">
        <v>3169</v>
      </c>
      <c r="D511" t="s">
        <v>570</v>
      </c>
      <c r="E511">
        <v>7124.8704297499999</v>
      </c>
      <c r="F511">
        <v>316.85000000000002</v>
      </c>
      <c r="G511">
        <v>-8.4818404880586193</v>
      </c>
      <c r="H511">
        <f>(Table2[[#This Row],[1Y Return vs Nifty]]-AVERAGE(Table2[1Y Return vs Nifty]))/_xlfn.STDEV.P(Table2[1Y Return vs Nifty])</f>
        <v>-0.56022587880870955</v>
      </c>
      <c r="I511">
        <v>13.7224147410243</v>
      </c>
      <c r="J511">
        <f>(Table2[[#This Row],[1M Return vs Nifty]]-AVERAGE(Table2[1M Return vs Nifty]))/_xlfn.STDEV.P(Table2[1M Return vs Nifty])</f>
        <v>1.0983098388985626</v>
      </c>
      <c r="K511">
        <v>-19.797591993527199</v>
      </c>
      <c r="L511">
        <f>(Table2[[#This Row],[6M Return vs Nifty]]-AVERAGE(Table2[6M Return vs Nifty]))/_xlfn.STDEV.P(Table2[6M Return vs Nifty])</f>
        <v>-0.9527226317772326</v>
      </c>
      <c r="M511">
        <v>-3.11431699069766E-2</v>
      </c>
      <c r="N511">
        <f>(Table2[[#This Row],[1W Return vs Nifty]]-AVERAGE(Table2[1W Return vs Nifty]))/_xlfn.STDEV.P(Table2[1W Return vs Nifty])</f>
        <v>-0.88757926508938678</v>
      </c>
      <c r="O511">
        <v>314.54000000000002</v>
      </c>
      <c r="P511">
        <v>307.19702532479499</v>
      </c>
      <c r="Q511">
        <v>312.34949203196499</v>
      </c>
      <c r="R511">
        <v>59.171464946434902</v>
      </c>
      <c r="S511" s="1">
        <f>(Table2[[#This Row],[Close Price]]-Table2[[#This Row],[20D EMA]])/Table2[[#This Row],[20D EMA]]</f>
        <v>7.3440579894449107E-3</v>
      </c>
      <c r="T511" s="1">
        <f>(Table2[[#This Row],[Close Price]]-Table2[[#This Row],[50D EMA]])/Table2[[#This Row],[50D EMA]]</f>
        <v>3.1422747876543006E-2</v>
      </c>
      <c r="U511" s="1">
        <f>(Table2[[#This Row],[Close Price]]-Table2[[#This Row],[200D EMA]])/Table2[[#This Row],[200D EMA]]</f>
        <v>1.4408565030016019E-2</v>
      </c>
      <c r="V511">
        <v>1.6934301673747301</v>
      </c>
      <c r="W511">
        <v>313</v>
      </c>
      <c r="X511">
        <v>322.75</v>
      </c>
      <c r="Y511">
        <v>313</v>
      </c>
      <c r="Z511">
        <v>329.55</v>
      </c>
      <c r="AA511">
        <v>313</v>
      </c>
      <c r="AB511">
        <v>328.95</v>
      </c>
      <c r="AC511" s="1">
        <f>(Table2[[#This Row],[Close Price]]/Table2[[#This Row],[Day Low]])-1</f>
        <v>1.2300319488818046E-2</v>
      </c>
      <c r="AD511" s="1">
        <f>(Table2[[#This Row],[Day High]]/Table2[[#This Row],[Close Price]])-1</f>
        <v>1.8620798485087464E-2</v>
      </c>
      <c r="AE511" s="1">
        <f>(Table2[[#This Row],[Close Price]]/Table2[[#This Row],[Current Week Low]])-1</f>
        <v>1.2300319488818046E-2</v>
      </c>
      <c r="AF511" s="1">
        <f>(Table2[[#This Row],[Current Week High]]/Table2[[#This Row],[Close Price]])-1</f>
        <v>4.0082057756035905E-2</v>
      </c>
      <c r="AG511" s="1">
        <f>(Table2[[#This Row],[Close Price]]/Table2[[#This Row],[Current Month Low]])-1</f>
        <v>1.2300319488818046E-2</v>
      </c>
      <c r="AH511" s="1">
        <f>(Table2[[#This Row],[Current Month High]]/Table2[[#This Row],[Close Price]])-1</f>
        <v>3.8188417232128735E-2</v>
      </c>
      <c r="AI511">
        <v>27.909105254852399</v>
      </c>
      <c r="AJ511">
        <v>24.474562954232901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0.04</v>
      </c>
      <c r="AM511" t="s">
        <v>3215</v>
      </c>
      <c r="AN511">
        <v>5.07</v>
      </c>
      <c r="AO511" t="s">
        <v>3215</v>
      </c>
      <c r="AP511">
        <v>7.5725392020237994E-2</v>
      </c>
      <c r="AQ511">
        <f>(Table2[[#This Row],[Sharpe Ratio]]-AVERAGE(Table2[Sharpe Ratio]))/_xlfn.STDEV.P(Table2[Sharpe Ratio])</f>
        <v>0.16963807139372636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489</v>
      </c>
      <c r="AT511">
        <f>_xlfn.RANK.AVG(Table2[[#This Row],[6M Return vs Nifty Z-Score]],Table2[6M Return vs Nifty Z-Score])</f>
        <v>627</v>
      </c>
      <c r="AU511">
        <f>_xlfn.RANK.AVG(Table2[[#This Row],[Sharpe Ratio Z-Score]],Table2[Sharpe Ratio Z-Score])</f>
        <v>296</v>
      </c>
      <c r="AV511">
        <f>(Table2[[#This Row],[Rank 1Y]]+Table2[[#This Row],[Rank 6M]]+Table2[[#This Row],[Rank Sharpe]])/3</f>
        <v>470.66666666666669</v>
      </c>
    </row>
    <row r="512" spans="1:48" x14ac:dyDescent="0.3">
      <c r="A512" t="s">
        <v>995</v>
      </c>
      <c r="B512" t="s">
        <v>996</v>
      </c>
      <c r="C512" t="s">
        <v>3171</v>
      </c>
      <c r="D512" t="s">
        <v>195</v>
      </c>
      <c r="E512">
        <v>14805.079120108699</v>
      </c>
      <c r="F512">
        <v>447.2</v>
      </c>
      <c r="G512">
        <v>3.3638694504008799</v>
      </c>
      <c r="H512">
        <f>(Table2[[#This Row],[1Y Return vs Nifty]]-AVERAGE(Table2[1Y Return vs Nifty]))/_xlfn.STDEV.P(Table2[1Y Return vs Nifty])</f>
        <v>-0.3576626557373826</v>
      </c>
      <c r="I512">
        <v>-10.3858578589755</v>
      </c>
      <c r="J512">
        <f>(Table2[[#This Row],[1M Return vs Nifty]]-AVERAGE(Table2[1M Return vs Nifty]))/_xlfn.STDEV.P(Table2[1M Return vs Nifty])</f>
        <v>-1.0941104092855864</v>
      </c>
      <c r="K512">
        <v>-3.58269901427236</v>
      </c>
      <c r="L512">
        <f>(Table2[[#This Row],[6M Return vs Nifty]]-AVERAGE(Table2[6M Return vs Nifty]))/_xlfn.STDEV.P(Table2[6M Return vs Nifty])</f>
        <v>-0.41858560487270258</v>
      </c>
      <c r="M512">
        <v>-0.47550934751461099</v>
      </c>
      <c r="N512">
        <f>(Table2[[#This Row],[1W Return vs Nifty]]-AVERAGE(Table2[1W Return vs Nifty]))/_xlfn.STDEV.P(Table2[1W Return vs Nifty])</f>
        <v>-0.98997802089594833</v>
      </c>
      <c r="O512">
        <v>476.45</v>
      </c>
      <c r="P512">
        <v>477.21008133621501</v>
      </c>
      <c r="Q512">
        <v>443.362229340059</v>
      </c>
      <c r="R512">
        <v>30.727146360094402</v>
      </c>
      <c r="S512" s="1">
        <f>(Table2[[#This Row],[Close Price]]-Table2[[#This Row],[20D EMA]])/Table2[[#This Row],[20D EMA]]</f>
        <v>-6.1391541609822652E-2</v>
      </c>
      <c r="T512" s="1">
        <f>(Table2[[#This Row],[Close Price]]-Table2[[#This Row],[50D EMA]])/Table2[[#This Row],[50D EMA]]</f>
        <v>-6.2886520025279252E-2</v>
      </c>
      <c r="U512" s="1">
        <f>(Table2[[#This Row],[Close Price]]-Table2[[#This Row],[200D EMA]])/Table2[[#This Row],[200D EMA]]</f>
        <v>8.6560613556402304E-3</v>
      </c>
      <c r="V512">
        <v>0.72800379109090596</v>
      </c>
      <c r="W512">
        <v>443.1</v>
      </c>
      <c r="X512">
        <v>453.95</v>
      </c>
      <c r="Y512">
        <v>442.3</v>
      </c>
      <c r="Z512">
        <v>464.7</v>
      </c>
      <c r="AA512">
        <v>442.3</v>
      </c>
      <c r="AB512">
        <v>456.7</v>
      </c>
      <c r="AC512" s="1">
        <f>(Table2[[#This Row],[Close Price]]/Table2[[#This Row],[Day Low]])-1</f>
        <v>9.2529902956441923E-3</v>
      </c>
      <c r="AD512" s="1">
        <f>(Table2[[#This Row],[Day High]]/Table2[[#This Row],[Close Price]])-1</f>
        <v>1.5093917710196747E-2</v>
      </c>
      <c r="AE512" s="1">
        <f>(Table2[[#This Row],[Close Price]]/Table2[[#This Row],[Current Week Low]])-1</f>
        <v>1.1078453538322375E-2</v>
      </c>
      <c r="AF512" s="1">
        <f>(Table2[[#This Row],[Current Week High]]/Table2[[#This Row],[Close Price]])-1</f>
        <v>3.9132379248658422E-2</v>
      </c>
      <c r="AG512" s="1">
        <f>(Table2[[#This Row],[Close Price]]/Table2[[#This Row],[Current Month Low]])-1</f>
        <v>1.1078453538322375E-2</v>
      </c>
      <c r="AH512" s="1">
        <f>(Table2[[#This Row],[Current Month High]]/Table2[[#This Row],[Close Price]])-1</f>
        <v>2.1243291592128788E-2</v>
      </c>
      <c r="AI512">
        <v>22.316636851520499</v>
      </c>
      <c r="AJ512">
        <v>74.483027701911794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</v>
      </c>
      <c r="AM512" t="s">
        <v>3214</v>
      </c>
      <c r="AN512">
        <v>-6.11</v>
      </c>
      <c r="AO512" t="s">
        <v>3214</v>
      </c>
      <c r="AQ512">
        <f>(Table2[[#This Row],[Sharpe Ratio]]-AVERAGE(Table2[Sharpe Ratio]))/_xlfn.STDEV.P(Table2[Sharpe Ratio])</f>
        <v>-0.7145863121857492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412</v>
      </c>
      <c r="AT512">
        <f>_xlfn.RANK.AVG(Table2[[#This Row],[6M Return vs Nifty Z-Score]],Table2[6M Return vs Nifty Z-Score])</f>
        <v>470</v>
      </c>
      <c r="AU512">
        <f>_xlfn.RANK.AVG(Table2[[#This Row],[Sharpe Ratio Z-Score]],Table2[Sharpe Ratio Z-Score])</f>
        <v>536.5</v>
      </c>
      <c r="AV512">
        <f>(Table2[[#This Row],[Rank 1Y]]+Table2[[#This Row],[Rank 6M]]+Table2[[#This Row],[Rank Sharpe]])/3</f>
        <v>472.83333333333331</v>
      </c>
    </row>
    <row r="513" spans="1:48" x14ac:dyDescent="0.3">
      <c r="A513" t="s">
        <v>524</v>
      </c>
      <c r="B513" t="s">
        <v>525</v>
      </c>
      <c r="C513" t="s">
        <v>3167</v>
      </c>
      <c r="D513" t="s">
        <v>176</v>
      </c>
      <c r="E513">
        <v>42429.9739051504</v>
      </c>
      <c r="F513">
        <v>609.54999999999995</v>
      </c>
      <c r="G513">
        <v>14.075865178224801</v>
      </c>
      <c r="H513">
        <f>(Table2[[#This Row],[1Y Return vs Nifty]]-AVERAGE(Table2[1Y Return vs Nifty]))/_xlfn.STDEV.P(Table2[1Y Return vs Nifty])</f>
        <v>-0.17448609718351998</v>
      </c>
      <c r="I513">
        <v>-7.9573154722160302</v>
      </c>
      <c r="J513">
        <f>(Table2[[#This Row],[1M Return vs Nifty]]-AVERAGE(Table2[1M Return vs Nifty]))/_xlfn.STDEV.P(Table2[1M Return vs Nifty])</f>
        <v>-0.87325736059785231</v>
      </c>
      <c r="K513">
        <v>-0.57197266378300604</v>
      </c>
      <c r="L513">
        <f>(Table2[[#This Row],[6M Return vs Nifty]]-AVERAGE(Table2[6M Return vs Nifty]))/_xlfn.STDEV.P(Table2[6M Return vs Nifty])</f>
        <v>-0.31940885275161562</v>
      </c>
      <c r="M513">
        <v>5.3366482594131996</v>
      </c>
      <c r="N513">
        <f>(Table2[[#This Row],[1W Return vs Nifty]]-AVERAGE(Table2[1W Return vs Nifty]))/_xlfn.STDEV.P(Table2[1W Return vs Nifty])</f>
        <v>0.34936267939146642</v>
      </c>
      <c r="O513">
        <v>620.4</v>
      </c>
      <c r="P513">
        <v>622.39706072384297</v>
      </c>
      <c r="Q513">
        <v>579.17313018641903</v>
      </c>
      <c r="R513">
        <v>44.860389603871198</v>
      </c>
      <c r="S513" s="1">
        <f>(Table2[[#This Row],[Close Price]]-Table2[[#This Row],[20D EMA]])/Table2[[#This Row],[20D EMA]]</f>
        <v>-1.7488716956802101E-2</v>
      </c>
      <c r="T513" s="1">
        <f>(Table2[[#This Row],[Close Price]]-Table2[[#This Row],[50D EMA]])/Table2[[#This Row],[50D EMA]]</f>
        <v>-2.0641261880160525E-2</v>
      </c>
      <c r="U513" s="1">
        <f>(Table2[[#This Row],[Close Price]]-Table2[[#This Row],[200D EMA]])/Table2[[#This Row],[200D EMA]]</f>
        <v>5.2448686291443614E-2</v>
      </c>
      <c r="V513">
        <v>0.53829584281054499</v>
      </c>
      <c r="W513">
        <v>605</v>
      </c>
      <c r="X513">
        <v>618.9</v>
      </c>
      <c r="Y513">
        <v>605</v>
      </c>
      <c r="Z513">
        <v>624.35</v>
      </c>
      <c r="AA513">
        <v>605</v>
      </c>
      <c r="AB513">
        <v>624.35</v>
      </c>
      <c r="AC513" s="1">
        <f>(Table2[[#This Row],[Close Price]]/Table2[[#This Row],[Day Low]])-1</f>
        <v>7.5206611570246551E-3</v>
      </c>
      <c r="AD513" s="1">
        <f>(Table2[[#This Row],[Day High]]/Table2[[#This Row],[Close Price]])-1</f>
        <v>1.5339184644409753E-2</v>
      </c>
      <c r="AE513" s="1">
        <f>(Table2[[#This Row],[Close Price]]/Table2[[#This Row],[Current Week Low]])-1</f>
        <v>7.5206611570246551E-3</v>
      </c>
      <c r="AF513" s="1">
        <f>(Table2[[#This Row],[Current Week High]]/Table2[[#This Row],[Close Price]])-1</f>
        <v>2.4280206709867969E-2</v>
      </c>
      <c r="AG513" s="1">
        <f>(Table2[[#This Row],[Close Price]]/Table2[[#This Row],[Current Month Low]])-1</f>
        <v>7.5206611570246551E-3</v>
      </c>
      <c r="AH513" s="1">
        <f>(Table2[[#This Row],[Current Month High]]/Table2[[#This Row],[Close Price]])-1</f>
        <v>2.4280206709867969E-2</v>
      </c>
      <c r="AI513">
        <v>13.190058239684999</v>
      </c>
      <c r="AJ513">
        <v>53.519707845359498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-0.03</v>
      </c>
      <c r="AM513" t="s">
        <v>3214</v>
      </c>
      <c r="AN513">
        <v>-3.29</v>
      </c>
      <c r="AO513" t="s">
        <v>3214</v>
      </c>
      <c r="AP513">
        <v>-3.8391539995300997E-2</v>
      </c>
      <c r="AQ513">
        <f>(Table2[[#This Row],[Sharpe Ratio]]-AVERAGE(Table2[Sharpe Ratio]))/_xlfn.STDEV.P(Table2[Sharpe Ratio])</f>
        <v>-1.1628736683996248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346</v>
      </c>
      <c r="AT513">
        <f>_xlfn.RANK.AVG(Table2[[#This Row],[6M Return vs Nifty Z-Score]],Table2[6M Return vs Nifty Z-Score])</f>
        <v>432</v>
      </c>
      <c r="AU513">
        <f>_xlfn.RANK.AVG(Table2[[#This Row],[Sharpe Ratio Z-Score]],Table2[Sharpe Ratio Z-Score])</f>
        <v>643</v>
      </c>
      <c r="AV513">
        <f>(Table2[[#This Row],[Rank 1Y]]+Table2[[#This Row],[Rank 6M]]+Table2[[#This Row],[Rank Sharpe]])/3</f>
        <v>473.66666666666669</v>
      </c>
    </row>
    <row r="514" spans="1:48" x14ac:dyDescent="0.3">
      <c r="A514" t="s">
        <v>655</v>
      </c>
      <c r="B514" t="s">
        <v>656</v>
      </c>
      <c r="C514" t="s">
        <v>3183</v>
      </c>
      <c r="D514" t="s">
        <v>384</v>
      </c>
      <c r="E514">
        <v>29661.780719999999</v>
      </c>
      <c r="F514">
        <v>6497.05</v>
      </c>
      <c r="G514">
        <v>-9.4562459985581402</v>
      </c>
      <c r="H514">
        <f>(Table2[[#This Row],[1Y Return vs Nifty]]-AVERAGE(Table2[1Y Return vs Nifty]))/_xlfn.STDEV.P(Table2[1Y Return vs Nifty])</f>
        <v>-0.57688834326298555</v>
      </c>
      <c r="I514">
        <v>3.5992088560217899</v>
      </c>
      <c r="J514">
        <f>(Table2[[#This Row],[1M Return vs Nifty]]-AVERAGE(Table2[1M Return vs Nifty]))/_xlfn.STDEV.P(Table2[1M Return vs Nifty])</f>
        <v>0.17769964309313499</v>
      </c>
      <c r="K514">
        <v>6.47781895474672</v>
      </c>
      <c r="L514">
        <f>(Table2[[#This Row],[6M Return vs Nifty]]-AVERAGE(Table2[6M Return vs Nifty]))/_xlfn.STDEV.P(Table2[6M Return vs Nifty])</f>
        <v>-8.7180694339743695E-2</v>
      </c>
      <c r="M514">
        <v>9.2769722547473599</v>
      </c>
      <c r="N514">
        <f>(Table2[[#This Row],[1W Return vs Nifty]]-AVERAGE(Table2[1W Return vs Nifty]))/_xlfn.STDEV.P(Table2[1W Return vs Nifty])</f>
        <v>1.2573621962971522</v>
      </c>
      <c r="O514">
        <v>6392.94</v>
      </c>
      <c r="P514">
        <v>6383.4547674901296</v>
      </c>
      <c r="Q514">
        <v>5946.5599507508095</v>
      </c>
      <c r="R514">
        <v>73.331082305957395</v>
      </c>
      <c r="S514" s="1">
        <f>(Table2[[#This Row],[Close Price]]-Table2[[#This Row],[20D EMA]])/Table2[[#This Row],[20D EMA]]</f>
        <v>1.6285152058364474E-2</v>
      </c>
      <c r="T514" s="1">
        <f>(Table2[[#This Row],[Close Price]]-Table2[[#This Row],[50D EMA]])/Table2[[#This Row],[50D EMA]]</f>
        <v>1.7795259251838388E-2</v>
      </c>
      <c r="U514" s="1">
        <f>(Table2[[#This Row],[Close Price]]-Table2[[#This Row],[200D EMA]])/Table2[[#This Row],[200D EMA]]</f>
        <v>9.257285788898606E-2</v>
      </c>
      <c r="V514">
        <v>0.96328313540116794</v>
      </c>
      <c r="W514">
        <v>6406.2</v>
      </c>
      <c r="X514">
        <v>6758.85</v>
      </c>
      <c r="Y514">
        <v>6255</v>
      </c>
      <c r="Z514">
        <v>6758.85</v>
      </c>
      <c r="AA514">
        <v>6361.15</v>
      </c>
      <c r="AB514">
        <v>6758.85</v>
      </c>
      <c r="AC514" s="1">
        <f>(Table2[[#This Row],[Close Price]]/Table2[[#This Row],[Day Low]])-1</f>
        <v>1.4181574100090577E-2</v>
      </c>
      <c r="AD514" s="1">
        <f>(Table2[[#This Row],[Day High]]/Table2[[#This Row],[Close Price]])-1</f>
        <v>4.0295210903410039E-2</v>
      </c>
      <c r="AE514" s="1">
        <f>(Table2[[#This Row],[Close Price]]/Table2[[#This Row],[Current Week Low]])-1</f>
        <v>3.8697042366107048E-2</v>
      </c>
      <c r="AF514" s="1">
        <f>(Table2[[#This Row],[Current Week High]]/Table2[[#This Row],[Close Price]])-1</f>
        <v>4.0295210903410039E-2</v>
      </c>
      <c r="AG514" s="1">
        <f>(Table2[[#This Row],[Close Price]]/Table2[[#This Row],[Current Month Low]])-1</f>
        <v>2.1364061529755007E-2</v>
      </c>
      <c r="AH514" s="1">
        <f>(Table2[[#This Row],[Current Month High]]/Table2[[#This Row],[Close Price]])-1</f>
        <v>4.0295210903410039E-2</v>
      </c>
      <c r="AI514">
        <v>10.7710422422484</v>
      </c>
      <c r="AJ514">
        <v>34.992416214756197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-0.03</v>
      </c>
      <c r="AM514" t="s">
        <v>3214</v>
      </c>
      <c r="AN514">
        <v>-0.03</v>
      </c>
      <c r="AO514" t="s">
        <v>3214</v>
      </c>
      <c r="AP514">
        <v>-8.1513070310640003E-3</v>
      </c>
      <c r="AQ514">
        <f>(Table2[[#This Row],[Sharpe Ratio]]-AVERAGE(Table2[Sharpe Ratio]))/_xlfn.STDEV.P(Table2[Sharpe Ratio])</f>
        <v>-0.80976686183524249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-3.8774060047684467E-2</v>
      </c>
      <c r="AS514">
        <f>_xlfn.RANK.AVG(Table2[[#This Row],[1Y Return vs Nifty Z-Score]],Table2[1Y Return vs Nifty Z-Score])</f>
        <v>499</v>
      </c>
      <c r="AT514">
        <f>_xlfn.RANK.AVG(Table2[[#This Row],[6M Return vs Nifty Z-Score]],Table2[6M Return vs Nifty Z-Score])</f>
        <v>349</v>
      </c>
      <c r="AU514">
        <f>_xlfn.RANK.AVG(Table2[[#This Row],[Sharpe Ratio Z-Score]],Table2[Sharpe Ratio Z-Score])</f>
        <v>577</v>
      </c>
      <c r="AV514">
        <f>(Table2[[#This Row],[Rank 1Y]]+Table2[[#This Row],[Rank 6M]]+Table2[[#This Row],[Rank Sharpe]])/3</f>
        <v>475</v>
      </c>
    </row>
    <row r="515" spans="1:48" x14ac:dyDescent="0.3">
      <c r="A515" t="s">
        <v>35</v>
      </c>
      <c r="B515" t="s">
        <v>36</v>
      </c>
      <c r="C515" t="s">
        <v>3171</v>
      </c>
      <c r="D515" t="s">
        <v>37</v>
      </c>
      <c r="E515">
        <v>688151.04082820495</v>
      </c>
      <c r="F515">
        <v>2893.35</v>
      </c>
      <c r="G515">
        <v>-12.1051952006574</v>
      </c>
      <c r="H515">
        <f>(Table2[[#This Row],[1Y Return vs Nifty]]-AVERAGE(Table2[1Y Return vs Nifty]))/_xlfn.STDEV.P(Table2[1Y Return vs Nifty])</f>
        <v>-0.62218572863854094</v>
      </c>
      <c r="I515">
        <v>5.1016141491962701</v>
      </c>
      <c r="J515">
        <f>(Table2[[#This Row],[1M Return vs Nifty]]-AVERAGE(Table2[1M Return vs Nifty]))/_xlfn.STDEV.P(Table2[1M Return vs Nifty])</f>
        <v>0.31432924905398679</v>
      </c>
      <c r="K515">
        <v>15.180882615258099</v>
      </c>
      <c r="L515">
        <f>(Table2[[#This Row],[6M Return vs Nifty]]-AVERAGE(Table2[6M Return vs Nifty]))/_xlfn.STDEV.P(Table2[6M Return vs Nifty])</f>
        <v>0.1995081265198087</v>
      </c>
      <c r="M515">
        <v>2.5835364471189002</v>
      </c>
      <c r="N515">
        <f>(Table2[[#This Row],[1W Return vs Nifty]]-AVERAGE(Table2[1W Return vs Nifty]))/_xlfn.STDEV.P(Table2[1W Return vs Nifty])</f>
        <v>-0.28505829677969802</v>
      </c>
      <c r="O515">
        <v>2911.96</v>
      </c>
      <c r="P515">
        <v>2820.3888199931998</v>
      </c>
      <c r="Q515">
        <v>2606.3953463111802</v>
      </c>
      <c r="R515">
        <v>47.596795647680601</v>
      </c>
      <c r="S515" s="1">
        <f>(Table2[[#This Row],[Close Price]]-Table2[[#This Row],[20D EMA]])/Table2[[#This Row],[20D EMA]]</f>
        <v>-6.390884490171612E-3</v>
      </c>
      <c r="T515" s="1">
        <f>(Table2[[#This Row],[Close Price]]-Table2[[#This Row],[50D EMA]])/Table2[[#This Row],[50D EMA]]</f>
        <v>2.5869192038201313E-2</v>
      </c>
      <c r="U515" s="1">
        <f>(Table2[[#This Row],[Close Price]]-Table2[[#This Row],[200D EMA]])/Table2[[#This Row],[200D EMA]]</f>
        <v>0.11009636511780353</v>
      </c>
      <c r="V515">
        <v>0.97947968155006004</v>
      </c>
      <c r="W515">
        <v>2861.1</v>
      </c>
      <c r="X515">
        <v>2923.1</v>
      </c>
      <c r="Y515">
        <v>2861.1</v>
      </c>
      <c r="Z515">
        <v>2997.9</v>
      </c>
      <c r="AA515">
        <v>2861.1</v>
      </c>
      <c r="AB515">
        <v>2962.7</v>
      </c>
      <c r="AC515" s="1">
        <f>(Table2[[#This Row],[Close Price]]/Table2[[#This Row],[Day Low]])-1</f>
        <v>1.1271888434518207E-2</v>
      </c>
      <c r="AD515" s="1">
        <f>(Table2[[#This Row],[Day High]]/Table2[[#This Row],[Close Price]])-1</f>
        <v>1.0282198835260159E-2</v>
      </c>
      <c r="AE515" s="1">
        <f>(Table2[[#This Row],[Close Price]]/Table2[[#This Row],[Current Week Low]])-1</f>
        <v>1.1271888434518207E-2</v>
      </c>
      <c r="AF515" s="1">
        <f>(Table2[[#This Row],[Current Week High]]/Table2[[#This Row],[Close Price]])-1</f>
        <v>3.6134584478200171E-2</v>
      </c>
      <c r="AG515" s="1">
        <f>(Table2[[#This Row],[Close Price]]/Table2[[#This Row],[Current Month Low]])-1</f>
        <v>1.1271888434518207E-2</v>
      </c>
      <c r="AH515" s="1">
        <f>(Table2[[#This Row],[Current Month High]]/Table2[[#This Row],[Close Price]])-1</f>
        <v>2.3968755940345865E-2</v>
      </c>
      <c r="AI515">
        <v>4.8957091260995096</v>
      </c>
      <c r="AJ515">
        <v>33.208259478372902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0.03</v>
      </c>
      <c r="AM515" t="s">
        <v>3215</v>
      </c>
      <c r="AN515">
        <v>0.92</v>
      </c>
      <c r="AO515" t="s">
        <v>3215</v>
      </c>
      <c r="AP515">
        <v>-4.7012104739253997E-2</v>
      </c>
      <c r="AQ515">
        <f>(Table2[[#This Row],[Sharpe Ratio]]-AVERAGE(Table2[Sharpe Ratio]))/_xlfn.STDEV.P(Table2[Sharpe Ratio])</f>
        <v>-1.263533610111008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-1.6569402599554512</v>
      </c>
      <c r="AS515">
        <f>_xlfn.RANK.AVG(Table2[[#This Row],[1Y Return vs Nifty Z-Score]],Table2[1Y Return vs Nifty Z-Score])</f>
        <v>522</v>
      </c>
      <c r="AT515">
        <f>_xlfn.RANK.AVG(Table2[[#This Row],[6M Return vs Nifty Z-Score]],Table2[6M Return vs Nifty Z-Score])</f>
        <v>253</v>
      </c>
      <c r="AU515">
        <f>_xlfn.RANK.AVG(Table2[[#This Row],[Sharpe Ratio Z-Score]],Table2[Sharpe Ratio Z-Score])</f>
        <v>654</v>
      </c>
      <c r="AV515">
        <f>(Table2[[#This Row],[Rank 1Y]]+Table2[[#This Row],[Rank 6M]]+Table2[[#This Row],[Rank Sharpe]])/3</f>
        <v>476.33333333333331</v>
      </c>
    </row>
    <row r="516" spans="1:48" x14ac:dyDescent="0.3">
      <c r="A516" t="s">
        <v>131</v>
      </c>
      <c r="B516" t="s">
        <v>132</v>
      </c>
      <c r="C516" t="s">
        <v>3169</v>
      </c>
      <c r="D516" t="s">
        <v>51</v>
      </c>
      <c r="E516">
        <v>223386.34197838101</v>
      </c>
      <c r="F516">
        <v>345.6</v>
      </c>
      <c r="G516">
        <v>20.054709799742799</v>
      </c>
      <c r="H516">
        <f>(Table2[[#This Row],[1Y Return vs Nifty]]-AVERAGE(Table2[1Y Return vs Nifty]))/_xlfn.STDEV.P(Table2[1Y Return vs Nifty])</f>
        <v>-7.2247055110972541E-2</v>
      </c>
      <c r="I516">
        <v>-2.45648503679681E-2</v>
      </c>
      <c r="J516">
        <f>(Table2[[#This Row],[1M Return vs Nifty]]-AVERAGE(Table2[1M Return vs Nifty]))/_xlfn.STDEV.P(Table2[1M Return vs Nifty])</f>
        <v>-0.15184843281199198</v>
      </c>
      <c r="K516">
        <v>-15.7699470590864</v>
      </c>
      <c r="L516">
        <f>(Table2[[#This Row],[6M Return vs Nifty]]-AVERAGE(Table2[6M Return vs Nifty]))/_xlfn.STDEV.P(Table2[6M Return vs Nifty])</f>
        <v>-0.82004742427128918</v>
      </c>
      <c r="M516">
        <v>3.2308029277761001</v>
      </c>
      <c r="N516">
        <f>(Table2[[#This Row],[1W Return vs Nifty]]-AVERAGE(Table2[1W Return vs Nifty]))/_xlfn.STDEV.P(Table2[1W Return vs Nifty])</f>
        <v>-0.13590364542566913</v>
      </c>
      <c r="O516">
        <v>347.96</v>
      </c>
      <c r="P516">
        <v>343.53898241022898</v>
      </c>
      <c r="Q516">
        <v>313.55462314270198</v>
      </c>
      <c r="R516">
        <v>51.447660057689397</v>
      </c>
      <c r="S516" s="1">
        <f>(Table2[[#This Row],[Close Price]]-Table2[[#This Row],[20D EMA]])/Table2[[#This Row],[20D EMA]]</f>
        <v>-6.7823887803194535E-3</v>
      </c>
      <c r="T516" s="1">
        <f>(Table2[[#This Row],[Close Price]]-Table2[[#This Row],[50D EMA]])/Table2[[#This Row],[50D EMA]]</f>
        <v>5.9993703634771932E-3</v>
      </c>
      <c r="U516" s="1">
        <f>(Table2[[#This Row],[Close Price]]-Table2[[#This Row],[200D EMA]])/Table2[[#This Row],[200D EMA]]</f>
        <v>0.1022003009750357</v>
      </c>
      <c r="V516">
        <v>1.3306846053278201</v>
      </c>
      <c r="W516">
        <v>339.05</v>
      </c>
      <c r="X516">
        <v>350.5</v>
      </c>
      <c r="Y516">
        <v>339.05</v>
      </c>
      <c r="Z516">
        <v>358.15</v>
      </c>
      <c r="AA516">
        <v>339.05</v>
      </c>
      <c r="AB516">
        <v>353</v>
      </c>
      <c r="AC516" s="1">
        <f>(Table2[[#This Row],[Close Price]]/Table2[[#This Row],[Day Low]])-1</f>
        <v>1.9318684559799459E-2</v>
      </c>
      <c r="AD516" s="1">
        <f>(Table2[[#This Row],[Day High]]/Table2[[#This Row],[Close Price]])-1</f>
        <v>1.41782407407407E-2</v>
      </c>
      <c r="AE516" s="1">
        <f>(Table2[[#This Row],[Close Price]]/Table2[[#This Row],[Current Week Low]])-1</f>
        <v>1.9318684559799459E-2</v>
      </c>
      <c r="AF516" s="1">
        <f>(Table2[[#This Row],[Current Week High]]/Table2[[#This Row],[Close Price]])-1</f>
        <v>3.6313657407407218E-2</v>
      </c>
      <c r="AG516" s="1">
        <f>(Table2[[#This Row],[Close Price]]/Table2[[#This Row],[Current Month Low]])-1</f>
        <v>1.9318684559799459E-2</v>
      </c>
      <c r="AH516" s="1">
        <f>(Table2[[#This Row],[Current Month High]]/Table2[[#This Row],[Close Price]])-1</f>
        <v>2.1412037037036979E-2</v>
      </c>
      <c r="AI516">
        <v>14.207175925925901</v>
      </c>
      <c r="AJ516">
        <v>69.204406364749005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-0.04</v>
      </c>
      <c r="AM516" t="s">
        <v>3214</v>
      </c>
      <c r="AN516">
        <v>-0.92</v>
      </c>
      <c r="AO516" t="s">
        <v>3214</v>
      </c>
      <c r="AQ516">
        <f>(Table2[[#This Row],[Sharpe Ratio]]-AVERAGE(Table2[Sharpe Ratio]))/_xlfn.STDEV.P(Table2[Sharpe Ratio])</f>
        <v>-0.7145863121857492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-1.894632869805672</v>
      </c>
      <c r="AS516">
        <f>_xlfn.RANK.AVG(Table2[[#This Row],[1Y Return vs Nifty Z-Score]],Table2[1Y Return vs Nifty Z-Score])</f>
        <v>322</v>
      </c>
      <c r="AT516">
        <f>_xlfn.RANK.AVG(Table2[[#This Row],[6M Return vs Nifty Z-Score]],Table2[6M Return vs Nifty Z-Score])</f>
        <v>585</v>
      </c>
      <c r="AU516">
        <f>_xlfn.RANK.AVG(Table2[[#This Row],[Sharpe Ratio Z-Score]],Table2[Sharpe Ratio Z-Score])</f>
        <v>536.5</v>
      </c>
      <c r="AV516">
        <f>(Table2[[#This Row],[Rank 1Y]]+Table2[[#This Row],[Rank 6M]]+Table2[[#This Row],[Rank Sharpe]])/3</f>
        <v>481.16666666666669</v>
      </c>
    </row>
    <row r="517" spans="1:48" x14ac:dyDescent="0.3">
      <c r="A517" t="s">
        <v>555</v>
      </c>
      <c r="B517" t="s">
        <v>556</v>
      </c>
      <c r="C517" t="s">
        <v>3185</v>
      </c>
      <c r="D517" t="s">
        <v>557</v>
      </c>
      <c r="E517">
        <v>38785.692335350002</v>
      </c>
      <c r="F517">
        <v>34566.800000000003</v>
      </c>
      <c r="G517">
        <v>-19.129787952296599</v>
      </c>
      <c r="H517">
        <f>(Table2[[#This Row],[1Y Return vs Nifty]]-AVERAGE(Table2[1Y Return vs Nifty]))/_xlfn.STDEV.P(Table2[1Y Return vs Nifty])</f>
        <v>-0.74230720349550217</v>
      </c>
      <c r="I517">
        <v>-3.1590485867759899</v>
      </c>
      <c r="J517">
        <f>(Table2[[#This Row],[1M Return vs Nifty]]-AVERAGE(Table2[1M Return vs Nifty]))/_xlfn.STDEV.P(Table2[1M Return vs Nifty])</f>
        <v>-0.43690019596921259</v>
      </c>
      <c r="K517">
        <v>1.64874723258148</v>
      </c>
      <c r="L517">
        <f>(Table2[[#This Row],[6M Return vs Nifty]]-AVERAGE(Table2[6M Return vs Nifty]))/_xlfn.STDEV.P(Table2[6M Return vs Nifty])</f>
        <v>-0.24625581223821638</v>
      </c>
      <c r="M517">
        <v>1.35030217273418</v>
      </c>
      <c r="N517">
        <f>(Table2[[#This Row],[1W Return vs Nifty]]-AVERAGE(Table2[1W Return vs Nifty]))/_xlfn.STDEV.P(Table2[1W Return vs Nifty])</f>
        <v>-0.56924206610902628</v>
      </c>
      <c r="O517">
        <v>35095.040000000001</v>
      </c>
      <c r="P517">
        <v>35619.8956072363</v>
      </c>
      <c r="Q517">
        <v>33805.735947531</v>
      </c>
      <c r="R517">
        <v>40.694193692518901</v>
      </c>
      <c r="S517" s="1">
        <f>(Table2[[#This Row],[Close Price]]-Table2[[#This Row],[20D EMA]])/Table2[[#This Row],[20D EMA]]</f>
        <v>-1.5051699613392604E-2</v>
      </c>
      <c r="T517" s="1">
        <f>(Table2[[#This Row],[Close Price]]-Table2[[#This Row],[50D EMA]])/Table2[[#This Row],[50D EMA]]</f>
        <v>-2.9564814530853287E-2</v>
      </c>
      <c r="U517" s="1">
        <f>(Table2[[#This Row],[Close Price]]-Table2[[#This Row],[200D EMA]])/Table2[[#This Row],[200D EMA]]</f>
        <v>2.2512867450962468E-2</v>
      </c>
      <c r="V517">
        <v>1.2059153746870399</v>
      </c>
      <c r="W517">
        <v>33950</v>
      </c>
      <c r="X517">
        <v>34989</v>
      </c>
      <c r="Y517">
        <v>33444.050000000003</v>
      </c>
      <c r="Z517">
        <v>34989</v>
      </c>
      <c r="AA517">
        <v>33950</v>
      </c>
      <c r="AB517">
        <v>34989</v>
      </c>
      <c r="AC517" s="1">
        <f>(Table2[[#This Row],[Close Price]]/Table2[[#This Row],[Day Low]])-1</f>
        <v>1.8167893961708481E-2</v>
      </c>
      <c r="AD517" s="1">
        <f>(Table2[[#This Row],[Day High]]/Table2[[#This Row],[Close Price]])-1</f>
        <v>1.2214031961303773E-2</v>
      </c>
      <c r="AE517" s="1">
        <f>(Table2[[#This Row],[Close Price]]/Table2[[#This Row],[Current Week Low]])-1</f>
        <v>3.3570993943616179E-2</v>
      </c>
      <c r="AF517" s="1">
        <f>(Table2[[#This Row],[Current Week High]]/Table2[[#This Row],[Close Price]])-1</f>
        <v>1.2214031961303773E-2</v>
      </c>
      <c r="AG517" s="1">
        <f>(Table2[[#This Row],[Close Price]]/Table2[[#This Row],[Current Month Low]])-1</f>
        <v>1.8167893961708481E-2</v>
      </c>
      <c r="AH517" s="1">
        <f>(Table2[[#This Row],[Current Month High]]/Table2[[#This Row],[Close Price]])-1</f>
        <v>1.2214031961303773E-2</v>
      </c>
      <c r="AI517">
        <v>18.195783237094499</v>
      </c>
      <c r="AJ517">
        <v>21.291486177560898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</v>
      </c>
      <c r="AM517">
        <v>0</v>
      </c>
      <c r="AN517">
        <v>-3.46</v>
      </c>
      <c r="AO517" t="s">
        <v>3214</v>
      </c>
      <c r="AP517">
        <v>1.6534803363415999E-2</v>
      </c>
      <c r="AQ517">
        <f>(Table2[[#This Row],[Sharpe Ratio]]-AVERAGE(Table2[Sharpe Ratio]))/_xlfn.STDEV.P(Table2[Sharpe Ratio])</f>
        <v>-0.52151400286423444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570</v>
      </c>
      <c r="AT517">
        <f>_xlfn.RANK.AVG(Table2[[#This Row],[6M Return vs Nifty Z-Score]],Table2[6M Return vs Nifty Z-Score])</f>
        <v>406</v>
      </c>
      <c r="AU517">
        <f>_xlfn.RANK.AVG(Table2[[#This Row],[Sharpe Ratio Z-Score]],Table2[Sharpe Ratio Z-Score])</f>
        <v>468</v>
      </c>
      <c r="AV517">
        <f>(Table2[[#This Row],[Rank 1Y]]+Table2[[#This Row],[Rank 6M]]+Table2[[#This Row],[Rank Sharpe]])/3</f>
        <v>481.33333333333331</v>
      </c>
    </row>
    <row r="518" spans="1:48" x14ac:dyDescent="0.3">
      <c r="A518" t="s">
        <v>1092</v>
      </c>
      <c r="B518" t="s">
        <v>1093</v>
      </c>
      <c r="C518" t="s">
        <v>3171</v>
      </c>
      <c r="D518" t="s">
        <v>117</v>
      </c>
      <c r="E518">
        <v>12402.22302632</v>
      </c>
      <c r="F518">
        <v>1949.05</v>
      </c>
      <c r="G518">
        <v>-5.4967634880353398</v>
      </c>
      <c r="H518">
        <f>(Table2[[#This Row],[1Y Return vs Nifty]]-AVERAGE(Table2[1Y Return vs Nifty]))/_xlfn.STDEV.P(Table2[1Y Return vs Nifty])</f>
        <v>-0.50918066316674715</v>
      </c>
      <c r="I518">
        <v>-12.203782060003499</v>
      </c>
      <c r="J518">
        <f>(Table2[[#This Row],[1M Return vs Nifty]]-AVERAGE(Table2[1M Return vs Nifty]))/_xlfn.STDEV.P(Table2[1M Return vs Nifty])</f>
        <v>-1.2594334871405222</v>
      </c>
      <c r="K518">
        <v>13.159104613511699</v>
      </c>
      <c r="L518">
        <f>(Table2[[#This Row],[6M Return vs Nifty]]-AVERAGE(Table2[6M Return vs Nifty]))/_xlfn.STDEV.P(Table2[6M Return vs Nifty])</f>
        <v>0.13290845840633891</v>
      </c>
      <c r="M518">
        <v>1.2346249574064201</v>
      </c>
      <c r="N518">
        <f>(Table2[[#This Row],[1W Return vs Nifty]]-AVERAGE(Table2[1W Return vs Nifty]))/_xlfn.STDEV.P(Table2[1W Return vs Nifty])</f>
        <v>-0.59589846689205206</v>
      </c>
      <c r="O518">
        <v>2087.04</v>
      </c>
      <c r="P518">
        <v>2138.2571067913</v>
      </c>
      <c r="Q518">
        <v>1905.7643408239201</v>
      </c>
      <c r="R518">
        <v>18.248595705785601</v>
      </c>
      <c r="S518" s="1">
        <f>(Table2[[#This Row],[Close Price]]-Table2[[#This Row],[20D EMA]])/Table2[[#This Row],[20D EMA]]</f>
        <v>-6.6117563630788106E-2</v>
      </c>
      <c r="T518" s="1">
        <f>(Table2[[#This Row],[Close Price]]-Table2[[#This Row],[50D EMA]])/Table2[[#This Row],[50D EMA]]</f>
        <v>-8.8486602565407579E-2</v>
      </c>
      <c r="U518" s="1">
        <f>(Table2[[#This Row],[Close Price]]-Table2[[#This Row],[200D EMA]])/Table2[[#This Row],[200D EMA]]</f>
        <v>2.2713017684739645E-2</v>
      </c>
      <c r="V518">
        <v>0.94451484707407096</v>
      </c>
      <c r="W518">
        <v>1933.55</v>
      </c>
      <c r="X518">
        <v>1980.95</v>
      </c>
      <c r="Y518">
        <v>1919.55</v>
      </c>
      <c r="Z518">
        <v>2137.9499999999998</v>
      </c>
      <c r="AA518">
        <v>1919.55</v>
      </c>
      <c r="AB518">
        <v>2033.6</v>
      </c>
      <c r="AC518" s="1">
        <f>(Table2[[#This Row],[Close Price]]/Table2[[#This Row],[Day Low]])-1</f>
        <v>8.0163429960435906E-3</v>
      </c>
      <c r="AD518" s="1">
        <f>(Table2[[#This Row],[Day High]]/Table2[[#This Row],[Close Price]])-1</f>
        <v>1.6366948000307913E-2</v>
      </c>
      <c r="AE518" s="1">
        <f>(Table2[[#This Row],[Close Price]]/Table2[[#This Row],[Current Week Low]])-1</f>
        <v>1.5368185251751765E-2</v>
      </c>
      <c r="AF518" s="1">
        <f>(Table2[[#This Row],[Current Week High]]/Table2[[#This Row],[Close Price]])-1</f>
        <v>9.6919011826274382E-2</v>
      </c>
      <c r="AG518" s="1">
        <f>(Table2[[#This Row],[Close Price]]/Table2[[#This Row],[Current Month Low]])-1</f>
        <v>1.5368185251751765E-2</v>
      </c>
      <c r="AH518" s="1">
        <f>(Table2[[#This Row],[Current Month High]]/Table2[[#This Row],[Close Price]])-1</f>
        <v>4.3380108257869088E-2</v>
      </c>
      <c r="AI518">
        <v>27.4467048049049</v>
      </c>
      <c r="AJ518">
        <v>35.336596882269198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-0.15</v>
      </c>
      <c r="AM518" t="s">
        <v>3214</v>
      </c>
      <c r="AN518">
        <v>-11.59</v>
      </c>
      <c r="AO518" t="s">
        <v>3214</v>
      </c>
      <c r="AP518">
        <v>-8.6319015090860998E-2</v>
      </c>
      <c r="AQ518">
        <f>(Table2[[#This Row],[Sharpe Ratio]]-AVERAGE(Table2[Sharpe Ratio]))/_xlfn.STDEV.P(Table2[Sharpe Ratio])</f>
        <v>-1.7225094918967985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468</v>
      </c>
      <c r="AT518">
        <f>_xlfn.RANK.AVG(Table2[[#This Row],[6M Return vs Nifty Z-Score]],Table2[6M Return vs Nifty Z-Score])</f>
        <v>278</v>
      </c>
      <c r="AU518">
        <f>_xlfn.RANK.AVG(Table2[[#This Row],[Sharpe Ratio Z-Score]],Table2[Sharpe Ratio Z-Score])</f>
        <v>700</v>
      </c>
      <c r="AV518">
        <f>(Table2[[#This Row],[Rank 1Y]]+Table2[[#This Row],[Rank 6M]]+Table2[[#This Row],[Rank Sharpe]])/3</f>
        <v>482</v>
      </c>
    </row>
    <row r="519" spans="1:48" x14ac:dyDescent="0.3">
      <c r="A519" t="s">
        <v>87</v>
      </c>
      <c r="B519" t="s">
        <v>88</v>
      </c>
      <c r="C519" t="s">
        <v>3179</v>
      </c>
      <c r="D519" t="s">
        <v>89</v>
      </c>
      <c r="E519">
        <v>322954.08226362901</v>
      </c>
      <c r="F519">
        <v>4942.6000000000004</v>
      </c>
      <c r="G519">
        <v>3.3652564665459601</v>
      </c>
      <c r="H519">
        <f>(Table2[[#This Row],[1Y Return vs Nifty]]-AVERAGE(Table2[1Y Return vs Nifty]))/_xlfn.STDEV.P(Table2[1Y Return vs Nifty])</f>
        <v>-0.35763893757593351</v>
      </c>
      <c r="I519">
        <v>-1.1900862640021801</v>
      </c>
      <c r="J519">
        <f>(Table2[[#This Row],[1M Return vs Nifty]]-AVERAGE(Table2[1M Return vs Nifty]))/_xlfn.STDEV.P(Table2[1M Return vs Nifty])</f>
        <v>-0.25784162400163702</v>
      </c>
      <c r="K519">
        <v>-1.75129120519422</v>
      </c>
      <c r="L519">
        <f>(Table2[[#This Row],[6M Return vs Nifty]]-AVERAGE(Table2[6M Return vs Nifty]))/_xlfn.STDEV.P(Table2[6M Return vs Nifty])</f>
        <v>-0.35825694754253923</v>
      </c>
      <c r="M519">
        <v>-2.6214502827037598</v>
      </c>
      <c r="N519">
        <f>(Table2[[#This Row],[1W Return vs Nifty]]-AVERAGE(Table2[1W Return vs Nifty]))/_xlfn.STDEV.P(Table2[1W Return vs Nifty])</f>
        <v>-1.4844838876132966</v>
      </c>
      <c r="O519">
        <v>5154.8500000000004</v>
      </c>
      <c r="P519">
        <v>5086.4576032894001</v>
      </c>
      <c r="Q519">
        <v>4632.9383769149499</v>
      </c>
      <c r="R519">
        <v>25.089515449310699</v>
      </c>
      <c r="S519" s="1">
        <f>(Table2[[#This Row],[Close Price]]-Table2[[#This Row],[20D EMA]])/Table2[[#This Row],[20D EMA]]</f>
        <v>-4.1174815950027643E-2</v>
      </c>
      <c r="T519" s="1">
        <f>(Table2[[#This Row],[Close Price]]-Table2[[#This Row],[50D EMA]])/Table2[[#This Row],[50D EMA]]</f>
        <v>-2.8282473679986521E-2</v>
      </c>
      <c r="U519" s="1">
        <f>(Table2[[#This Row],[Close Price]]-Table2[[#This Row],[200D EMA]])/Table2[[#This Row],[200D EMA]]</f>
        <v>6.6839141359625112E-2</v>
      </c>
      <c r="V519">
        <v>1.0195840899770701</v>
      </c>
      <c r="W519">
        <v>4881</v>
      </c>
      <c r="X519">
        <v>5015</v>
      </c>
      <c r="Y519">
        <v>4881</v>
      </c>
      <c r="Z519">
        <v>5215</v>
      </c>
      <c r="AA519">
        <v>4881</v>
      </c>
      <c r="AB519">
        <v>5138</v>
      </c>
      <c r="AC519" s="1">
        <f>(Table2[[#This Row],[Close Price]]/Table2[[#This Row],[Day Low]])-1</f>
        <v>1.2620364679369001E-2</v>
      </c>
      <c r="AD519" s="1">
        <f>(Table2[[#This Row],[Day High]]/Table2[[#This Row],[Close Price]])-1</f>
        <v>1.4648160886982398E-2</v>
      </c>
      <c r="AE519" s="1">
        <f>(Table2[[#This Row],[Close Price]]/Table2[[#This Row],[Current Week Low]])-1</f>
        <v>1.2620364679369001E-2</v>
      </c>
      <c r="AF519" s="1">
        <f>(Table2[[#This Row],[Current Week High]]/Table2[[#This Row],[Close Price]])-1</f>
        <v>5.5112693723950779E-2</v>
      </c>
      <c r="AG519" s="1">
        <f>(Table2[[#This Row],[Close Price]]/Table2[[#This Row],[Current Month Low]])-1</f>
        <v>1.2620364679369001E-2</v>
      </c>
      <c r="AH519" s="1">
        <f>(Table2[[#This Row],[Current Month High]]/Table2[[#This Row],[Close Price]])-1</f>
        <v>3.9533848581718045E-2</v>
      </c>
      <c r="AI519">
        <v>10.970946465422999</v>
      </c>
      <c r="AJ519">
        <v>36.686946902654803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-0.1</v>
      </c>
      <c r="AM519" t="s">
        <v>3214</v>
      </c>
      <c r="AN519">
        <v>-5.04</v>
      </c>
      <c r="AO519" t="s">
        <v>3214</v>
      </c>
      <c r="AP519">
        <v>-1.5587935795799999E-2</v>
      </c>
      <c r="AQ519">
        <f>(Table2[[#This Row],[Sharpe Ratio]]-AVERAGE(Table2[Sharpe Ratio]))/_xlfn.STDEV.P(Table2[Sharpe Ratio])</f>
        <v>-0.8966023117415397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-3.3548237084749459</v>
      </c>
      <c r="AS519">
        <f>_xlfn.RANK.AVG(Table2[[#This Row],[1Y Return vs Nifty Z-Score]],Table2[1Y Return vs Nifty Z-Score])</f>
        <v>411</v>
      </c>
      <c r="AT519">
        <f>_xlfn.RANK.AVG(Table2[[#This Row],[6M Return vs Nifty Z-Score]],Table2[6M Return vs Nifty Z-Score])</f>
        <v>443</v>
      </c>
      <c r="AU519">
        <f>_xlfn.RANK.AVG(Table2[[#This Row],[Sharpe Ratio Z-Score]],Table2[Sharpe Ratio Z-Score])</f>
        <v>597</v>
      </c>
      <c r="AV519">
        <f>(Table2[[#This Row],[Rank 1Y]]+Table2[[#This Row],[Rank 6M]]+Table2[[#This Row],[Rank Sharpe]])/3</f>
        <v>483.66666666666669</v>
      </c>
    </row>
    <row r="520" spans="1:48" x14ac:dyDescent="0.3">
      <c r="A520" t="s">
        <v>1755</v>
      </c>
      <c r="B520" t="s">
        <v>1756</v>
      </c>
      <c r="C520" t="s">
        <v>3181</v>
      </c>
      <c r="D520" t="s">
        <v>261</v>
      </c>
      <c r="E520">
        <v>4761.1514709749999</v>
      </c>
      <c r="F520">
        <v>507.55</v>
      </c>
      <c r="G520">
        <v>-9.1668845091461506</v>
      </c>
      <c r="H520">
        <f>(Table2[[#This Row],[1Y Return vs Nifty]]-AVERAGE(Table2[1Y Return vs Nifty]))/_xlfn.STDEV.P(Table2[1Y Return vs Nifty])</f>
        <v>-0.57194022312223236</v>
      </c>
      <c r="I520">
        <v>-0.49050892004720098</v>
      </c>
      <c r="J520">
        <f>(Table2[[#This Row],[1M Return vs Nifty]]-AVERAGE(Table2[1M Return vs Nifty]))/_xlfn.STDEV.P(Table2[1M Return vs Nifty])</f>
        <v>-0.19422165588920595</v>
      </c>
      <c r="K520">
        <v>10.017452186127899</v>
      </c>
      <c r="L520">
        <f>(Table2[[#This Row],[6M Return vs Nifty]]-AVERAGE(Table2[6M Return vs Nifty]))/_xlfn.STDEV.P(Table2[6M Return vs Nifty])</f>
        <v>2.9418852321544418E-2</v>
      </c>
      <c r="M520">
        <v>7.9201738708803999</v>
      </c>
      <c r="N520">
        <f>(Table2[[#This Row],[1W Return vs Nifty]]-AVERAGE(Table2[1W Return vs Nifty]))/_xlfn.STDEV.P(Table2[1W Return vs Nifty])</f>
        <v>0.94470458779885991</v>
      </c>
      <c r="O520">
        <v>512.98</v>
      </c>
      <c r="P520">
        <v>519.67154787229697</v>
      </c>
      <c r="Q520">
        <v>482.00074645646902</v>
      </c>
      <c r="R520">
        <v>58.175190562850297</v>
      </c>
      <c r="S520" s="1">
        <f>(Table2[[#This Row],[Close Price]]-Table2[[#This Row],[20D EMA]])/Table2[[#This Row],[20D EMA]]</f>
        <v>-1.0585208000311916E-2</v>
      </c>
      <c r="T520" s="1">
        <f>(Table2[[#This Row],[Close Price]]-Table2[[#This Row],[50D EMA]])/Table2[[#This Row],[50D EMA]]</f>
        <v>-2.332540221208278E-2</v>
      </c>
      <c r="U520" s="1">
        <f>(Table2[[#This Row],[Close Price]]-Table2[[#This Row],[200D EMA]])/Table2[[#This Row],[200D EMA]]</f>
        <v>5.3006668000748471E-2</v>
      </c>
      <c r="V520">
        <v>0.514099376972175</v>
      </c>
      <c r="W520">
        <v>506.3</v>
      </c>
      <c r="X520">
        <v>519.5</v>
      </c>
      <c r="Y520">
        <v>501</v>
      </c>
      <c r="Z520">
        <v>528.95000000000005</v>
      </c>
      <c r="AA520">
        <v>504.65</v>
      </c>
      <c r="AB520">
        <v>528.95000000000005</v>
      </c>
      <c r="AC520" s="1">
        <f>(Table2[[#This Row],[Close Price]]/Table2[[#This Row],[Day Low]])-1</f>
        <v>2.4688919612878557E-3</v>
      </c>
      <c r="AD520" s="1">
        <f>(Table2[[#This Row],[Day High]]/Table2[[#This Row],[Close Price]])-1</f>
        <v>2.3544478376514633E-2</v>
      </c>
      <c r="AE520" s="1">
        <f>(Table2[[#This Row],[Close Price]]/Table2[[#This Row],[Current Week Low]])-1</f>
        <v>1.307385229540925E-2</v>
      </c>
      <c r="AF520" s="1">
        <f>(Table2[[#This Row],[Current Week High]]/Table2[[#This Row],[Close Price]])-1</f>
        <v>4.2163333661708213E-2</v>
      </c>
      <c r="AG520" s="1">
        <f>(Table2[[#This Row],[Close Price]]/Table2[[#This Row],[Current Month Low]])-1</f>
        <v>5.7465570197166027E-3</v>
      </c>
      <c r="AH520" s="1">
        <f>(Table2[[#This Row],[Current Month High]]/Table2[[#This Row],[Close Price]])-1</f>
        <v>4.2163333661708213E-2</v>
      </c>
      <c r="AI520">
        <v>20.943749384297099</v>
      </c>
      <c r="AJ520">
        <v>40.946959178006097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-0.04</v>
      </c>
      <c r="AM520" t="s">
        <v>3214</v>
      </c>
      <c r="AN520">
        <v>-4.96</v>
      </c>
      <c r="AO520" t="s">
        <v>3214</v>
      </c>
      <c r="AP520">
        <v>-4.1091569837958003E-2</v>
      </c>
      <c r="AQ520">
        <f>(Table2[[#This Row],[Sharpe Ratio]]-AVERAGE(Table2[Sharpe Ratio]))/_xlfn.STDEV.P(Table2[Sharpe Ratio])</f>
        <v>-1.1944011674270518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495</v>
      </c>
      <c r="AT520">
        <f>_xlfn.RANK.AVG(Table2[[#This Row],[6M Return vs Nifty Z-Score]],Table2[6M Return vs Nifty Z-Score])</f>
        <v>312</v>
      </c>
      <c r="AU520">
        <f>_xlfn.RANK.AVG(Table2[[#This Row],[Sharpe Ratio Z-Score]],Table2[Sharpe Ratio Z-Score])</f>
        <v>645</v>
      </c>
      <c r="AV520">
        <f>(Table2[[#This Row],[Rank 1Y]]+Table2[[#This Row],[Rank 6M]]+Table2[[#This Row],[Rank Sharpe]])/3</f>
        <v>484</v>
      </c>
    </row>
    <row r="521" spans="1:48" x14ac:dyDescent="0.3">
      <c r="A521" t="s">
        <v>303</v>
      </c>
      <c r="B521" t="s">
        <v>304</v>
      </c>
      <c r="C521" t="s">
        <v>3169</v>
      </c>
      <c r="D521" t="s">
        <v>305</v>
      </c>
      <c r="E521">
        <v>94384.586292149994</v>
      </c>
      <c r="F521">
        <v>84.44</v>
      </c>
      <c r="G521">
        <v>-9.6936625905112805</v>
      </c>
      <c r="H521">
        <f>(Table2[[#This Row],[1Y Return vs Nifty]]-AVERAGE(Table2[1Y Return vs Nifty]))/_xlfn.STDEV.P(Table2[1Y Return vs Nifty])</f>
        <v>-0.58094819871500014</v>
      </c>
      <c r="I521">
        <v>-7.2482945452713796</v>
      </c>
      <c r="J521">
        <f>(Table2[[#This Row],[1M Return vs Nifty]]-AVERAGE(Table2[1M Return vs Nifty]))/_xlfn.STDEV.P(Table2[1M Return vs Nifty])</f>
        <v>-0.80877858758863397</v>
      </c>
      <c r="K521">
        <v>-16.431177004289399</v>
      </c>
      <c r="L521">
        <f>(Table2[[#This Row],[6M Return vs Nifty]]-AVERAGE(Table2[6M Return vs Nifty]))/_xlfn.STDEV.P(Table2[6M Return vs Nifty])</f>
        <v>-0.84182909113044402</v>
      </c>
      <c r="M521">
        <v>2.1367956341396899</v>
      </c>
      <c r="N521">
        <f>(Table2[[#This Row],[1W Return vs Nifty]]-AVERAGE(Table2[1W Return vs Nifty]))/_xlfn.STDEV.P(Table2[1W Return vs Nifty])</f>
        <v>-0.38800425829136703</v>
      </c>
      <c r="O521">
        <v>89.58</v>
      </c>
      <c r="P521">
        <v>90.998169748577297</v>
      </c>
      <c r="Q521">
        <v>84.6499317618471</v>
      </c>
      <c r="R521">
        <v>40.240771333783599</v>
      </c>
      <c r="S521" s="1">
        <f>(Table2[[#This Row],[Close Price]]-Table2[[#This Row],[20D EMA]])/Table2[[#This Row],[20D EMA]]</f>
        <v>-5.73788792141103E-2</v>
      </c>
      <c r="T521" s="1">
        <f>(Table2[[#This Row],[Close Price]]-Table2[[#This Row],[50D EMA]])/Table2[[#This Row],[50D EMA]]</f>
        <v>-7.2069248938711014E-2</v>
      </c>
      <c r="U521" s="1">
        <f>(Table2[[#This Row],[Close Price]]-Table2[[#This Row],[200D EMA]])/Table2[[#This Row],[200D EMA]]</f>
        <v>-2.4799991857964035E-3</v>
      </c>
      <c r="V521">
        <v>0.29543007226206303</v>
      </c>
      <c r="W521">
        <v>84.15</v>
      </c>
      <c r="X521">
        <v>86.6</v>
      </c>
      <c r="Y521">
        <v>84.15</v>
      </c>
      <c r="Z521">
        <v>88.64</v>
      </c>
      <c r="AA521">
        <v>84.15</v>
      </c>
      <c r="AB521">
        <v>88.21</v>
      </c>
      <c r="AC521" s="1">
        <f>(Table2[[#This Row],[Close Price]]/Table2[[#This Row],[Day Low]])-1</f>
        <v>3.4462269756385666E-3</v>
      </c>
      <c r="AD521" s="1">
        <f>(Table2[[#This Row],[Day High]]/Table2[[#This Row],[Close Price]])-1</f>
        <v>2.5580293699668299E-2</v>
      </c>
      <c r="AE521" s="1">
        <f>(Table2[[#This Row],[Close Price]]/Table2[[#This Row],[Current Week Low]])-1</f>
        <v>3.4462269756385666E-3</v>
      </c>
      <c r="AF521" s="1">
        <f>(Table2[[#This Row],[Current Week High]]/Table2[[#This Row],[Close Price]])-1</f>
        <v>4.9739459971577471E-2</v>
      </c>
      <c r="AG521" s="1">
        <f>(Table2[[#This Row],[Close Price]]/Table2[[#This Row],[Current Month Low]])-1</f>
        <v>3.4462269756385666E-3</v>
      </c>
      <c r="AH521" s="1">
        <f>(Table2[[#This Row],[Current Month High]]/Table2[[#This Row],[Close Price]])-1</f>
        <v>4.4647086688773152E-2</v>
      </c>
      <c r="AI521">
        <v>27.783041212695402</v>
      </c>
      <c r="AJ521">
        <v>41.915966386554601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-7.0000000000000007E-2</v>
      </c>
      <c r="AM521" t="s">
        <v>3214</v>
      </c>
      <c r="AN521">
        <v>-9.8000000000000007</v>
      </c>
      <c r="AO521" t="s">
        <v>3214</v>
      </c>
      <c r="AP521">
        <v>5.9104329792251997E-2</v>
      </c>
      <c r="AQ521">
        <f>(Table2[[#This Row],[Sharpe Ratio]]-AVERAGE(Table2[Sharpe Ratio]))/_xlfn.STDEV.P(Table2[Sharpe Ratio])</f>
        <v>-2.4441458746563196E-2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501</v>
      </c>
      <c r="AT521">
        <f>_xlfn.RANK.AVG(Table2[[#This Row],[6M Return vs Nifty Z-Score]],Table2[6M Return vs Nifty Z-Score])</f>
        <v>598</v>
      </c>
      <c r="AU521">
        <f>_xlfn.RANK.AVG(Table2[[#This Row],[Sharpe Ratio Z-Score]],Table2[Sharpe Ratio Z-Score])</f>
        <v>356</v>
      </c>
      <c r="AV521">
        <f>(Table2[[#This Row],[Rank 1Y]]+Table2[[#This Row],[Rank 6M]]+Table2[[#This Row],[Rank Sharpe]])/3</f>
        <v>485</v>
      </c>
    </row>
    <row r="522" spans="1:48" x14ac:dyDescent="0.3">
      <c r="A522" t="s">
        <v>2112</v>
      </c>
      <c r="B522" t="s">
        <v>2113</v>
      </c>
      <c r="C522" t="s">
        <v>3169</v>
      </c>
      <c r="D522" t="s">
        <v>570</v>
      </c>
      <c r="E522">
        <v>3043.8796615020001</v>
      </c>
      <c r="F522">
        <v>51.1</v>
      </c>
      <c r="G522">
        <v>-6.4605235624005903</v>
      </c>
      <c r="H522">
        <f>(Table2[[#This Row],[1Y Return vs Nifty]]-AVERAGE(Table2[1Y Return vs Nifty]))/_xlfn.STDEV.P(Table2[1Y Return vs Nifty])</f>
        <v>-0.52566108924041433</v>
      </c>
      <c r="I522">
        <v>-5.7030804275432398</v>
      </c>
      <c r="J522">
        <f>(Table2[[#This Row],[1M Return vs Nifty]]-AVERAGE(Table2[1M Return vs Nifty]))/_xlfn.STDEV.P(Table2[1M Return vs Nifty])</f>
        <v>-0.66825592237340792</v>
      </c>
      <c r="K522">
        <v>9.9924058141455898</v>
      </c>
      <c r="L522">
        <f>(Table2[[#This Row],[6M Return vs Nifty]]-AVERAGE(Table2[6M Return vs Nifty]))/_xlfn.STDEV.P(Table2[6M Return vs Nifty])</f>
        <v>2.8593796326263309E-2</v>
      </c>
      <c r="M522">
        <v>5.8601621233748604</v>
      </c>
      <c r="N522">
        <f>(Table2[[#This Row],[1W Return vs Nifty]]-AVERAGE(Table2[1W Return vs Nifty]))/_xlfn.STDEV.P(Table2[1W Return vs Nifty])</f>
        <v>0.47000005239264386</v>
      </c>
      <c r="O522">
        <v>52.48</v>
      </c>
      <c r="P522">
        <v>53.012622774623303</v>
      </c>
      <c r="Q522">
        <v>48.660510218450703</v>
      </c>
      <c r="R522">
        <v>57.328344989022398</v>
      </c>
      <c r="S522" s="1">
        <f>(Table2[[#This Row],[Close Price]]-Table2[[#This Row],[20D EMA]])/Table2[[#This Row],[20D EMA]]</f>
        <v>-2.6295731707316989E-2</v>
      </c>
      <c r="T522" s="1">
        <f>(Table2[[#This Row],[Close Price]]-Table2[[#This Row],[50D EMA]])/Table2[[#This Row],[50D EMA]]</f>
        <v>-3.6078629475749267E-2</v>
      </c>
      <c r="U522" s="1">
        <f>(Table2[[#This Row],[Close Price]]-Table2[[#This Row],[200D EMA]])/Table2[[#This Row],[200D EMA]]</f>
        <v>5.0132844283747605E-2</v>
      </c>
      <c r="V522">
        <v>0.59676033079453095</v>
      </c>
      <c r="W522">
        <v>50.91</v>
      </c>
      <c r="X522">
        <v>53.57</v>
      </c>
      <c r="Y522">
        <v>50.91</v>
      </c>
      <c r="Z522">
        <v>54.1</v>
      </c>
      <c r="AA522">
        <v>50.91</v>
      </c>
      <c r="AB522">
        <v>54.1</v>
      </c>
      <c r="AC522" s="1">
        <f>(Table2[[#This Row],[Close Price]]/Table2[[#This Row],[Day Low]])-1</f>
        <v>3.7320762129249285E-3</v>
      </c>
      <c r="AD522" s="1">
        <f>(Table2[[#This Row],[Day High]]/Table2[[#This Row],[Close Price]])-1</f>
        <v>4.8336594911937425E-2</v>
      </c>
      <c r="AE522" s="1">
        <f>(Table2[[#This Row],[Close Price]]/Table2[[#This Row],[Current Week Low]])-1</f>
        <v>3.7320762129249285E-3</v>
      </c>
      <c r="AF522" s="1">
        <f>(Table2[[#This Row],[Current Week High]]/Table2[[#This Row],[Close Price]])-1</f>
        <v>5.8708414872798542E-2</v>
      </c>
      <c r="AG522" s="1">
        <f>(Table2[[#This Row],[Close Price]]/Table2[[#This Row],[Current Month Low]])-1</f>
        <v>3.7320762129249285E-3</v>
      </c>
      <c r="AH522" s="1">
        <f>(Table2[[#This Row],[Current Month High]]/Table2[[#This Row],[Close Price]])-1</f>
        <v>5.8708414872798542E-2</v>
      </c>
      <c r="AI522">
        <v>23.287671232876701</v>
      </c>
      <c r="AJ522">
        <v>53.684210526315802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-0.13</v>
      </c>
      <c r="AM522" t="s">
        <v>3214</v>
      </c>
      <c r="AN522">
        <v>-1.37</v>
      </c>
      <c r="AO522" t="s">
        <v>3214</v>
      </c>
      <c r="AP522">
        <v>-5.7059970091872997E-2</v>
      </c>
      <c r="AQ522">
        <f>(Table2[[#This Row],[Sharpe Ratio]]-AVERAGE(Table2[Sharpe Ratio]))/_xlfn.STDEV.P(Table2[Sharpe Ratio])</f>
        <v>-1.3808597448550139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472</v>
      </c>
      <c r="AT522">
        <f>_xlfn.RANK.AVG(Table2[[#This Row],[6M Return vs Nifty Z-Score]],Table2[6M Return vs Nifty Z-Score])</f>
        <v>313</v>
      </c>
      <c r="AU522">
        <f>_xlfn.RANK.AVG(Table2[[#This Row],[Sharpe Ratio Z-Score]],Table2[Sharpe Ratio Z-Score])</f>
        <v>671</v>
      </c>
      <c r="AV522">
        <f>(Table2[[#This Row],[Rank 1Y]]+Table2[[#This Row],[Rank 6M]]+Table2[[#This Row],[Rank Sharpe]])/3</f>
        <v>485.33333333333331</v>
      </c>
    </row>
    <row r="523" spans="1:48" x14ac:dyDescent="0.3">
      <c r="A523" t="s">
        <v>2143</v>
      </c>
      <c r="B523" t="s">
        <v>2144</v>
      </c>
      <c r="C523" t="s">
        <v>3175</v>
      </c>
      <c r="D523" t="s">
        <v>261</v>
      </c>
      <c r="E523">
        <v>2905.2549349999999</v>
      </c>
      <c r="F523">
        <v>293.5</v>
      </c>
      <c r="G523">
        <v>-22.1020291532305</v>
      </c>
      <c r="H523">
        <f>(Table2[[#This Row],[1Y Return vs Nifty]]-AVERAGE(Table2[1Y Return vs Nifty]))/_xlfn.STDEV.P(Table2[1Y Return vs Nifty])</f>
        <v>-0.79313292525759171</v>
      </c>
      <c r="I523">
        <v>-6.9941859483142101</v>
      </c>
      <c r="J523">
        <f>(Table2[[#This Row],[1M Return vs Nifty]]-AVERAGE(Table2[1M Return vs Nifty]))/_xlfn.STDEV.P(Table2[1M Return vs Nifty])</f>
        <v>-0.78566980487117921</v>
      </c>
      <c r="K523">
        <v>-13.074895301748599</v>
      </c>
      <c r="L523">
        <f>(Table2[[#This Row],[6M Return vs Nifty]]-AVERAGE(Table2[6M Return vs Nifty]))/_xlfn.STDEV.P(Table2[6M Return vs Nifty])</f>
        <v>-0.73126935247889702</v>
      </c>
      <c r="M523">
        <v>5.2689947599766597E-3</v>
      </c>
      <c r="N523">
        <f>(Table2[[#This Row],[1W Return vs Nifty]]-AVERAGE(Table2[1W Return vs Nifty]))/_xlfn.STDEV.P(Table2[1W Return vs Nifty])</f>
        <v>-0.87918852667136993</v>
      </c>
      <c r="O523">
        <v>309.72000000000003</v>
      </c>
      <c r="P523">
        <v>315.76109650196702</v>
      </c>
      <c r="Q523">
        <v>307.56262804808398</v>
      </c>
      <c r="R523">
        <v>24.544585135719998</v>
      </c>
      <c r="S523" s="1">
        <f>(Table2[[#This Row],[Close Price]]-Table2[[#This Row],[20D EMA]])/Table2[[#This Row],[20D EMA]]</f>
        <v>-5.2369882474493173E-2</v>
      </c>
      <c r="T523" s="1">
        <f>(Table2[[#This Row],[Close Price]]-Table2[[#This Row],[50D EMA]])/Table2[[#This Row],[50D EMA]]</f>
        <v>-7.0499807444861534E-2</v>
      </c>
      <c r="U523" s="1">
        <f>(Table2[[#This Row],[Close Price]]-Table2[[#This Row],[200D EMA]])/Table2[[#This Row],[200D EMA]]</f>
        <v>-4.5722811439514184E-2</v>
      </c>
      <c r="V523">
        <v>1.16903477584681</v>
      </c>
      <c r="W523">
        <v>292.55</v>
      </c>
      <c r="X523">
        <v>301.5</v>
      </c>
      <c r="Y523">
        <v>292.55</v>
      </c>
      <c r="Z523">
        <v>303.95</v>
      </c>
      <c r="AA523">
        <v>292.55</v>
      </c>
      <c r="AB523">
        <v>302.60000000000002</v>
      </c>
      <c r="AC523" s="1">
        <f>(Table2[[#This Row],[Close Price]]/Table2[[#This Row],[Day Low]])-1</f>
        <v>3.2473081524524439E-3</v>
      </c>
      <c r="AD523" s="1">
        <f>(Table2[[#This Row],[Day High]]/Table2[[#This Row],[Close Price]])-1</f>
        <v>2.7257240204429323E-2</v>
      </c>
      <c r="AE523" s="1">
        <f>(Table2[[#This Row],[Close Price]]/Table2[[#This Row],[Current Week Low]])-1</f>
        <v>3.2473081524524439E-3</v>
      </c>
      <c r="AF523" s="1">
        <f>(Table2[[#This Row],[Current Week High]]/Table2[[#This Row],[Close Price]])-1</f>
        <v>3.5604770017035658E-2</v>
      </c>
      <c r="AG523" s="1">
        <f>(Table2[[#This Row],[Close Price]]/Table2[[#This Row],[Current Month Low]])-1</f>
        <v>3.2473081524524439E-3</v>
      </c>
      <c r="AH523" s="1">
        <f>(Table2[[#This Row],[Current Month High]]/Table2[[#This Row],[Close Price]])-1</f>
        <v>3.1005110732538421E-2</v>
      </c>
      <c r="AI523">
        <v>36.814310051107299</v>
      </c>
      <c r="AJ523">
        <v>19.722618804813301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-0.15</v>
      </c>
      <c r="AM523" t="s">
        <v>3214</v>
      </c>
      <c r="AN523">
        <v>-6.99</v>
      </c>
      <c r="AO523" t="s">
        <v>3214</v>
      </c>
      <c r="AP523">
        <v>7.3171699718349997E-2</v>
      </c>
      <c r="AQ523">
        <f>(Table2[[#This Row],[Sharpe Ratio]]-AVERAGE(Table2[Sharpe Ratio]))/_xlfn.STDEV.P(Table2[Sharpe Ratio])</f>
        <v>0.13981931521105656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586</v>
      </c>
      <c r="AT523">
        <f>_xlfn.RANK.AVG(Table2[[#This Row],[6M Return vs Nifty Z-Score]],Table2[6M Return vs Nifty Z-Score])</f>
        <v>560</v>
      </c>
      <c r="AU523">
        <f>_xlfn.RANK.AVG(Table2[[#This Row],[Sharpe Ratio Z-Score]],Table2[Sharpe Ratio Z-Score])</f>
        <v>310</v>
      </c>
      <c r="AV523">
        <f>(Table2[[#This Row],[Rank 1Y]]+Table2[[#This Row],[Rank 6M]]+Table2[[#This Row],[Rank Sharpe]])/3</f>
        <v>485.33333333333331</v>
      </c>
    </row>
    <row r="524" spans="1:48" x14ac:dyDescent="0.3">
      <c r="A524" t="s">
        <v>412</v>
      </c>
      <c r="B524" t="s">
        <v>413</v>
      </c>
      <c r="C524" t="s">
        <v>3176</v>
      </c>
      <c r="D524" t="s">
        <v>124</v>
      </c>
      <c r="E524">
        <v>58353.647720725399</v>
      </c>
      <c r="F524">
        <v>137.03</v>
      </c>
      <c r="G524">
        <v>20.1358714547959</v>
      </c>
      <c r="H524">
        <f>(Table2[[#This Row],[1Y Return vs Nifty]]-AVERAGE(Table2[1Y Return vs Nifty]))/_xlfn.STDEV.P(Table2[1Y Return vs Nifty])</f>
        <v>-7.0859179962689312E-2</v>
      </c>
      <c r="I524">
        <v>6.3869916799675304</v>
      </c>
      <c r="J524">
        <f>(Table2[[#This Row],[1M Return vs Nifty]]-AVERAGE(Table2[1M Return vs Nifty]))/_xlfn.STDEV.P(Table2[1M Return vs Nifty])</f>
        <v>0.43122222482960826</v>
      </c>
      <c r="K524">
        <v>-20.086672623509099</v>
      </c>
      <c r="L524">
        <f>(Table2[[#This Row],[6M Return vs Nifty]]-AVERAGE(Table2[6M Return vs Nifty]))/_xlfn.STDEV.P(Table2[6M Return vs Nifty])</f>
        <v>-0.96224527669581261</v>
      </c>
      <c r="M524">
        <v>8.49283887881891</v>
      </c>
      <c r="N524">
        <f>(Table2[[#This Row],[1W Return vs Nifty]]-AVERAGE(Table2[1W Return vs Nifty]))/_xlfn.STDEV.P(Table2[1W Return vs Nifty])</f>
        <v>1.0766682413391979</v>
      </c>
      <c r="O524">
        <v>134.71</v>
      </c>
      <c r="P524">
        <v>136.41061261285799</v>
      </c>
      <c r="Q524">
        <v>133.391722763524</v>
      </c>
      <c r="R524">
        <v>74.493022401307996</v>
      </c>
      <c r="S524" s="1">
        <f>(Table2[[#This Row],[Close Price]]-Table2[[#This Row],[20D EMA]])/Table2[[#This Row],[20D EMA]]</f>
        <v>1.7222180981367331E-2</v>
      </c>
      <c r="T524" s="1">
        <f>(Table2[[#This Row],[Close Price]]-Table2[[#This Row],[50D EMA]])/Table2[[#This Row],[50D EMA]]</f>
        <v>4.5406099663218525E-3</v>
      </c>
      <c r="U524" s="1">
        <f>(Table2[[#This Row],[Close Price]]-Table2[[#This Row],[200D EMA]])/Table2[[#This Row],[200D EMA]]</f>
        <v>2.7275134926669439E-2</v>
      </c>
      <c r="V524">
        <v>1.25735879525338</v>
      </c>
      <c r="W524">
        <v>136.15</v>
      </c>
      <c r="X524">
        <v>141.65</v>
      </c>
      <c r="Y524">
        <v>136.15</v>
      </c>
      <c r="Z524">
        <v>143.94</v>
      </c>
      <c r="AA524">
        <v>136.15</v>
      </c>
      <c r="AB524">
        <v>142.12</v>
      </c>
      <c r="AC524" s="1">
        <f>(Table2[[#This Row],[Close Price]]/Table2[[#This Row],[Day Low]])-1</f>
        <v>6.4634594197576778E-3</v>
      </c>
      <c r="AD524" s="1">
        <f>(Table2[[#This Row],[Day High]]/Table2[[#This Row],[Close Price]])-1</f>
        <v>3.371524483689714E-2</v>
      </c>
      <c r="AE524" s="1">
        <f>(Table2[[#This Row],[Close Price]]/Table2[[#This Row],[Current Week Low]])-1</f>
        <v>6.4634594197576778E-3</v>
      </c>
      <c r="AF524" s="1">
        <f>(Table2[[#This Row],[Current Week High]]/Table2[[#This Row],[Close Price]])-1</f>
        <v>5.0426913814493046E-2</v>
      </c>
      <c r="AG524" s="1">
        <f>(Table2[[#This Row],[Close Price]]/Table2[[#This Row],[Current Month Low]])-1</f>
        <v>6.4634594197576778E-3</v>
      </c>
      <c r="AH524" s="1">
        <f>(Table2[[#This Row],[Current Month High]]/Table2[[#This Row],[Close Price]])-1</f>
        <v>3.7145150696927809E-2</v>
      </c>
      <c r="AI524">
        <v>27.964679267313699</v>
      </c>
      <c r="AJ524">
        <v>67.518337408312902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-0.14000000000000001</v>
      </c>
      <c r="AM524" t="s">
        <v>3214</v>
      </c>
      <c r="AN524">
        <v>3</v>
      </c>
      <c r="AO524" t="s">
        <v>3215</v>
      </c>
      <c r="AP524">
        <v>2.169300852319E-3</v>
      </c>
      <c r="AQ524">
        <f>(Table2[[#This Row],[Sharpe Ratio]]-AVERAGE(Table2[Sharpe Ratio]))/_xlfn.STDEV.P(Table2[Sharpe Ratio])</f>
        <v>-0.68925598826444734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321</v>
      </c>
      <c r="AT524">
        <f>_xlfn.RANK.AVG(Table2[[#This Row],[6M Return vs Nifty Z-Score]],Table2[6M Return vs Nifty Z-Score])</f>
        <v>631</v>
      </c>
      <c r="AU524">
        <f>_xlfn.RANK.AVG(Table2[[#This Row],[Sharpe Ratio Z-Score]],Table2[Sharpe Ratio Z-Score])</f>
        <v>506</v>
      </c>
      <c r="AV524">
        <f>(Table2[[#This Row],[Rank 1Y]]+Table2[[#This Row],[Rank 6M]]+Table2[[#This Row],[Rank Sharpe]])/3</f>
        <v>486</v>
      </c>
    </row>
    <row r="525" spans="1:48" x14ac:dyDescent="0.3">
      <c r="A525" t="s">
        <v>136</v>
      </c>
      <c r="B525" t="s">
        <v>137</v>
      </c>
      <c r="C525" t="s">
        <v>3176</v>
      </c>
      <c r="D525" t="s">
        <v>124</v>
      </c>
      <c r="E525">
        <v>208873.412368577</v>
      </c>
      <c r="F525">
        <v>166.98</v>
      </c>
      <c r="G525">
        <v>1.15606297606093</v>
      </c>
      <c r="H525">
        <f>(Table2[[#This Row],[1Y Return vs Nifty]]-AVERAGE(Table2[1Y Return vs Nifty]))/_xlfn.STDEV.P(Table2[1Y Return vs Nifty])</f>
        <v>-0.39541644151159372</v>
      </c>
      <c r="I525">
        <v>9.3733079873544902</v>
      </c>
      <c r="J525">
        <f>(Table2[[#This Row],[1M Return vs Nifty]]-AVERAGE(Table2[1M Return vs Nifty]))/_xlfn.STDEV.P(Table2[1M Return vs Nifty])</f>
        <v>0.70279955633023783</v>
      </c>
      <c r="K525">
        <v>-10.5147301819154</v>
      </c>
      <c r="L525">
        <f>(Table2[[#This Row],[6M Return vs Nifty]]-AVERAGE(Table2[6M Return vs Nifty]))/_xlfn.STDEV.P(Table2[6M Return vs Nifty])</f>
        <v>-0.64693460002373615</v>
      </c>
      <c r="M525">
        <v>6.8595702745810403</v>
      </c>
      <c r="N525">
        <f>(Table2[[#This Row],[1W Return vs Nifty]]-AVERAGE(Table2[1W Return vs Nifty]))/_xlfn.STDEV.P(Table2[1W Return vs Nifty])</f>
        <v>0.70030144881622869</v>
      </c>
      <c r="O525">
        <v>159.05000000000001</v>
      </c>
      <c r="P525">
        <v>158.08551136415801</v>
      </c>
      <c r="Q525">
        <v>153.35857849124301</v>
      </c>
      <c r="R525">
        <v>76.9279185651679</v>
      </c>
      <c r="S525" s="1">
        <f>(Table2[[#This Row],[Close Price]]-Table2[[#This Row],[20D EMA]])/Table2[[#This Row],[20D EMA]]</f>
        <v>4.9858535051870344E-2</v>
      </c>
      <c r="T525" s="1">
        <f>(Table2[[#This Row],[Close Price]]-Table2[[#This Row],[50D EMA]])/Table2[[#This Row],[50D EMA]]</f>
        <v>5.6263781285769282E-2</v>
      </c>
      <c r="U525" s="1">
        <f>(Table2[[#This Row],[Close Price]]-Table2[[#This Row],[200D EMA]])/Table2[[#This Row],[200D EMA]]</f>
        <v>8.8820734012833746E-2</v>
      </c>
      <c r="V525">
        <v>1.50922104260381</v>
      </c>
      <c r="W525">
        <v>164.52</v>
      </c>
      <c r="X525">
        <v>169.99</v>
      </c>
      <c r="Y525">
        <v>164.52</v>
      </c>
      <c r="Z525">
        <v>170.18</v>
      </c>
      <c r="AA525">
        <v>164.52</v>
      </c>
      <c r="AB525">
        <v>169.99</v>
      </c>
      <c r="AC525" s="1">
        <f>(Table2[[#This Row],[Close Price]]/Table2[[#This Row],[Day Low]])-1</f>
        <v>1.4952589350838652E-2</v>
      </c>
      <c r="AD525" s="1">
        <f>(Table2[[#This Row],[Day High]]/Table2[[#This Row],[Close Price]])-1</f>
        <v>1.8026110911486537E-2</v>
      </c>
      <c r="AE525" s="1">
        <f>(Table2[[#This Row],[Close Price]]/Table2[[#This Row],[Current Week Low]])-1</f>
        <v>1.4952589350838652E-2</v>
      </c>
      <c r="AF525" s="1">
        <f>(Table2[[#This Row],[Current Week High]]/Table2[[#This Row],[Close Price]])-1</f>
        <v>1.9163971733141771E-2</v>
      </c>
      <c r="AG525" s="1">
        <f>(Table2[[#This Row],[Close Price]]/Table2[[#This Row],[Current Month Low]])-1</f>
        <v>1.4952589350838652E-2</v>
      </c>
      <c r="AH525" s="1">
        <f>(Table2[[#This Row],[Current Month High]]/Table2[[#This Row],[Close Price]])-1</f>
        <v>1.8026110911486537E-2</v>
      </c>
      <c r="AI525">
        <v>10.5521619355611</v>
      </c>
      <c r="AJ525">
        <v>45.706806282722503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-0.04</v>
      </c>
      <c r="AM525" t="s">
        <v>3214</v>
      </c>
      <c r="AN525">
        <v>8.2799999999999994</v>
      </c>
      <c r="AO525" t="s">
        <v>3215</v>
      </c>
      <c r="AP525">
        <v>5.4579384443010004E-3</v>
      </c>
      <c r="AQ525">
        <f>(Table2[[#This Row],[Sharpe Ratio]]-AVERAGE(Table2[Sharpe Ratio]))/_xlfn.STDEV.P(Table2[Sharpe Ratio])</f>
        <v>-0.65085547992756831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-0.29010551631643167</v>
      </c>
      <c r="AS525">
        <f>_xlfn.RANK.AVG(Table2[[#This Row],[1Y Return vs Nifty Z-Score]],Table2[1Y Return vs Nifty Z-Score])</f>
        <v>427</v>
      </c>
      <c r="AT525">
        <f>_xlfn.RANK.AVG(Table2[[#This Row],[6M Return vs Nifty Z-Score]],Table2[6M Return vs Nifty Z-Score])</f>
        <v>537</v>
      </c>
      <c r="AU525">
        <f>_xlfn.RANK.AVG(Table2[[#This Row],[Sharpe Ratio Z-Score]],Table2[Sharpe Ratio Z-Score])</f>
        <v>497</v>
      </c>
      <c r="AV525">
        <f>(Table2[[#This Row],[Rank 1Y]]+Table2[[#This Row],[Rank 6M]]+Table2[[#This Row],[Rank Sharpe]])/3</f>
        <v>487</v>
      </c>
    </row>
    <row r="526" spans="1:48" x14ac:dyDescent="0.3">
      <c r="A526" t="s">
        <v>308</v>
      </c>
      <c r="B526" t="s">
        <v>309</v>
      </c>
      <c r="C526" t="s">
        <v>3169</v>
      </c>
      <c r="D526" t="s">
        <v>34</v>
      </c>
      <c r="E526">
        <v>93184.216888472307</v>
      </c>
      <c r="F526">
        <v>118.98</v>
      </c>
      <c r="G526">
        <v>-23.159684682279799</v>
      </c>
      <c r="H526">
        <f>(Table2[[#This Row],[1Y Return vs Nifty]]-AVERAGE(Table2[1Y Return vs Nifty]))/_xlfn.STDEV.P(Table2[1Y Return vs Nifty])</f>
        <v>-0.81121897615504412</v>
      </c>
      <c r="I526">
        <v>-0.43723818187339403</v>
      </c>
      <c r="J526">
        <f>(Table2[[#This Row],[1M Return vs Nifty]]-AVERAGE(Table2[1M Return vs Nifty]))/_xlfn.STDEV.P(Table2[1M Return vs Nifty])</f>
        <v>-0.18937718416177196</v>
      </c>
      <c r="K526">
        <v>-37.006703469855701</v>
      </c>
      <c r="L526">
        <f>(Table2[[#This Row],[6M Return vs Nifty]]-AVERAGE(Table2[6M Return vs Nifty]))/_xlfn.STDEV.P(Table2[6M Return vs Nifty])</f>
        <v>-1.5196103473726985</v>
      </c>
      <c r="M526">
        <v>0.28386147097111297</v>
      </c>
      <c r="N526">
        <f>(Table2[[#This Row],[1W Return vs Nifty]]-AVERAGE(Table2[1W Return vs Nifty]))/_xlfn.STDEV.P(Table2[1W Return vs Nifty])</f>
        <v>-0.81499029472069551</v>
      </c>
      <c r="O526">
        <v>123.27</v>
      </c>
      <c r="P526">
        <v>126.00341447428301</v>
      </c>
      <c r="Q526">
        <v>128.316726121984</v>
      </c>
      <c r="R526">
        <v>38.565488138158599</v>
      </c>
      <c r="S526" s="1">
        <f>(Table2[[#This Row],[Close Price]]-Table2[[#This Row],[20D EMA]])/Table2[[#This Row],[20D EMA]]</f>
        <v>-3.4801654903869494E-2</v>
      </c>
      <c r="T526" s="1">
        <f>(Table2[[#This Row],[Close Price]]-Table2[[#This Row],[50D EMA]])/Table2[[#This Row],[50D EMA]]</f>
        <v>-5.5739874221555026E-2</v>
      </c>
      <c r="U526" s="1">
        <f>(Table2[[#This Row],[Close Price]]-Table2[[#This Row],[200D EMA]])/Table2[[#This Row],[200D EMA]]</f>
        <v>-7.2763126087771773E-2</v>
      </c>
      <c r="V526">
        <v>1.1205718918743699</v>
      </c>
      <c r="W526">
        <v>118.73</v>
      </c>
      <c r="X526">
        <v>121.22</v>
      </c>
      <c r="Y526">
        <v>118.73</v>
      </c>
      <c r="Z526">
        <v>123.9</v>
      </c>
      <c r="AA526">
        <v>118.73</v>
      </c>
      <c r="AB526">
        <v>123.64</v>
      </c>
      <c r="AC526" s="1">
        <f>(Table2[[#This Row],[Close Price]]/Table2[[#This Row],[Day Low]])-1</f>
        <v>2.1056177882590177E-3</v>
      </c>
      <c r="AD526" s="1">
        <f>(Table2[[#This Row],[Day High]]/Table2[[#This Row],[Close Price]])-1</f>
        <v>1.882669356194322E-2</v>
      </c>
      <c r="AE526" s="1">
        <f>(Table2[[#This Row],[Close Price]]/Table2[[#This Row],[Current Week Low]])-1</f>
        <v>2.1056177882590177E-3</v>
      </c>
      <c r="AF526" s="1">
        <f>(Table2[[#This Row],[Current Week High]]/Table2[[#This Row],[Close Price]])-1</f>
        <v>4.135148764498231E-2</v>
      </c>
      <c r="AG526" s="1">
        <f>(Table2[[#This Row],[Close Price]]/Table2[[#This Row],[Current Month Low]])-1</f>
        <v>2.1056177882590177E-3</v>
      </c>
      <c r="AH526" s="1">
        <f>(Table2[[#This Row],[Current Month High]]/Table2[[#This Row],[Close Price]])-1</f>
        <v>3.9166246427970952E-2</v>
      </c>
      <c r="AI526">
        <v>44.982349974785599</v>
      </c>
      <c r="AJ526">
        <v>30.389041095890398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-0.14000000000000001</v>
      </c>
      <c r="AM526" t="s">
        <v>3214</v>
      </c>
      <c r="AN526">
        <v>-3.43</v>
      </c>
      <c r="AO526" t="s">
        <v>3214</v>
      </c>
      <c r="AP526">
        <v>0.13037298501577901</v>
      </c>
      <c r="AQ526">
        <f>(Table2[[#This Row],[Sharpe Ratio]]-AVERAGE(Table2[Sharpe Ratio]))/_xlfn.STDEV.P(Table2[Sharpe Ratio])</f>
        <v>0.80774284631084214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593</v>
      </c>
      <c r="AT526">
        <f>_xlfn.RANK.AVG(Table2[[#This Row],[6M Return vs Nifty Z-Score]],Table2[6M Return vs Nifty Z-Score])</f>
        <v>717</v>
      </c>
      <c r="AU526">
        <f>_xlfn.RANK.AVG(Table2[[#This Row],[Sharpe Ratio Z-Score]],Table2[Sharpe Ratio Z-Score])</f>
        <v>151</v>
      </c>
      <c r="AV526">
        <f>(Table2[[#This Row],[Rank 1Y]]+Table2[[#This Row],[Rank 6M]]+Table2[[#This Row],[Rank Sharpe]])/3</f>
        <v>487</v>
      </c>
    </row>
    <row r="527" spans="1:48" x14ac:dyDescent="0.3">
      <c r="A527" t="s">
        <v>508</v>
      </c>
      <c r="B527" t="s">
        <v>509</v>
      </c>
      <c r="C527" t="s">
        <v>3181</v>
      </c>
      <c r="D527" t="s">
        <v>140</v>
      </c>
      <c r="E527">
        <v>43634.374856294999</v>
      </c>
      <c r="F527">
        <v>48587.35</v>
      </c>
      <c r="G527">
        <v>-7.2990632115949596</v>
      </c>
      <c r="H527">
        <f>(Table2[[#This Row],[1Y Return vs Nifty]]-AVERAGE(Table2[1Y Return vs Nifty]))/_xlfn.STDEV.P(Table2[1Y Return vs Nifty])</f>
        <v>-0.54000022930853597</v>
      </c>
      <c r="I527">
        <v>-2.1866504480201701</v>
      </c>
      <c r="J527">
        <f>(Table2[[#This Row],[1M Return vs Nifty]]-AVERAGE(Table2[1M Return vs Nifty]))/_xlfn.STDEV.P(Table2[1M Return vs Nifty])</f>
        <v>-0.34846974704916611</v>
      </c>
      <c r="K527">
        <v>7.2433606423830099</v>
      </c>
      <c r="L527">
        <f>(Table2[[#This Row],[6M Return vs Nifty]]-AVERAGE(Table2[6M Return vs Nifty]))/_xlfn.STDEV.P(Table2[6M Return vs Nifty])</f>
        <v>-6.196287998052024E-2</v>
      </c>
      <c r="M527">
        <v>2.8982299488900201</v>
      </c>
      <c r="N527">
        <f>(Table2[[#This Row],[1W Return vs Nifty]]-AVERAGE(Table2[1W Return vs Nifty]))/_xlfn.STDEV.P(Table2[1W Return vs Nifty])</f>
        <v>-0.21254102461632027</v>
      </c>
      <c r="O527">
        <v>49746.57</v>
      </c>
      <c r="P527">
        <v>50824.337438318697</v>
      </c>
      <c r="Q527">
        <v>47616.049777460503</v>
      </c>
      <c r="R527">
        <v>44.3365796907174</v>
      </c>
      <c r="S527" s="1">
        <f>(Table2[[#This Row],[Close Price]]-Table2[[#This Row],[20D EMA]])/Table2[[#This Row],[20D EMA]]</f>
        <v>-2.3302511107801023E-2</v>
      </c>
      <c r="T527" s="1">
        <f>(Table2[[#This Row],[Close Price]]-Table2[[#This Row],[50D EMA]])/Table2[[#This Row],[50D EMA]]</f>
        <v>-4.4014099367916899E-2</v>
      </c>
      <c r="U527" s="1">
        <f>(Table2[[#This Row],[Close Price]]-Table2[[#This Row],[200D EMA]])/Table2[[#This Row],[200D EMA]]</f>
        <v>2.0398588859827461E-2</v>
      </c>
      <c r="V527">
        <v>0.93156069420041498</v>
      </c>
      <c r="W527">
        <v>48400.05</v>
      </c>
      <c r="X527">
        <v>49351.65</v>
      </c>
      <c r="Y527">
        <v>48400.05</v>
      </c>
      <c r="Z527">
        <v>49650.25</v>
      </c>
      <c r="AA527">
        <v>48400.05</v>
      </c>
      <c r="AB527">
        <v>49650.25</v>
      </c>
      <c r="AC527" s="1">
        <f>(Table2[[#This Row],[Close Price]]/Table2[[#This Row],[Day Low]])-1</f>
        <v>3.8698307129847453E-3</v>
      </c>
      <c r="AD527" s="1">
        <f>(Table2[[#This Row],[Day High]]/Table2[[#This Row],[Close Price]])-1</f>
        <v>1.5730431892251762E-2</v>
      </c>
      <c r="AE527" s="1">
        <f>(Table2[[#This Row],[Close Price]]/Table2[[#This Row],[Current Week Low]])-1</f>
        <v>3.8698307129847453E-3</v>
      </c>
      <c r="AF527" s="1">
        <f>(Table2[[#This Row],[Current Week High]]/Table2[[#This Row],[Close Price]])-1</f>
        <v>2.1876064448874022E-2</v>
      </c>
      <c r="AG527" s="1">
        <f>(Table2[[#This Row],[Close Price]]/Table2[[#This Row],[Current Month Low]])-1</f>
        <v>3.8698307129847453E-3</v>
      </c>
      <c r="AH527" s="1">
        <f>(Table2[[#This Row],[Current Month High]]/Table2[[#This Row],[Close Price]])-1</f>
        <v>2.1876064448874022E-2</v>
      </c>
      <c r="AI527">
        <v>23.476583925651401</v>
      </c>
      <c r="AJ527">
        <v>38.909505199026803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-0.21</v>
      </c>
      <c r="AM527" t="s">
        <v>3214</v>
      </c>
      <c r="AN527">
        <v>-2</v>
      </c>
      <c r="AO527" t="s">
        <v>3214</v>
      </c>
      <c r="AP527">
        <v>-3.7548248649648001E-2</v>
      </c>
      <c r="AQ527">
        <f>(Table2[[#This Row],[Sharpe Ratio]]-AVERAGE(Table2[Sharpe Ratio]))/_xlfn.STDEV.P(Table2[Sharpe Ratio])</f>
        <v>-1.1530267894281876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480</v>
      </c>
      <c r="AT527">
        <f>_xlfn.RANK.AVG(Table2[[#This Row],[6M Return vs Nifty Z-Score]],Table2[6M Return vs Nifty Z-Score])</f>
        <v>340</v>
      </c>
      <c r="AU527">
        <f>_xlfn.RANK.AVG(Table2[[#This Row],[Sharpe Ratio Z-Score]],Table2[Sharpe Ratio Z-Score])</f>
        <v>642</v>
      </c>
      <c r="AV527">
        <f>(Table2[[#This Row],[Rank 1Y]]+Table2[[#This Row],[Rank 6M]]+Table2[[#This Row],[Rank Sharpe]])/3</f>
        <v>487.33333333333331</v>
      </c>
    </row>
    <row r="528" spans="1:48" x14ac:dyDescent="0.3">
      <c r="A528" t="s">
        <v>1337</v>
      </c>
      <c r="B528" t="s">
        <v>1338</v>
      </c>
      <c r="C528" t="s">
        <v>3181</v>
      </c>
      <c r="D528" t="s">
        <v>440</v>
      </c>
      <c r="E528">
        <v>8645.63173904</v>
      </c>
      <c r="F528">
        <v>632.79999999999995</v>
      </c>
      <c r="G528">
        <v>-24.693375768876599</v>
      </c>
      <c r="H528">
        <f>(Table2[[#This Row],[1Y Return vs Nifty]]-AVERAGE(Table2[1Y Return vs Nifty]))/_xlfn.STDEV.P(Table2[1Y Return vs Nifty])</f>
        <v>-0.83744529870648221</v>
      </c>
      <c r="I528">
        <v>-5.9393936355642696</v>
      </c>
      <c r="J528">
        <f>(Table2[[#This Row],[1M Return vs Nifty]]-AVERAGE(Table2[1M Return vs Nifty]))/_xlfn.STDEV.P(Table2[1M Return vs Nifty])</f>
        <v>-0.68974638213279615</v>
      </c>
      <c r="K528">
        <v>-43.714577473367697</v>
      </c>
      <c r="L528">
        <f>(Table2[[#This Row],[6M Return vs Nifty]]-AVERAGE(Table2[6M Return vs Nifty]))/_xlfn.STDEV.P(Table2[6M Return vs Nifty])</f>
        <v>-1.7405753504516606</v>
      </c>
      <c r="M528">
        <v>3.2217547901086099</v>
      </c>
      <c r="N528">
        <f>(Table2[[#This Row],[1W Return vs Nifty]]-AVERAGE(Table2[1W Return vs Nifty]))/_xlfn.STDEV.P(Table2[1W Return vs Nifty])</f>
        <v>-0.13798867818965141</v>
      </c>
      <c r="O528">
        <v>648.14</v>
      </c>
      <c r="P528">
        <v>654.73619541637299</v>
      </c>
      <c r="Q528">
        <v>710.80241281506403</v>
      </c>
      <c r="R528">
        <v>46.936080077558998</v>
      </c>
      <c r="S528" s="1">
        <f>(Table2[[#This Row],[Close Price]]-Table2[[#This Row],[20D EMA]])/Table2[[#This Row],[20D EMA]]</f>
        <v>-2.3667726108556844E-2</v>
      </c>
      <c r="T528" s="1">
        <f>(Table2[[#This Row],[Close Price]]-Table2[[#This Row],[50D EMA]])/Table2[[#This Row],[50D EMA]]</f>
        <v>-3.3503868535056221E-2</v>
      </c>
      <c r="U528" s="1">
        <f>(Table2[[#This Row],[Close Price]]-Table2[[#This Row],[200D EMA]])/Table2[[#This Row],[200D EMA]]</f>
        <v>-0.10973853128345905</v>
      </c>
      <c r="V528">
        <v>0.49860749121886599</v>
      </c>
      <c r="W528">
        <v>624.1</v>
      </c>
      <c r="X528">
        <v>647.79999999999995</v>
      </c>
      <c r="Y528">
        <v>624.1</v>
      </c>
      <c r="Z528">
        <v>655.8</v>
      </c>
      <c r="AA528">
        <v>624.1</v>
      </c>
      <c r="AB528">
        <v>655.8</v>
      </c>
      <c r="AC528" s="1">
        <f>(Table2[[#This Row],[Close Price]]/Table2[[#This Row],[Day Low]])-1</f>
        <v>1.3940073706136813E-2</v>
      </c>
      <c r="AD528" s="1">
        <f>(Table2[[#This Row],[Day High]]/Table2[[#This Row],[Close Price]])-1</f>
        <v>2.3704171934260332E-2</v>
      </c>
      <c r="AE528" s="1">
        <f>(Table2[[#This Row],[Close Price]]/Table2[[#This Row],[Current Week Low]])-1</f>
        <v>1.3940073706136813E-2</v>
      </c>
      <c r="AF528" s="1">
        <f>(Table2[[#This Row],[Current Week High]]/Table2[[#This Row],[Close Price]])-1</f>
        <v>3.6346396965865946E-2</v>
      </c>
      <c r="AG528" s="1">
        <f>(Table2[[#This Row],[Close Price]]/Table2[[#This Row],[Current Month Low]])-1</f>
        <v>1.3940073706136813E-2</v>
      </c>
      <c r="AH528" s="1">
        <f>(Table2[[#This Row],[Current Month High]]/Table2[[#This Row],[Close Price]])-1</f>
        <v>3.6346396965865946E-2</v>
      </c>
      <c r="AI528">
        <v>73.3565107458912</v>
      </c>
      <c r="AJ528">
        <v>11.1638120333772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-0.05</v>
      </c>
      <c r="AM528" t="s">
        <v>3214</v>
      </c>
      <c r="AN528">
        <v>-6.3</v>
      </c>
      <c r="AO528" t="s">
        <v>3214</v>
      </c>
      <c r="AP528">
        <v>0.13518441538838499</v>
      </c>
      <c r="AQ528">
        <f>(Table2[[#This Row],[Sharpe Ratio]]-AVERAGE(Table2[Sharpe Ratio]))/_xlfn.STDEV.P(Table2[Sharpe Ratio])</f>
        <v>0.86392458326660582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601</v>
      </c>
      <c r="AT528">
        <f>_xlfn.RANK.AVG(Table2[[#This Row],[6M Return vs Nifty Z-Score]],Table2[6M Return vs Nifty Z-Score])</f>
        <v>727</v>
      </c>
      <c r="AU528">
        <f>_xlfn.RANK.AVG(Table2[[#This Row],[Sharpe Ratio Z-Score]],Table2[Sharpe Ratio Z-Score])</f>
        <v>134</v>
      </c>
      <c r="AV528">
        <f>(Table2[[#This Row],[Rank 1Y]]+Table2[[#This Row],[Rank 6M]]+Table2[[#This Row],[Rank Sharpe]])/3</f>
        <v>487.33333333333331</v>
      </c>
    </row>
    <row r="529" spans="1:48" x14ac:dyDescent="0.3">
      <c r="A529" t="s">
        <v>1822</v>
      </c>
      <c r="B529" t="s">
        <v>1823</v>
      </c>
      <c r="C529" t="s">
        <v>3181</v>
      </c>
      <c r="D529" t="s">
        <v>1824</v>
      </c>
      <c r="E529">
        <v>4424.8319326338897</v>
      </c>
      <c r="F529">
        <v>63.98</v>
      </c>
      <c r="G529">
        <v>-28.461758635444099</v>
      </c>
      <c r="H529">
        <f>(Table2[[#This Row],[1Y Return vs Nifty]]-AVERAGE(Table2[1Y Return vs Nifty]))/_xlfn.STDEV.P(Table2[1Y Return vs Nifty])</f>
        <v>-0.90188514935151232</v>
      </c>
      <c r="I529">
        <v>-5.6808784907785403</v>
      </c>
      <c r="J529">
        <f>(Table2[[#This Row],[1M Return vs Nifty]]-AVERAGE(Table2[1M Return vs Nifty]))/_xlfn.STDEV.P(Table2[1M Return vs Nifty])</f>
        <v>-0.66623686540821359</v>
      </c>
      <c r="K529">
        <v>-0.303946577625195</v>
      </c>
      <c r="L529">
        <f>(Table2[[#This Row],[6M Return vs Nifty]]-AVERAGE(Table2[6M Return vs Nifty]))/_xlfn.STDEV.P(Table2[6M Return vs Nifty])</f>
        <v>-0.31057976846617807</v>
      </c>
      <c r="M529">
        <v>2.8665170373366702</v>
      </c>
      <c r="N529">
        <f>(Table2[[#This Row],[1W Return vs Nifty]]-AVERAGE(Table2[1W Return vs Nifty]))/_xlfn.STDEV.P(Table2[1W Return vs Nifty])</f>
        <v>-0.21984887757567378</v>
      </c>
      <c r="O529">
        <v>67.010000000000005</v>
      </c>
      <c r="P529">
        <v>68.4683502353259</v>
      </c>
      <c r="Q529">
        <v>64.996374569373899</v>
      </c>
      <c r="R529">
        <v>36.840265046825301</v>
      </c>
      <c r="S529" s="1">
        <f>(Table2[[#This Row],[Close Price]]-Table2[[#This Row],[20D EMA]])/Table2[[#This Row],[20D EMA]]</f>
        <v>-4.5217131771377525E-2</v>
      </c>
      <c r="T529" s="1">
        <f>(Table2[[#This Row],[Close Price]]-Table2[[#This Row],[50D EMA]])/Table2[[#This Row],[50D EMA]]</f>
        <v>-6.5553649531490565E-2</v>
      </c>
      <c r="U529" s="1">
        <f>(Table2[[#This Row],[Close Price]]-Table2[[#This Row],[200D EMA]])/Table2[[#This Row],[200D EMA]]</f>
        <v>-1.5637404026113397E-2</v>
      </c>
      <c r="V529">
        <v>0.41263368412879498</v>
      </c>
      <c r="W529">
        <v>63.74</v>
      </c>
      <c r="X529">
        <v>66.56</v>
      </c>
      <c r="Y529">
        <v>63.74</v>
      </c>
      <c r="Z529">
        <v>66.64</v>
      </c>
      <c r="AA529">
        <v>63.74</v>
      </c>
      <c r="AB529">
        <v>66.64</v>
      </c>
      <c r="AC529" s="1">
        <f>(Table2[[#This Row],[Close Price]]/Table2[[#This Row],[Day Low]])-1</f>
        <v>3.7652965171006691E-3</v>
      </c>
      <c r="AD529" s="1">
        <f>(Table2[[#This Row],[Day High]]/Table2[[#This Row],[Close Price]])-1</f>
        <v>4.0325101594248292E-2</v>
      </c>
      <c r="AE529" s="1">
        <f>(Table2[[#This Row],[Close Price]]/Table2[[#This Row],[Current Week Low]])-1</f>
        <v>3.7652965171006691E-3</v>
      </c>
      <c r="AF529" s="1">
        <f>(Table2[[#This Row],[Current Week High]]/Table2[[#This Row],[Close Price]])-1</f>
        <v>4.1575492341356712E-2</v>
      </c>
      <c r="AG529" s="1">
        <f>(Table2[[#This Row],[Close Price]]/Table2[[#This Row],[Current Month Low]])-1</f>
        <v>3.7652965171006691E-3</v>
      </c>
      <c r="AH529" s="1">
        <f>(Table2[[#This Row],[Current Month High]]/Table2[[#This Row],[Close Price]])-1</f>
        <v>4.1575492341356712E-2</v>
      </c>
      <c r="AI529">
        <v>31.5879962488277</v>
      </c>
      <c r="AJ529">
        <v>46.743119266054997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</v>
      </c>
      <c r="AM529" t="s">
        <v>3214</v>
      </c>
      <c r="AN529">
        <v>-8.81</v>
      </c>
      <c r="AO529" t="s">
        <v>3214</v>
      </c>
      <c r="AP529">
        <v>3.9507783383823998E-2</v>
      </c>
      <c r="AQ529">
        <f>(Table2[[#This Row],[Sharpe Ratio]]-AVERAGE(Table2[Sharpe Ratio]))/_xlfn.STDEV.P(Table2[Sharpe Ratio])</f>
        <v>-0.25326489175893907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625</v>
      </c>
      <c r="AT529">
        <f>_xlfn.RANK.AVG(Table2[[#This Row],[6M Return vs Nifty Z-Score]],Table2[6M Return vs Nifty Z-Score])</f>
        <v>429</v>
      </c>
      <c r="AU529">
        <f>_xlfn.RANK.AVG(Table2[[#This Row],[Sharpe Ratio Z-Score]],Table2[Sharpe Ratio Z-Score])</f>
        <v>408</v>
      </c>
      <c r="AV529">
        <f>(Table2[[#This Row],[Rank 1Y]]+Table2[[#This Row],[Rank 6M]]+Table2[[#This Row],[Rank Sharpe]])/3</f>
        <v>487.33333333333331</v>
      </c>
    </row>
    <row r="530" spans="1:48" x14ac:dyDescent="0.3">
      <c r="A530" t="s">
        <v>843</v>
      </c>
      <c r="B530" t="s">
        <v>844</v>
      </c>
      <c r="C530" t="s">
        <v>3181</v>
      </c>
      <c r="D530" t="s">
        <v>552</v>
      </c>
      <c r="E530">
        <v>19644.748310913001</v>
      </c>
      <c r="F530">
        <v>1722.25</v>
      </c>
      <c r="G530">
        <v>-7.07799379131656</v>
      </c>
      <c r="H530">
        <f>(Table2[[#This Row],[1Y Return vs Nifty]]-AVERAGE(Table2[1Y Return vs Nifty]))/_xlfn.STDEV.P(Table2[1Y Return vs Nifty])</f>
        <v>-0.5362199126768824</v>
      </c>
      <c r="I530">
        <v>6.7048769579532799</v>
      </c>
      <c r="J530">
        <f>(Table2[[#This Row],[1M Return vs Nifty]]-AVERAGE(Table2[1M Return vs Nifty]))/_xlfn.STDEV.P(Table2[1M Return vs Nifty])</f>
        <v>0.46013089579160865</v>
      </c>
      <c r="K530">
        <v>-2.3608210093859698</v>
      </c>
      <c r="L530">
        <f>(Table2[[#This Row],[6M Return vs Nifty]]-AVERAGE(Table2[6M Return vs Nifty]))/_xlfn.STDEV.P(Table2[6M Return vs Nifty])</f>
        <v>-0.37833555292323551</v>
      </c>
      <c r="M530">
        <v>6.5701883597126001</v>
      </c>
      <c r="N530">
        <f>(Table2[[#This Row],[1W Return vs Nifty]]-AVERAGE(Table2[1W Return vs Nifty]))/_xlfn.STDEV.P(Table2[1W Return vs Nifty])</f>
        <v>0.63361692256586821</v>
      </c>
      <c r="O530">
        <v>1684.19</v>
      </c>
      <c r="P530">
        <v>1675.94915471287</v>
      </c>
      <c r="Q530">
        <v>1613.0649473687499</v>
      </c>
      <c r="R530">
        <v>71.818416205537801</v>
      </c>
      <c r="S530" s="1">
        <f>(Table2[[#This Row],[Close Price]]-Table2[[#This Row],[20D EMA]])/Table2[[#This Row],[20D EMA]]</f>
        <v>2.2598400418005062E-2</v>
      </c>
      <c r="T530" s="1">
        <f>(Table2[[#This Row],[Close Price]]-Table2[[#This Row],[50D EMA]])/Table2[[#This Row],[50D EMA]]</f>
        <v>2.7626640794518851E-2</v>
      </c>
      <c r="U530" s="1">
        <f>(Table2[[#This Row],[Close Price]]-Table2[[#This Row],[200D EMA]])/Table2[[#This Row],[200D EMA]]</f>
        <v>6.7687945739168157E-2</v>
      </c>
      <c r="V530">
        <v>1.2448520075193099</v>
      </c>
      <c r="W530">
        <v>1690</v>
      </c>
      <c r="X530">
        <v>1729.6</v>
      </c>
      <c r="Y530">
        <v>1690</v>
      </c>
      <c r="Z530">
        <v>1764.8</v>
      </c>
      <c r="AA530">
        <v>1690</v>
      </c>
      <c r="AB530">
        <v>1764.8</v>
      </c>
      <c r="AC530" s="1">
        <f>(Table2[[#This Row],[Close Price]]/Table2[[#This Row],[Day Low]])-1</f>
        <v>1.9082840236686494E-2</v>
      </c>
      <c r="AD530" s="1">
        <f>(Table2[[#This Row],[Day High]]/Table2[[#This Row],[Close Price]])-1</f>
        <v>4.2676731020467873E-3</v>
      </c>
      <c r="AE530" s="1">
        <f>(Table2[[#This Row],[Close Price]]/Table2[[#This Row],[Current Week Low]])-1</f>
        <v>1.9082840236686494E-2</v>
      </c>
      <c r="AF530" s="1">
        <f>(Table2[[#This Row],[Current Week High]]/Table2[[#This Row],[Close Price]])-1</f>
        <v>2.4706053128175309E-2</v>
      </c>
      <c r="AG530" s="1">
        <f>(Table2[[#This Row],[Close Price]]/Table2[[#This Row],[Current Month Low]])-1</f>
        <v>1.9082840236686494E-2</v>
      </c>
      <c r="AH530" s="1">
        <f>(Table2[[#This Row],[Current Month High]]/Table2[[#This Row],[Close Price]])-1</f>
        <v>2.4706053128175309E-2</v>
      </c>
      <c r="AI530">
        <v>10.434025257657099</v>
      </c>
      <c r="AJ530">
        <v>31.670489296635999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-0.12</v>
      </c>
      <c r="AM530" t="s">
        <v>3214</v>
      </c>
      <c r="AN530">
        <v>3.72</v>
      </c>
      <c r="AO530" t="s">
        <v>3215</v>
      </c>
      <c r="AQ530">
        <f>(Table2[[#This Row],[Sharpe Ratio]]-AVERAGE(Table2[Sharpe Ratio]))/_xlfn.STDEV.P(Table2[Sharpe Ratio])</f>
        <v>-0.7145863121857492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-0.53539395942839019</v>
      </c>
      <c r="AS530">
        <f>_xlfn.RANK.AVG(Table2[[#This Row],[1Y Return vs Nifty Z-Score]],Table2[1Y Return vs Nifty Z-Score])</f>
        <v>478</v>
      </c>
      <c r="AT530">
        <f>_xlfn.RANK.AVG(Table2[[#This Row],[6M Return vs Nifty Z-Score]],Table2[6M Return vs Nifty Z-Score])</f>
        <v>448</v>
      </c>
      <c r="AU530">
        <f>_xlfn.RANK.AVG(Table2[[#This Row],[Sharpe Ratio Z-Score]],Table2[Sharpe Ratio Z-Score])</f>
        <v>536.5</v>
      </c>
      <c r="AV530">
        <f>(Table2[[#This Row],[Rank 1Y]]+Table2[[#This Row],[Rank 6M]]+Table2[[#This Row],[Rank Sharpe]])/3</f>
        <v>487.5</v>
      </c>
    </row>
    <row r="531" spans="1:48" x14ac:dyDescent="0.3">
      <c r="A531" t="s">
        <v>1315</v>
      </c>
      <c r="B531" t="s">
        <v>1316</v>
      </c>
      <c r="C531" t="s">
        <v>3183</v>
      </c>
      <c r="D531" t="s">
        <v>384</v>
      </c>
      <c r="E531">
        <v>8918.7240764599992</v>
      </c>
      <c r="F531">
        <v>217.85</v>
      </c>
      <c r="G531">
        <v>-3.5901953188034601</v>
      </c>
      <c r="H531">
        <f>(Table2[[#This Row],[1Y Return vs Nifty]]-AVERAGE(Table2[1Y Return vs Nifty]))/_xlfn.STDEV.P(Table2[1Y Return vs Nifty])</f>
        <v>-0.47657809266897311</v>
      </c>
      <c r="I531">
        <v>-6.4253880315863299</v>
      </c>
      <c r="J531">
        <f>(Table2[[#This Row],[1M Return vs Nifty]]-AVERAGE(Table2[1M Return vs Nifty]))/_xlfn.STDEV.P(Table2[1M Return vs Nifty])</f>
        <v>-0.73394299347950875</v>
      </c>
      <c r="K531">
        <v>-20.5132277018552</v>
      </c>
      <c r="L531">
        <f>(Table2[[#This Row],[6M Return vs Nifty]]-AVERAGE(Table2[6M Return vs Nifty]))/_xlfn.STDEV.P(Table2[6M Return vs Nifty])</f>
        <v>-0.97629648638620714</v>
      </c>
      <c r="M531">
        <v>5.5459502316179696</v>
      </c>
      <c r="N531">
        <f>(Table2[[#This Row],[1W Return vs Nifty]]-AVERAGE(Table2[1W Return vs Nifty]))/_xlfn.STDEV.P(Table2[1W Return vs Nifty])</f>
        <v>0.39759376137213021</v>
      </c>
      <c r="O531">
        <v>223.06</v>
      </c>
      <c r="P531">
        <v>227.862659164799</v>
      </c>
      <c r="Q531">
        <v>224.75952804585799</v>
      </c>
      <c r="R531">
        <v>55.291404974387603</v>
      </c>
      <c r="S531" s="1">
        <f>(Table2[[#This Row],[Close Price]]-Table2[[#This Row],[20D EMA]])/Table2[[#This Row],[20D EMA]]</f>
        <v>-2.3356944319913961E-2</v>
      </c>
      <c r="T531" s="1">
        <f>(Table2[[#This Row],[Close Price]]-Table2[[#This Row],[50D EMA]])/Table2[[#This Row],[50D EMA]]</f>
        <v>-4.3941640993303187E-2</v>
      </c>
      <c r="U531" s="1">
        <f>(Table2[[#This Row],[Close Price]]-Table2[[#This Row],[200D EMA]])/Table2[[#This Row],[200D EMA]]</f>
        <v>-3.0741869347795731E-2</v>
      </c>
      <c r="V531">
        <v>0.49326425876199897</v>
      </c>
      <c r="W531">
        <v>217.1</v>
      </c>
      <c r="X531">
        <v>222</v>
      </c>
      <c r="Y531">
        <v>217</v>
      </c>
      <c r="Z531">
        <v>224.95</v>
      </c>
      <c r="AA531">
        <v>217.1</v>
      </c>
      <c r="AB531">
        <v>224.95</v>
      </c>
      <c r="AC531" s="1">
        <f>(Table2[[#This Row],[Close Price]]/Table2[[#This Row],[Day Low]])-1</f>
        <v>3.4546292031321091E-3</v>
      </c>
      <c r="AD531" s="1">
        <f>(Table2[[#This Row],[Day High]]/Table2[[#This Row],[Close Price]])-1</f>
        <v>1.9049804911636548E-2</v>
      </c>
      <c r="AE531" s="1">
        <f>(Table2[[#This Row],[Close Price]]/Table2[[#This Row],[Current Week Low]])-1</f>
        <v>3.9170506912442615E-3</v>
      </c>
      <c r="AF531" s="1">
        <f>(Table2[[#This Row],[Current Week High]]/Table2[[#This Row],[Close Price]])-1</f>
        <v>3.2591232499426193E-2</v>
      </c>
      <c r="AG531" s="1">
        <f>(Table2[[#This Row],[Close Price]]/Table2[[#This Row],[Current Month Low]])-1</f>
        <v>3.4546292031321091E-3</v>
      </c>
      <c r="AH531" s="1">
        <f>(Table2[[#This Row],[Current Month High]]/Table2[[#This Row],[Close Price]])-1</f>
        <v>3.2591232499426193E-2</v>
      </c>
      <c r="AI531">
        <v>47.922882717466102</v>
      </c>
      <c r="AJ531">
        <v>31.0770156438026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-0.16</v>
      </c>
      <c r="AM531" t="s">
        <v>3214</v>
      </c>
      <c r="AN531">
        <v>-2.48</v>
      </c>
      <c r="AO531" t="s">
        <v>3214</v>
      </c>
      <c r="AP531">
        <v>5.1530310077074003E-2</v>
      </c>
      <c r="AQ531">
        <f>(Table2[[#This Row],[Sharpe Ratio]]-AVERAGE(Table2[Sharpe Ratio]))/_xlfn.STDEV.P(Table2[Sharpe Ratio])</f>
        <v>-0.11288118464566735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458</v>
      </c>
      <c r="AT531">
        <f>_xlfn.RANK.AVG(Table2[[#This Row],[6M Return vs Nifty Z-Score]],Table2[6M Return vs Nifty Z-Score])</f>
        <v>636</v>
      </c>
      <c r="AU531">
        <f>_xlfn.RANK.AVG(Table2[[#This Row],[Sharpe Ratio Z-Score]],Table2[Sharpe Ratio Z-Score])</f>
        <v>369</v>
      </c>
      <c r="AV531">
        <f>(Table2[[#This Row],[Rank 1Y]]+Table2[[#This Row],[Rank 6M]]+Table2[[#This Row],[Rank Sharpe]])/3</f>
        <v>487.66666666666669</v>
      </c>
    </row>
    <row r="532" spans="1:48" x14ac:dyDescent="0.3">
      <c r="A532" t="s">
        <v>449</v>
      </c>
      <c r="B532" t="s">
        <v>450</v>
      </c>
      <c r="C532" t="s">
        <v>3169</v>
      </c>
      <c r="D532" t="s">
        <v>34</v>
      </c>
      <c r="E532">
        <v>50913.709768679997</v>
      </c>
      <c r="F532">
        <v>57.55</v>
      </c>
      <c r="G532">
        <v>-19.6780144048914</v>
      </c>
      <c r="H532">
        <f>(Table2[[#This Row],[1Y Return vs Nifty]]-AVERAGE(Table2[1Y Return vs Nifty]))/_xlfn.STDEV.P(Table2[1Y Return vs Nifty])</f>
        <v>-0.75168194910277175</v>
      </c>
      <c r="I532">
        <v>-3.46607535383716</v>
      </c>
      <c r="J532">
        <f>(Table2[[#This Row],[1M Return vs Nifty]]-AVERAGE(Table2[1M Return vs Nifty]))/_xlfn.STDEV.P(Table2[1M Return vs Nifty])</f>
        <v>-0.4648213876699997</v>
      </c>
      <c r="K532">
        <v>-24.820902076127499</v>
      </c>
      <c r="L532">
        <f>(Table2[[#This Row],[6M Return vs Nifty]]-AVERAGE(Table2[6M Return vs Nifty]))/_xlfn.STDEV.P(Table2[6M Return vs Nifty])</f>
        <v>-1.1181961823071345</v>
      </c>
      <c r="M532">
        <v>2.3555035749202999</v>
      </c>
      <c r="N532">
        <f>(Table2[[#This Row],[1W Return vs Nifty]]-AVERAGE(Table2[1W Return vs Nifty]))/_xlfn.STDEV.P(Table2[1W Return vs Nifty])</f>
        <v>-0.3376056857863185</v>
      </c>
      <c r="O532">
        <v>59.4</v>
      </c>
      <c r="P532">
        <v>60.280453367143799</v>
      </c>
      <c r="Q532">
        <v>58.0014201222439</v>
      </c>
      <c r="R532">
        <v>40.783757140568802</v>
      </c>
      <c r="S532" s="1">
        <f>(Table2[[#This Row],[Close Price]]-Table2[[#This Row],[20D EMA]])/Table2[[#This Row],[20D EMA]]</f>
        <v>-3.114478114478117E-2</v>
      </c>
      <c r="T532" s="1">
        <f>(Table2[[#This Row],[Close Price]]-Table2[[#This Row],[50D EMA]])/Table2[[#This Row],[50D EMA]]</f>
        <v>-4.5295833302940139E-2</v>
      </c>
      <c r="U532" s="1">
        <f>(Table2[[#This Row],[Close Price]]-Table2[[#This Row],[200D EMA]])/Table2[[#This Row],[200D EMA]]</f>
        <v>-7.782914992296548E-3</v>
      </c>
      <c r="V532">
        <v>0.83745307199567298</v>
      </c>
      <c r="W532">
        <v>57.35</v>
      </c>
      <c r="X532">
        <v>58.4</v>
      </c>
      <c r="Y532">
        <v>57.35</v>
      </c>
      <c r="Z532">
        <v>59.62</v>
      </c>
      <c r="AA532">
        <v>57.35</v>
      </c>
      <c r="AB532">
        <v>59.15</v>
      </c>
      <c r="AC532" s="1">
        <f>(Table2[[#This Row],[Close Price]]/Table2[[#This Row],[Day Low]])-1</f>
        <v>3.4873583260679464E-3</v>
      </c>
      <c r="AD532" s="1">
        <f>(Table2[[#This Row],[Day High]]/Table2[[#This Row],[Close Price]])-1</f>
        <v>1.476976542137276E-2</v>
      </c>
      <c r="AE532" s="1">
        <f>(Table2[[#This Row],[Close Price]]/Table2[[#This Row],[Current Week Low]])-1</f>
        <v>3.4873583260679464E-3</v>
      </c>
      <c r="AF532" s="1">
        <f>(Table2[[#This Row],[Current Week High]]/Table2[[#This Row],[Close Price]])-1</f>
        <v>3.5968722849695878E-2</v>
      </c>
      <c r="AG532" s="1">
        <f>(Table2[[#This Row],[Close Price]]/Table2[[#This Row],[Current Month Low]])-1</f>
        <v>3.4873583260679464E-3</v>
      </c>
      <c r="AH532" s="1">
        <f>(Table2[[#This Row],[Current Month High]]/Table2[[#This Row],[Close Price]])-1</f>
        <v>2.7801911381407418E-2</v>
      </c>
      <c r="AI532">
        <v>33.6229365768896</v>
      </c>
      <c r="AJ532">
        <v>40.881272949816299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-0.11</v>
      </c>
      <c r="AM532" t="s">
        <v>3214</v>
      </c>
      <c r="AN532">
        <v>-4.6399999999999997</v>
      </c>
      <c r="AO532" t="s">
        <v>3214</v>
      </c>
      <c r="AP532">
        <v>9.9385139717149004E-2</v>
      </c>
      <c r="AQ532">
        <f>(Table2[[#This Row],[Sharpe Ratio]]-AVERAGE(Table2[Sharpe Ratio]))/_xlfn.STDEV.P(Table2[Sharpe Ratio])</f>
        <v>0.44590637803195332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572</v>
      </c>
      <c r="AT532">
        <f>_xlfn.RANK.AVG(Table2[[#This Row],[6M Return vs Nifty Z-Score]],Table2[6M Return vs Nifty Z-Score])</f>
        <v>664</v>
      </c>
      <c r="AU532">
        <f>_xlfn.RANK.AVG(Table2[[#This Row],[Sharpe Ratio Z-Score]],Table2[Sharpe Ratio Z-Score])</f>
        <v>229</v>
      </c>
      <c r="AV532">
        <f>(Table2[[#This Row],[Rank 1Y]]+Table2[[#This Row],[Rank 6M]]+Table2[[#This Row],[Rank Sharpe]])/3</f>
        <v>488.33333333333331</v>
      </c>
    </row>
    <row r="533" spans="1:48" x14ac:dyDescent="0.3">
      <c r="A533" t="s">
        <v>1114</v>
      </c>
      <c r="B533" t="s">
        <v>1115</v>
      </c>
      <c r="C533" t="s">
        <v>3168</v>
      </c>
      <c r="D533" t="s">
        <v>289</v>
      </c>
      <c r="E533">
        <v>11966.58572148</v>
      </c>
      <c r="F533">
        <v>2146.85</v>
      </c>
      <c r="G533">
        <v>-27.887047852942299</v>
      </c>
      <c r="H533">
        <f>(Table2[[#This Row],[1Y Return vs Nifty]]-AVERAGE(Table2[1Y Return vs Nifty]))/_xlfn.STDEV.P(Table2[1Y Return vs Nifty])</f>
        <v>-0.89205751816332624</v>
      </c>
      <c r="I533">
        <v>4.5621271047450298</v>
      </c>
      <c r="J533">
        <f>(Table2[[#This Row],[1M Return vs Nifty]]-AVERAGE(Table2[1M Return vs Nifty]))/_xlfn.STDEV.P(Table2[1M Return vs Nifty])</f>
        <v>0.26526798533292156</v>
      </c>
      <c r="K533">
        <v>0.567568846162679</v>
      </c>
      <c r="L533">
        <f>(Table2[[#This Row],[6M Return vs Nifty]]-AVERAGE(Table2[6M Return vs Nifty]))/_xlfn.STDEV.P(Table2[6M Return vs Nifty])</f>
        <v>-0.2818710586424954</v>
      </c>
      <c r="M533">
        <v>9.9197837940987004</v>
      </c>
      <c r="N533">
        <f>(Table2[[#This Row],[1W Return vs Nifty]]-AVERAGE(Table2[1W Return vs Nifty]))/_xlfn.STDEV.P(Table2[1W Return vs Nifty])</f>
        <v>1.4054902608633044</v>
      </c>
      <c r="O533">
        <v>2112.79</v>
      </c>
      <c r="P533">
        <v>2135.7478495105302</v>
      </c>
      <c r="Q533">
        <v>2034.5032873159</v>
      </c>
      <c r="R533">
        <v>75.694480359946596</v>
      </c>
      <c r="S533" s="1">
        <f>(Table2[[#This Row],[Close Price]]-Table2[[#This Row],[20D EMA]])/Table2[[#This Row],[20D EMA]]</f>
        <v>1.612086388140797E-2</v>
      </c>
      <c r="T533" s="1">
        <f>(Table2[[#This Row],[Close Price]]-Table2[[#This Row],[50D EMA]])/Table2[[#This Row],[50D EMA]]</f>
        <v>5.19824963982248E-3</v>
      </c>
      <c r="U533" s="1">
        <f>(Table2[[#This Row],[Close Price]]-Table2[[#This Row],[200D EMA]])/Table2[[#This Row],[200D EMA]]</f>
        <v>5.5220708358902575E-2</v>
      </c>
      <c r="V533">
        <v>0.77415693642342498</v>
      </c>
      <c r="W533">
        <v>2135</v>
      </c>
      <c r="X533">
        <v>2208.85</v>
      </c>
      <c r="Y533">
        <v>2116</v>
      </c>
      <c r="Z533">
        <v>2208.85</v>
      </c>
      <c r="AA533">
        <v>2135</v>
      </c>
      <c r="AB533">
        <v>2208.85</v>
      </c>
      <c r="AC533" s="1">
        <f>(Table2[[#This Row],[Close Price]]/Table2[[#This Row],[Day Low]])-1</f>
        <v>5.5503512880561434E-3</v>
      </c>
      <c r="AD533" s="1">
        <f>(Table2[[#This Row],[Day High]]/Table2[[#This Row],[Close Price]])-1</f>
        <v>2.887952115890724E-2</v>
      </c>
      <c r="AE533" s="1">
        <f>(Table2[[#This Row],[Close Price]]/Table2[[#This Row],[Current Week Low]])-1</f>
        <v>1.4579395085066116E-2</v>
      </c>
      <c r="AF533" s="1">
        <f>(Table2[[#This Row],[Current Week High]]/Table2[[#This Row],[Close Price]])-1</f>
        <v>2.887952115890724E-2</v>
      </c>
      <c r="AG533" s="1">
        <f>(Table2[[#This Row],[Close Price]]/Table2[[#This Row],[Current Month Low]])-1</f>
        <v>5.5503512880561434E-3</v>
      </c>
      <c r="AH533" s="1">
        <f>(Table2[[#This Row],[Current Month High]]/Table2[[#This Row],[Close Price]])-1</f>
        <v>2.887952115890724E-2</v>
      </c>
      <c r="AI533">
        <v>27.994503575005201</v>
      </c>
      <c r="AJ533">
        <v>34.178124999999902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-0.2</v>
      </c>
      <c r="AM533" t="s">
        <v>3214</v>
      </c>
      <c r="AN533">
        <v>2.5299999999999998</v>
      </c>
      <c r="AO533" t="s">
        <v>3215</v>
      </c>
      <c r="AP533">
        <v>3.0479284442162E-2</v>
      </c>
      <c r="AQ533">
        <f>(Table2[[#This Row],[Sharpe Ratio]]-AVERAGE(Table2[Sharpe Ratio]))/_xlfn.STDEV.P(Table2[Sharpe Ratio])</f>
        <v>-0.35868816786697788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622</v>
      </c>
      <c r="AT533">
        <f>_xlfn.RANK.AVG(Table2[[#This Row],[6M Return vs Nifty Z-Score]],Table2[6M Return vs Nifty Z-Score])</f>
        <v>418</v>
      </c>
      <c r="AU533">
        <f>_xlfn.RANK.AVG(Table2[[#This Row],[Sharpe Ratio Z-Score]],Table2[Sharpe Ratio Z-Score])</f>
        <v>429</v>
      </c>
      <c r="AV533">
        <f>(Table2[[#This Row],[Rank 1Y]]+Table2[[#This Row],[Rank 6M]]+Table2[[#This Row],[Rank Sharpe]])/3</f>
        <v>489.66666666666669</v>
      </c>
    </row>
    <row r="534" spans="1:48" x14ac:dyDescent="0.3">
      <c r="A534" t="s">
        <v>1078</v>
      </c>
      <c r="B534" t="s">
        <v>1079</v>
      </c>
      <c r="C534" t="s">
        <v>3181</v>
      </c>
      <c r="D534" t="s">
        <v>106</v>
      </c>
      <c r="E534">
        <v>12889.189182869901</v>
      </c>
      <c r="F534">
        <v>2279.35</v>
      </c>
      <c r="G534">
        <v>-22.0486735611338</v>
      </c>
      <c r="H534">
        <f>(Table2[[#This Row],[1Y Return vs Nifty]]-AVERAGE(Table2[1Y Return vs Nifty]))/_xlfn.STDEV.P(Table2[1Y Return vs Nifty])</f>
        <v>-0.79222053750201327</v>
      </c>
      <c r="I534">
        <v>-17.059812123496801</v>
      </c>
      <c r="J534">
        <f>(Table2[[#This Row],[1M Return vs Nifty]]-AVERAGE(Table2[1M Return vs Nifty]))/_xlfn.STDEV.P(Table2[1M Return vs Nifty])</f>
        <v>-1.7010436685764894</v>
      </c>
      <c r="K534">
        <v>-29.331232755830801</v>
      </c>
      <c r="L534">
        <f>(Table2[[#This Row],[6M Return vs Nifty]]-AVERAGE(Table2[6M Return vs Nifty]))/_xlfn.STDEV.P(Table2[6M Return vs Nifty])</f>
        <v>-1.2667716075470807</v>
      </c>
      <c r="M534">
        <v>-4.4512482512103597</v>
      </c>
      <c r="N534">
        <f>(Table2[[#This Row],[1W Return vs Nifty]]-AVERAGE(Table2[1W Return vs Nifty]))/_xlfn.STDEV.P(Table2[1W Return vs Nifty])</f>
        <v>-1.9061384706898079</v>
      </c>
      <c r="O534">
        <v>2540.92</v>
      </c>
      <c r="P534">
        <v>2725.3342930356598</v>
      </c>
      <c r="Q534">
        <v>2621.6654465658498</v>
      </c>
      <c r="R534">
        <v>11.6715155700946</v>
      </c>
      <c r="S534" s="1">
        <f>(Table2[[#This Row],[Close Price]]-Table2[[#This Row],[20D EMA]])/Table2[[#This Row],[20D EMA]]</f>
        <v>-0.10294302850935888</v>
      </c>
      <c r="T534" s="1">
        <f>(Table2[[#This Row],[Close Price]]-Table2[[#This Row],[50D EMA]])/Table2[[#This Row],[50D EMA]]</f>
        <v>-0.16364388551354289</v>
      </c>
      <c r="U534" s="1">
        <f>(Table2[[#This Row],[Close Price]]-Table2[[#This Row],[200D EMA]])/Table2[[#This Row],[200D EMA]]</f>
        <v>-0.1305717504932801</v>
      </c>
      <c r="V534">
        <v>0.75921087876224702</v>
      </c>
      <c r="W534">
        <v>2254</v>
      </c>
      <c r="X534">
        <v>2395</v>
      </c>
      <c r="Y534">
        <v>2254</v>
      </c>
      <c r="Z534">
        <v>2395</v>
      </c>
      <c r="AA534">
        <v>2254</v>
      </c>
      <c r="AB534">
        <v>2395</v>
      </c>
      <c r="AC534" s="1">
        <f>(Table2[[#This Row],[Close Price]]/Table2[[#This Row],[Day Low]])-1</f>
        <v>1.1246672582076345E-2</v>
      </c>
      <c r="AD534" s="1">
        <f>(Table2[[#This Row],[Day High]]/Table2[[#This Row],[Close Price]])-1</f>
        <v>5.0738149033715763E-2</v>
      </c>
      <c r="AE534" s="1">
        <f>(Table2[[#This Row],[Close Price]]/Table2[[#This Row],[Current Week Low]])-1</f>
        <v>1.1246672582076345E-2</v>
      </c>
      <c r="AF534" s="1">
        <f>(Table2[[#This Row],[Current Week High]]/Table2[[#This Row],[Close Price]])-1</f>
        <v>5.0738149033715763E-2</v>
      </c>
      <c r="AG534" s="1">
        <f>(Table2[[#This Row],[Close Price]]/Table2[[#This Row],[Current Month Low]])-1</f>
        <v>1.1246672582076345E-2</v>
      </c>
      <c r="AH534" s="1">
        <f>(Table2[[#This Row],[Current Month High]]/Table2[[#This Row],[Close Price]])-1</f>
        <v>5.0738149033715763E-2</v>
      </c>
      <c r="AI534">
        <v>60.352732138548198</v>
      </c>
      <c r="AJ534">
        <v>31.374639769452401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0</v>
      </c>
      <c r="AM534">
        <v>0</v>
      </c>
      <c r="AN534">
        <v>-17.11</v>
      </c>
      <c r="AO534" t="s">
        <v>3214</v>
      </c>
      <c r="AP534">
        <v>0.112659988084806</v>
      </c>
      <c r="AQ534">
        <f>(Table2[[#This Row],[Sharpe Ratio]]-AVERAGE(Table2[Sharpe Ratio]))/_xlfn.STDEV.P(Table2[Sharpe Ratio])</f>
        <v>0.6009130977312781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584</v>
      </c>
      <c r="AT534">
        <f>_xlfn.RANK.AVG(Table2[[#This Row],[6M Return vs Nifty Z-Score]],Table2[6M Return vs Nifty Z-Score])</f>
        <v>692</v>
      </c>
      <c r="AU534">
        <f>_xlfn.RANK.AVG(Table2[[#This Row],[Sharpe Ratio Z-Score]],Table2[Sharpe Ratio Z-Score])</f>
        <v>194</v>
      </c>
      <c r="AV534">
        <f>(Table2[[#This Row],[Rank 1Y]]+Table2[[#This Row],[Rank 6M]]+Table2[[#This Row],[Rank Sharpe]])/3</f>
        <v>490</v>
      </c>
    </row>
    <row r="535" spans="1:48" x14ac:dyDescent="0.3">
      <c r="A535" t="s">
        <v>255</v>
      </c>
      <c r="B535" t="s">
        <v>256</v>
      </c>
      <c r="C535" t="s">
        <v>3169</v>
      </c>
      <c r="D535" t="s">
        <v>34</v>
      </c>
      <c r="E535">
        <v>108745.577708768</v>
      </c>
      <c r="F535">
        <v>56.17</v>
      </c>
      <c r="G535">
        <v>-13.243343015674499</v>
      </c>
      <c r="H535">
        <f>(Table2[[#This Row],[1Y Return vs Nifty]]-AVERAGE(Table2[1Y Return vs Nifty]))/_xlfn.STDEV.P(Table2[1Y Return vs Nifty])</f>
        <v>-0.64164820838345982</v>
      </c>
      <c r="I535">
        <v>-4.9483239403594697</v>
      </c>
      <c r="J535">
        <f>(Table2[[#This Row],[1M Return vs Nifty]]-AVERAGE(Table2[1M Return vs Nifty]))/_xlfn.STDEV.P(Table2[1M Return vs Nifty])</f>
        <v>-0.59961793107451855</v>
      </c>
      <c r="K535">
        <v>-28.462734265407502</v>
      </c>
      <c r="L535">
        <f>(Table2[[#This Row],[6M Return vs Nifty]]-AVERAGE(Table2[6M Return vs Nifty]))/_xlfn.STDEV.P(Table2[6M Return vs Nifty])</f>
        <v>-1.2381622789416264</v>
      </c>
      <c r="M535">
        <v>1.4748179806183199</v>
      </c>
      <c r="N535">
        <f>(Table2[[#This Row],[1W Return vs Nifty]]-AVERAGE(Table2[1W Return vs Nifty]))/_xlfn.STDEV.P(Table2[1W Return vs Nifty])</f>
        <v>-0.54054891967238861</v>
      </c>
      <c r="O535">
        <v>58.69</v>
      </c>
      <c r="P535">
        <v>60.389370373352598</v>
      </c>
      <c r="Q535">
        <v>57.8602625731613</v>
      </c>
      <c r="R535">
        <v>38.843522693224998</v>
      </c>
      <c r="S535" s="1">
        <f>(Table2[[#This Row],[Close Price]]-Table2[[#This Row],[20D EMA]])/Table2[[#This Row],[20D EMA]]</f>
        <v>-4.2937468052479062E-2</v>
      </c>
      <c r="T535" s="1">
        <f>(Table2[[#This Row],[Close Price]]-Table2[[#This Row],[50D EMA]])/Table2[[#This Row],[50D EMA]]</f>
        <v>-6.9869421510220533E-2</v>
      </c>
      <c r="U535" s="1">
        <f>(Table2[[#This Row],[Close Price]]-Table2[[#This Row],[200D EMA]])/Table2[[#This Row],[200D EMA]]</f>
        <v>-2.921283965872172E-2</v>
      </c>
      <c r="V535">
        <v>0.59931238583631297</v>
      </c>
      <c r="W535">
        <v>55.89</v>
      </c>
      <c r="X535">
        <v>57.19</v>
      </c>
      <c r="Y535">
        <v>55.89</v>
      </c>
      <c r="Z535">
        <v>58.15</v>
      </c>
      <c r="AA535">
        <v>55.89</v>
      </c>
      <c r="AB535">
        <v>58.08</v>
      </c>
      <c r="AC535" s="1">
        <f>(Table2[[#This Row],[Close Price]]/Table2[[#This Row],[Day Low]])-1</f>
        <v>5.0098407586329774E-3</v>
      </c>
      <c r="AD535" s="1">
        <f>(Table2[[#This Row],[Day High]]/Table2[[#This Row],[Close Price]])-1</f>
        <v>1.8159159693786675E-2</v>
      </c>
      <c r="AE535" s="1">
        <f>(Table2[[#This Row],[Close Price]]/Table2[[#This Row],[Current Week Low]])-1</f>
        <v>5.0098407586329774E-3</v>
      </c>
      <c r="AF535" s="1">
        <f>(Table2[[#This Row],[Current Week High]]/Table2[[#This Row],[Close Price]])-1</f>
        <v>3.5250133523232918E-2</v>
      </c>
      <c r="AG535" s="1">
        <f>(Table2[[#This Row],[Close Price]]/Table2[[#This Row],[Current Month Low]])-1</f>
        <v>5.0098407586329774E-3</v>
      </c>
      <c r="AH535" s="1">
        <f>(Table2[[#This Row],[Current Month High]]/Table2[[#This Row],[Close Price]])-1</f>
        <v>3.4003916681502488E-2</v>
      </c>
      <c r="AI535">
        <v>49.100943564180099</v>
      </c>
      <c r="AJ535">
        <v>53.260572987721702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-0.17</v>
      </c>
      <c r="AM535" t="s">
        <v>3214</v>
      </c>
      <c r="AN535">
        <v>-5.52</v>
      </c>
      <c r="AO535" t="s">
        <v>3214</v>
      </c>
      <c r="AP535">
        <v>9.1834875265143001E-2</v>
      </c>
      <c r="AQ535">
        <f>(Table2[[#This Row],[Sharpe Ratio]]-AVERAGE(Table2[Sharpe Ratio]))/_xlfn.STDEV.P(Table2[Sharpe Ratio])</f>
        <v>0.35774403574717772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533</v>
      </c>
      <c r="AT535">
        <f>_xlfn.RANK.AVG(Table2[[#This Row],[6M Return vs Nifty Z-Score]],Table2[6M Return vs Nifty Z-Score])</f>
        <v>685</v>
      </c>
      <c r="AU535">
        <f>_xlfn.RANK.AVG(Table2[[#This Row],[Sharpe Ratio Z-Score]],Table2[Sharpe Ratio Z-Score])</f>
        <v>253</v>
      </c>
      <c r="AV535">
        <f>(Table2[[#This Row],[Rank 1Y]]+Table2[[#This Row],[Rank 6M]]+Table2[[#This Row],[Rank Sharpe]])/3</f>
        <v>490.33333333333331</v>
      </c>
    </row>
    <row r="536" spans="1:48" x14ac:dyDescent="0.3">
      <c r="A536" t="s">
        <v>1048</v>
      </c>
      <c r="B536" t="s">
        <v>1049</v>
      </c>
      <c r="C536" t="s">
        <v>613</v>
      </c>
      <c r="D536" t="s">
        <v>613</v>
      </c>
      <c r="E536">
        <v>13579.648608</v>
      </c>
      <c r="F536">
        <v>466.6</v>
      </c>
      <c r="G536">
        <v>-5.0526205381182496</v>
      </c>
      <c r="H536">
        <f>(Table2[[#This Row],[1Y Return vs Nifty]]-AVERAGE(Table2[1Y Return vs Nifty]))/_xlfn.STDEV.P(Table2[1Y Return vs Nifty])</f>
        <v>-0.50158575936553917</v>
      </c>
      <c r="I536">
        <v>-4.3477837215527204</v>
      </c>
      <c r="J536">
        <f>(Table2[[#This Row],[1M Return vs Nifty]]-AVERAGE(Table2[1M Return vs Nifty]))/_xlfn.STDEV.P(Table2[1M Return vs Nifty])</f>
        <v>-0.54500445638032302</v>
      </c>
      <c r="K536">
        <v>-7.6366882124880497</v>
      </c>
      <c r="L536">
        <f>(Table2[[#This Row],[6M Return vs Nifty]]-AVERAGE(Table2[6M Return vs Nifty]))/_xlfn.STDEV.P(Table2[6M Return vs Nifty])</f>
        <v>-0.55212862240654503</v>
      </c>
      <c r="M536">
        <v>3.54635055860571</v>
      </c>
      <c r="N536">
        <f>(Table2[[#This Row],[1W Return vs Nifty]]-AVERAGE(Table2[1W Return vs Nifty]))/_xlfn.STDEV.P(Table2[1W Return vs Nifty])</f>
        <v>-6.3189549657582084E-2</v>
      </c>
      <c r="O536">
        <v>480.83</v>
      </c>
      <c r="P536">
        <v>490.02018297686902</v>
      </c>
      <c r="Q536">
        <v>460.61482636932698</v>
      </c>
      <c r="R536">
        <v>35.858451619910703</v>
      </c>
      <c r="S536" s="1">
        <f>(Table2[[#This Row],[Close Price]]-Table2[[#This Row],[20D EMA]])/Table2[[#This Row],[20D EMA]]</f>
        <v>-2.9594659235072606E-2</v>
      </c>
      <c r="T536" s="1">
        <f>(Table2[[#This Row],[Close Price]]-Table2[[#This Row],[50D EMA]])/Table2[[#This Row],[50D EMA]]</f>
        <v>-4.7794323153368012E-2</v>
      </c>
      <c r="U536" s="1">
        <f>(Table2[[#This Row],[Close Price]]-Table2[[#This Row],[200D EMA]])/Table2[[#This Row],[200D EMA]]</f>
        <v>1.299387967567083E-2</v>
      </c>
      <c r="V536">
        <v>0.42556522015405002</v>
      </c>
      <c r="W536">
        <v>462.5</v>
      </c>
      <c r="X536">
        <v>473.25</v>
      </c>
      <c r="Y536">
        <v>462.5</v>
      </c>
      <c r="Z536">
        <v>479.85</v>
      </c>
      <c r="AA536">
        <v>462.5</v>
      </c>
      <c r="AB536">
        <v>477.05</v>
      </c>
      <c r="AC536" s="1">
        <f>(Table2[[#This Row],[Close Price]]/Table2[[#This Row],[Day Low]])-1</f>
        <v>8.8648648648648187E-3</v>
      </c>
      <c r="AD536" s="1">
        <f>(Table2[[#This Row],[Day High]]/Table2[[#This Row],[Close Price]])-1</f>
        <v>1.4252036005143465E-2</v>
      </c>
      <c r="AE536" s="1">
        <f>(Table2[[#This Row],[Close Price]]/Table2[[#This Row],[Current Week Low]])-1</f>
        <v>8.8648648648648187E-3</v>
      </c>
      <c r="AF536" s="1">
        <f>(Table2[[#This Row],[Current Week High]]/Table2[[#This Row],[Close Price]])-1</f>
        <v>2.8396913844835003E-2</v>
      </c>
      <c r="AG536" s="1">
        <f>(Table2[[#This Row],[Close Price]]/Table2[[#This Row],[Current Month Low]])-1</f>
        <v>8.8648648648648187E-3</v>
      </c>
      <c r="AH536" s="1">
        <f>(Table2[[#This Row],[Current Month High]]/Table2[[#This Row],[Close Price]])-1</f>
        <v>2.2396056579511381E-2</v>
      </c>
      <c r="AI536">
        <v>26.8752678954136</v>
      </c>
      <c r="AJ536">
        <v>37.843426883308702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-0.23</v>
      </c>
      <c r="AM536" t="s">
        <v>3214</v>
      </c>
      <c r="AN536">
        <v>-6.46</v>
      </c>
      <c r="AO536" t="s">
        <v>3214</v>
      </c>
      <c r="AP536">
        <v>7.4313401899520001E-3</v>
      </c>
      <c r="AQ536">
        <f>(Table2[[#This Row],[Sharpe Ratio]]-AVERAGE(Table2[Sharpe Ratio]))/_xlfn.STDEV.P(Table2[Sharpe Ratio])</f>
        <v>-0.62781261549925904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466</v>
      </c>
      <c r="AT536">
        <f>_xlfn.RANK.AVG(Table2[[#This Row],[6M Return vs Nifty Z-Score]],Table2[6M Return vs Nifty Z-Score])</f>
        <v>514</v>
      </c>
      <c r="AU536">
        <f>_xlfn.RANK.AVG(Table2[[#This Row],[Sharpe Ratio Z-Score]],Table2[Sharpe Ratio Z-Score])</f>
        <v>491</v>
      </c>
      <c r="AV536">
        <f>(Table2[[#This Row],[Rank 1Y]]+Table2[[#This Row],[Rank 6M]]+Table2[[#This Row],[Rank Sharpe]])/3</f>
        <v>490.33333333333331</v>
      </c>
    </row>
    <row r="537" spans="1:48" x14ac:dyDescent="0.3">
      <c r="A537" t="s">
        <v>1112</v>
      </c>
      <c r="B537" t="s">
        <v>1113</v>
      </c>
      <c r="C537" t="s">
        <v>3169</v>
      </c>
      <c r="D537" t="s">
        <v>577</v>
      </c>
      <c r="E537">
        <v>12009.836304375</v>
      </c>
      <c r="F537">
        <v>883.9</v>
      </c>
      <c r="G537">
        <v>-13.8074167636006</v>
      </c>
      <c r="H537">
        <f>(Table2[[#This Row],[1Y Return vs Nifty]]-AVERAGE(Table2[1Y Return vs Nifty]))/_xlfn.STDEV.P(Table2[1Y Return vs Nifty])</f>
        <v>-0.65129394485881142</v>
      </c>
      <c r="I537">
        <v>1.9408933173337899</v>
      </c>
      <c r="J537">
        <f>(Table2[[#This Row],[1M Return vs Nifty]]-AVERAGE(Table2[1M Return vs Nifty]))/_xlfn.STDEV.P(Table2[1M Return vs Nifty])</f>
        <v>2.6891469267441393E-2</v>
      </c>
      <c r="K537">
        <v>-2.7755914125142098</v>
      </c>
      <c r="L537">
        <f>(Table2[[#This Row],[6M Return vs Nifty]]-AVERAGE(Table2[6M Return vs Nifty]))/_xlfn.STDEV.P(Table2[6M Return vs Nifty])</f>
        <v>-0.3919985620012697</v>
      </c>
      <c r="M537">
        <v>7.0658575023474901</v>
      </c>
      <c r="N537">
        <f>(Table2[[#This Row],[1W Return vs Nifty]]-AVERAGE(Table2[1W Return vs Nifty]))/_xlfn.STDEV.P(Table2[1W Return vs Nifty])</f>
        <v>0.74783781977900909</v>
      </c>
      <c r="O537">
        <v>878.56</v>
      </c>
      <c r="P537">
        <v>863.79269639499296</v>
      </c>
      <c r="Q537">
        <v>811.56311276437702</v>
      </c>
      <c r="R537">
        <v>62.605159034218602</v>
      </c>
      <c r="S537" s="1">
        <f>(Table2[[#This Row],[Close Price]]-Table2[[#This Row],[20D EMA]])/Table2[[#This Row],[20D EMA]]</f>
        <v>6.0781278455655074E-3</v>
      </c>
      <c r="T537" s="1">
        <f>(Table2[[#This Row],[Close Price]]-Table2[[#This Row],[50D EMA]])/Table2[[#This Row],[50D EMA]]</f>
        <v>2.3277927318584784E-2</v>
      </c>
      <c r="U537" s="1">
        <f>(Table2[[#This Row],[Close Price]]-Table2[[#This Row],[200D EMA]])/Table2[[#This Row],[200D EMA]]</f>
        <v>8.9132793368622079E-2</v>
      </c>
      <c r="V537">
        <v>0.87680425011017304</v>
      </c>
      <c r="W537">
        <v>869.75</v>
      </c>
      <c r="X537">
        <v>894.4</v>
      </c>
      <c r="Y537">
        <v>869.75</v>
      </c>
      <c r="Z537">
        <v>925.45</v>
      </c>
      <c r="AA537">
        <v>869.75</v>
      </c>
      <c r="AB537">
        <v>925.45</v>
      </c>
      <c r="AC537" s="1">
        <f>(Table2[[#This Row],[Close Price]]/Table2[[#This Row],[Day Low]])-1</f>
        <v>1.6269042828398916E-2</v>
      </c>
      <c r="AD537" s="1">
        <f>(Table2[[#This Row],[Day High]]/Table2[[#This Row],[Close Price]])-1</f>
        <v>1.1879171852019477E-2</v>
      </c>
      <c r="AE537" s="1">
        <f>(Table2[[#This Row],[Close Price]]/Table2[[#This Row],[Current Week Low]])-1</f>
        <v>1.6269042828398916E-2</v>
      </c>
      <c r="AF537" s="1">
        <f>(Table2[[#This Row],[Current Week High]]/Table2[[#This Row],[Close Price]])-1</f>
        <v>4.7007580042991437E-2</v>
      </c>
      <c r="AG537" s="1">
        <f>(Table2[[#This Row],[Close Price]]/Table2[[#This Row],[Current Month Low]])-1</f>
        <v>1.6269042828398916E-2</v>
      </c>
      <c r="AH537" s="1">
        <f>(Table2[[#This Row],[Current Month High]]/Table2[[#This Row],[Close Price]])-1</f>
        <v>4.7007580042991437E-2</v>
      </c>
      <c r="AI537">
        <v>7.6762077158049502</v>
      </c>
      <c r="AJ537">
        <v>29.985294117647001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</v>
      </c>
      <c r="AM537" t="s">
        <v>3216</v>
      </c>
      <c r="AN537">
        <v>-2.17</v>
      </c>
      <c r="AO537" t="s">
        <v>3214</v>
      </c>
      <c r="AP537">
        <v>1.2585145226907001E-2</v>
      </c>
      <c r="AQ537">
        <f>(Table2[[#This Row],[Sharpe Ratio]]-AVERAGE(Table2[Sharpe Ratio]))/_xlfn.STDEV.P(Table2[Sharpe Ratio])</f>
        <v>-0.56763306462057339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-0.83619628243420385</v>
      </c>
      <c r="AS537">
        <f>_xlfn.RANK.AVG(Table2[[#This Row],[1Y Return vs Nifty Z-Score]],Table2[1Y Return vs Nifty Z-Score])</f>
        <v>539</v>
      </c>
      <c r="AT537">
        <f>_xlfn.RANK.AVG(Table2[[#This Row],[6M Return vs Nifty Z-Score]],Table2[6M Return vs Nifty Z-Score])</f>
        <v>458</v>
      </c>
      <c r="AU537">
        <f>_xlfn.RANK.AVG(Table2[[#This Row],[Sharpe Ratio Z-Score]],Table2[Sharpe Ratio Z-Score])</f>
        <v>476</v>
      </c>
      <c r="AV537">
        <f>(Table2[[#This Row],[Rank 1Y]]+Table2[[#This Row],[Rank 6M]]+Table2[[#This Row],[Rank Sharpe]])/3</f>
        <v>491</v>
      </c>
    </row>
    <row r="538" spans="1:48" x14ac:dyDescent="0.3">
      <c r="A538" t="s">
        <v>93</v>
      </c>
      <c r="B538" t="s">
        <v>94</v>
      </c>
      <c r="C538" t="s">
        <v>3169</v>
      </c>
      <c r="D538" t="s">
        <v>43</v>
      </c>
      <c r="E538">
        <v>315333.40196990198</v>
      </c>
      <c r="F538">
        <v>1913.4</v>
      </c>
      <c r="G538">
        <v>-6.7257158146568301</v>
      </c>
      <c r="H538">
        <f>(Table2[[#This Row],[1Y Return vs Nifty]]-AVERAGE(Table2[1Y Return vs Nifty]))/_xlfn.STDEV.P(Table2[1Y Return vs Nifty])</f>
        <v>-0.53019591219569895</v>
      </c>
      <c r="I538">
        <v>7.7431389889662103</v>
      </c>
      <c r="J538">
        <f>(Table2[[#This Row],[1M Return vs Nifty]]-AVERAGE(Table2[1M Return vs Nifty]))/_xlfn.STDEV.P(Table2[1M Return vs Nifty])</f>
        <v>0.55455104515202225</v>
      </c>
      <c r="K538">
        <v>4.0962771658099797</v>
      </c>
      <c r="L538">
        <f>(Table2[[#This Row],[6M Return vs Nifty]]-AVERAGE(Table2[6M Return vs Nifty]))/_xlfn.STDEV.P(Table2[6M Return vs Nifty])</f>
        <v>-0.16563139100601454</v>
      </c>
      <c r="M538">
        <v>5.7567656936003297</v>
      </c>
      <c r="N538">
        <f>(Table2[[#This Row],[1W Return vs Nifty]]-AVERAGE(Table2[1W Return vs Nifty]))/_xlfn.STDEV.P(Table2[1W Return vs Nifty])</f>
        <v>0.44617360857832383</v>
      </c>
      <c r="O538">
        <v>1893.92</v>
      </c>
      <c r="P538">
        <v>1790.43346552452</v>
      </c>
      <c r="Q538">
        <v>1658.4898773298</v>
      </c>
      <c r="R538">
        <v>67.776010501575996</v>
      </c>
      <c r="S538" s="1">
        <f>(Table2[[#This Row],[Close Price]]-Table2[[#This Row],[20D EMA]])/Table2[[#This Row],[20D EMA]]</f>
        <v>1.0285545323984126E-2</v>
      </c>
      <c r="T538" s="1">
        <f>(Table2[[#This Row],[Close Price]]-Table2[[#This Row],[50D EMA]])/Table2[[#This Row],[50D EMA]]</f>
        <v>6.8679756518880863E-2</v>
      </c>
      <c r="U538" s="1">
        <f>(Table2[[#This Row],[Close Price]]-Table2[[#This Row],[200D EMA]])/Table2[[#This Row],[200D EMA]]</f>
        <v>0.15370013779077757</v>
      </c>
      <c r="V538">
        <v>0.98561621967436697</v>
      </c>
      <c r="W538">
        <v>1896.5</v>
      </c>
      <c r="X538">
        <v>1970.05</v>
      </c>
      <c r="Y538">
        <v>1896.5</v>
      </c>
      <c r="Z538">
        <v>2018.95</v>
      </c>
      <c r="AA538">
        <v>1896.5</v>
      </c>
      <c r="AB538">
        <v>2007.1</v>
      </c>
      <c r="AC538" s="1">
        <f>(Table2[[#This Row],[Close Price]]/Table2[[#This Row],[Day Low]])-1</f>
        <v>8.9111521223306234E-3</v>
      </c>
      <c r="AD538" s="1">
        <f>(Table2[[#This Row],[Day High]]/Table2[[#This Row],[Close Price]])-1</f>
        <v>2.9606982335110166E-2</v>
      </c>
      <c r="AE538" s="1">
        <f>(Table2[[#This Row],[Close Price]]/Table2[[#This Row],[Current Week Low]])-1</f>
        <v>8.9111521223306234E-3</v>
      </c>
      <c r="AF538" s="1">
        <f>(Table2[[#This Row],[Current Week High]]/Table2[[#This Row],[Close Price]])-1</f>
        <v>5.516358315041292E-2</v>
      </c>
      <c r="AG538" s="1">
        <f>(Table2[[#This Row],[Close Price]]/Table2[[#This Row],[Current Month Low]])-1</f>
        <v>8.9111521223306234E-3</v>
      </c>
      <c r="AH538" s="1">
        <f>(Table2[[#This Row],[Current Month High]]/Table2[[#This Row],[Close Price]])-1</f>
        <v>4.8970419149158451E-2</v>
      </c>
      <c r="AI538">
        <v>6.0886380265495896</v>
      </c>
      <c r="AJ538">
        <v>34.836686515626603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0.18</v>
      </c>
      <c r="AM538" t="s">
        <v>3215</v>
      </c>
      <c r="AN538">
        <v>3</v>
      </c>
      <c r="AO538" t="s">
        <v>3215</v>
      </c>
      <c r="AP538">
        <v>-2.9141268531042E-2</v>
      </c>
      <c r="AQ538">
        <f>(Table2[[#This Row],[Sharpe Ratio]]-AVERAGE(Table2[Sharpe Ratio]))/_xlfn.STDEV.P(Table2[Sharpe Ratio])</f>
        <v>-1.0548608161024553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-0.74996346557382254</v>
      </c>
      <c r="AS538">
        <f>_xlfn.RANK.AVG(Table2[[#This Row],[1Y Return vs Nifty Z-Score]],Table2[1Y Return vs Nifty Z-Score])</f>
        <v>475</v>
      </c>
      <c r="AT538">
        <f>_xlfn.RANK.AVG(Table2[[#This Row],[6M Return vs Nifty Z-Score]],Table2[6M Return vs Nifty Z-Score])</f>
        <v>382</v>
      </c>
      <c r="AU538">
        <f>_xlfn.RANK.AVG(Table2[[#This Row],[Sharpe Ratio Z-Score]],Table2[Sharpe Ratio Z-Score])</f>
        <v>623</v>
      </c>
      <c r="AV538">
        <f>(Table2[[#This Row],[Rank 1Y]]+Table2[[#This Row],[Rank 6M]]+Table2[[#This Row],[Rank Sharpe]])/3</f>
        <v>493.33333333333331</v>
      </c>
    </row>
    <row r="539" spans="1:48" x14ac:dyDescent="0.3">
      <c r="A539" t="s">
        <v>426</v>
      </c>
      <c r="B539" t="s">
        <v>427</v>
      </c>
      <c r="C539" t="s">
        <v>3179</v>
      </c>
      <c r="D539" t="s">
        <v>428</v>
      </c>
      <c r="E539">
        <v>56496.184609632801</v>
      </c>
      <c r="F539">
        <v>194.96</v>
      </c>
      <c r="G539">
        <v>-0.39788847022004598</v>
      </c>
      <c r="H539">
        <f>(Table2[[#This Row],[1Y Return vs Nifty]]-AVERAGE(Table2[1Y Return vs Nifty]))/_xlfn.STDEV.P(Table2[1Y Return vs Nifty])</f>
        <v>-0.42198921892133334</v>
      </c>
      <c r="I539">
        <v>-5.0027558223187603</v>
      </c>
      <c r="J539">
        <f>(Table2[[#This Row],[1M Return vs Nifty]]-AVERAGE(Table2[1M Return vs Nifty]))/_xlfn.STDEV.P(Table2[1M Return vs Nifty])</f>
        <v>-0.60456799788910731</v>
      </c>
      <c r="K539">
        <v>5.7873134388804202</v>
      </c>
      <c r="L539">
        <f>(Table2[[#This Row],[6M Return vs Nifty]]-AVERAGE(Table2[6M Return vs Nifty]))/_xlfn.STDEV.P(Table2[6M Return vs Nifty])</f>
        <v>-0.10992673181146025</v>
      </c>
      <c r="M539">
        <v>2.7309511370291202</v>
      </c>
      <c r="N539">
        <f>(Table2[[#This Row],[1W Return vs Nifty]]-AVERAGE(Table2[1W Return vs Nifty]))/_xlfn.STDEV.P(Table2[1W Return vs Nifty])</f>
        <v>-0.25108838278740214</v>
      </c>
      <c r="O539">
        <v>201.33</v>
      </c>
      <c r="P539">
        <v>198.662462313605</v>
      </c>
      <c r="Q539">
        <v>180.20123416275499</v>
      </c>
      <c r="R539">
        <v>39.553917569773901</v>
      </c>
      <c r="S539" s="1">
        <f>(Table2[[#This Row],[Close Price]]-Table2[[#This Row],[20D EMA]])/Table2[[#This Row],[20D EMA]]</f>
        <v>-3.1639596682064293E-2</v>
      </c>
      <c r="T539" s="1">
        <f>(Table2[[#This Row],[Close Price]]-Table2[[#This Row],[50D EMA]])/Table2[[#This Row],[50D EMA]]</f>
        <v>-1.8636949680812656E-2</v>
      </c>
      <c r="U539" s="1">
        <f>(Table2[[#This Row],[Close Price]]-Table2[[#This Row],[200D EMA]])/Table2[[#This Row],[200D EMA]]</f>
        <v>8.1901580229551213E-2</v>
      </c>
      <c r="V539">
        <v>0.47373977158862701</v>
      </c>
      <c r="W539">
        <v>193.05</v>
      </c>
      <c r="X539">
        <v>196.5</v>
      </c>
      <c r="Y539">
        <v>193.05</v>
      </c>
      <c r="Z539">
        <v>199.79</v>
      </c>
      <c r="AA539">
        <v>193.05</v>
      </c>
      <c r="AB539">
        <v>197.9</v>
      </c>
      <c r="AC539" s="1">
        <f>(Table2[[#This Row],[Close Price]]/Table2[[#This Row],[Day Low]])-1</f>
        <v>9.8938098938099461E-3</v>
      </c>
      <c r="AD539" s="1">
        <f>(Table2[[#This Row],[Day High]]/Table2[[#This Row],[Close Price]])-1</f>
        <v>7.8990562166598721E-3</v>
      </c>
      <c r="AE539" s="1">
        <f>(Table2[[#This Row],[Close Price]]/Table2[[#This Row],[Current Week Low]])-1</f>
        <v>9.8938098938099461E-3</v>
      </c>
      <c r="AF539" s="1">
        <f>(Table2[[#This Row],[Current Week High]]/Table2[[#This Row],[Close Price]])-1</f>
        <v>2.4774312679523902E-2</v>
      </c>
      <c r="AG539" s="1">
        <f>(Table2[[#This Row],[Close Price]]/Table2[[#This Row],[Current Month Low]])-1</f>
        <v>9.8938098938099461E-3</v>
      </c>
      <c r="AH539" s="1">
        <f>(Table2[[#This Row],[Current Month High]]/Table2[[#This Row],[Close Price]])-1</f>
        <v>1.5080016413623332E-2</v>
      </c>
      <c r="AI539">
        <v>17.8703323758719</v>
      </c>
      <c r="AJ539">
        <v>42.827838827838796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0.01</v>
      </c>
      <c r="AM539" t="s">
        <v>3215</v>
      </c>
      <c r="AN539">
        <v>-4.96</v>
      </c>
      <c r="AO539" t="s">
        <v>3214</v>
      </c>
      <c r="AP539">
        <v>-7.7291621278156003E-2</v>
      </c>
      <c r="AQ539">
        <f>(Table2[[#This Row],[Sharpe Ratio]]-AVERAGE(Table2[Sharpe Ratio]))/_xlfn.STDEV.P(Table2[Sharpe Ratio])</f>
        <v>-1.6170991200728411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-3.0046714514821438</v>
      </c>
      <c r="AS539">
        <f>_xlfn.RANK.AVG(Table2[[#This Row],[1Y Return vs Nifty Z-Score]],Table2[1Y Return vs Nifty Z-Score])</f>
        <v>437</v>
      </c>
      <c r="AT539">
        <f>_xlfn.RANK.AVG(Table2[[#This Row],[6M Return vs Nifty Z-Score]],Table2[6M Return vs Nifty Z-Score])</f>
        <v>357</v>
      </c>
      <c r="AU539">
        <f>_xlfn.RANK.AVG(Table2[[#This Row],[Sharpe Ratio Z-Score]],Table2[Sharpe Ratio Z-Score])</f>
        <v>692</v>
      </c>
      <c r="AV539">
        <f>(Table2[[#This Row],[Rank 1Y]]+Table2[[#This Row],[Rank 6M]]+Table2[[#This Row],[Rank Sharpe]])/3</f>
        <v>495.33333333333331</v>
      </c>
    </row>
    <row r="540" spans="1:48" x14ac:dyDescent="0.3">
      <c r="A540" t="s">
        <v>394</v>
      </c>
      <c r="B540" t="s">
        <v>395</v>
      </c>
      <c r="C540" t="s">
        <v>3173</v>
      </c>
      <c r="D540" t="s">
        <v>54</v>
      </c>
      <c r="E540">
        <v>61657.293422729999</v>
      </c>
      <c r="F540">
        <v>28267.05</v>
      </c>
      <c r="G540">
        <v>-7.0442529865803696</v>
      </c>
      <c r="H540">
        <f>(Table2[[#This Row],[1Y Return vs Nifty]]-AVERAGE(Table2[1Y Return vs Nifty]))/_xlfn.STDEV.P(Table2[1Y Return vs Nifty])</f>
        <v>-0.53564294040659299</v>
      </c>
      <c r="I540">
        <v>-3.13472801468839</v>
      </c>
      <c r="J540">
        <f>(Table2[[#This Row],[1M Return vs Nifty]]-AVERAGE(Table2[1M Return vs Nifty]))/_xlfn.STDEV.P(Table2[1M Return vs Nifty])</f>
        <v>-0.43468846908288739</v>
      </c>
      <c r="K540">
        <v>-6.7377246961958202</v>
      </c>
      <c r="L540">
        <f>(Table2[[#This Row],[6M Return vs Nifty]]-AVERAGE(Table2[6M Return vs Nifty]))/_xlfn.STDEV.P(Table2[6M Return vs Nifty])</f>
        <v>-0.52251574118048338</v>
      </c>
      <c r="M540">
        <v>4.63594690789912</v>
      </c>
      <c r="N540">
        <f>(Table2[[#This Row],[1W Return vs Nifty]]-AVERAGE(Table2[1W Return vs Nifty]))/_xlfn.STDEV.P(Table2[1W Return vs Nifty])</f>
        <v>0.18789461498271998</v>
      </c>
      <c r="O540">
        <v>28865.94</v>
      </c>
      <c r="P540">
        <v>28650.682469782601</v>
      </c>
      <c r="Q540">
        <v>27027.284152332199</v>
      </c>
      <c r="R540">
        <v>53.057548285543497</v>
      </c>
      <c r="S540" s="1">
        <f>(Table2[[#This Row],[Close Price]]-Table2[[#This Row],[20D EMA]])/Table2[[#This Row],[20D EMA]]</f>
        <v>-2.0747289019515714E-2</v>
      </c>
      <c r="T540" s="1">
        <f>(Table2[[#This Row],[Close Price]]-Table2[[#This Row],[50D EMA]])/Table2[[#This Row],[50D EMA]]</f>
        <v>-1.3389994119240019E-2</v>
      </c>
      <c r="U540" s="1">
        <f>(Table2[[#This Row],[Close Price]]-Table2[[#This Row],[200D EMA]])/Table2[[#This Row],[200D EMA]]</f>
        <v>4.5870899964650005E-2</v>
      </c>
      <c r="V540">
        <v>0.80686319415546703</v>
      </c>
      <c r="W540">
        <v>28230</v>
      </c>
      <c r="X540">
        <v>29060</v>
      </c>
      <c r="Y540">
        <v>28230</v>
      </c>
      <c r="Z540">
        <v>29486.400000000001</v>
      </c>
      <c r="AA540">
        <v>28230</v>
      </c>
      <c r="AB540">
        <v>29256.65</v>
      </c>
      <c r="AC540" s="1">
        <f>(Table2[[#This Row],[Close Price]]/Table2[[#This Row],[Day Low]])-1</f>
        <v>1.3124335812964016E-3</v>
      </c>
      <c r="AD540" s="1">
        <f>(Table2[[#This Row],[Day High]]/Table2[[#This Row],[Close Price]])-1</f>
        <v>2.8052095991622839E-2</v>
      </c>
      <c r="AE540" s="1">
        <f>(Table2[[#This Row],[Close Price]]/Table2[[#This Row],[Current Week Low]])-1</f>
        <v>1.3124335812964016E-3</v>
      </c>
      <c r="AF540" s="1">
        <f>(Table2[[#This Row],[Current Week High]]/Table2[[#This Row],[Close Price]])-1</f>
        <v>4.3136797083530132E-2</v>
      </c>
      <c r="AG540" s="1">
        <f>(Table2[[#This Row],[Close Price]]/Table2[[#This Row],[Current Month Low]])-1</f>
        <v>1.3124335812964016E-3</v>
      </c>
      <c r="AH540" s="1">
        <f>(Table2[[#This Row],[Current Month High]]/Table2[[#This Row],[Close Price]])-1</f>
        <v>3.500895919453928E-2</v>
      </c>
      <c r="AI540">
        <v>7.97377158210708</v>
      </c>
      <c r="AJ540">
        <v>28.4865909090909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-0.11</v>
      </c>
      <c r="AM540" t="s">
        <v>3214</v>
      </c>
      <c r="AN540">
        <v>-3</v>
      </c>
      <c r="AO540" t="s">
        <v>3214</v>
      </c>
      <c r="AP540">
        <v>1.886090013612E-3</v>
      </c>
      <c r="AQ540">
        <f>(Table2[[#This Row],[Sharpe Ratio]]-AVERAGE(Table2[Sharpe Ratio]))/_xlfn.STDEV.P(Table2[Sharpe Ratio])</f>
        <v>-0.69256296261740669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-1.9975154983046504</v>
      </c>
      <c r="AS540">
        <f>_xlfn.RANK.AVG(Table2[[#This Row],[1Y Return vs Nifty Z-Score]],Table2[1Y Return vs Nifty Z-Score])</f>
        <v>476</v>
      </c>
      <c r="AT540">
        <f>_xlfn.RANK.AVG(Table2[[#This Row],[6M Return vs Nifty Z-Score]],Table2[6M Return vs Nifty Z-Score])</f>
        <v>505</v>
      </c>
      <c r="AU540">
        <f>_xlfn.RANK.AVG(Table2[[#This Row],[Sharpe Ratio Z-Score]],Table2[Sharpe Ratio Z-Score])</f>
        <v>508</v>
      </c>
      <c r="AV540">
        <f>(Table2[[#This Row],[Rank 1Y]]+Table2[[#This Row],[Rank 6M]]+Table2[[#This Row],[Rank Sharpe]])/3</f>
        <v>496.33333333333331</v>
      </c>
    </row>
    <row r="541" spans="1:48" x14ac:dyDescent="0.3">
      <c r="A541" t="s">
        <v>1400</v>
      </c>
      <c r="B541" t="s">
        <v>1401</v>
      </c>
      <c r="C541" t="s">
        <v>3182</v>
      </c>
      <c r="D541" t="s">
        <v>130</v>
      </c>
      <c r="E541">
        <v>8044.4032239869903</v>
      </c>
      <c r="F541">
        <v>123.65</v>
      </c>
      <c r="G541">
        <v>21.220284293772401</v>
      </c>
      <c r="H541">
        <f>(Table2[[#This Row],[1Y Return vs Nifty]]-AVERAGE(Table2[1Y Return vs Nifty]))/_xlfn.STDEV.P(Table2[1Y Return vs Nifty])</f>
        <v>-5.231557548949263E-2</v>
      </c>
      <c r="I541">
        <v>-3.4643613912198701</v>
      </c>
      <c r="J541">
        <f>(Table2[[#This Row],[1M Return vs Nifty]]-AVERAGE(Table2[1M Return vs Nifty]))/_xlfn.STDEV.P(Table2[1M Return vs Nifty])</f>
        <v>-0.46466551891867414</v>
      </c>
      <c r="K541">
        <v>-16.061070561990999</v>
      </c>
      <c r="L541">
        <f>(Table2[[#This Row],[6M Return vs Nifty]]-AVERAGE(Table2[6M Return vs Nifty]))/_xlfn.STDEV.P(Table2[6M Return vs Nifty])</f>
        <v>-0.82963736374868446</v>
      </c>
      <c r="M541">
        <v>1.0823730442414401</v>
      </c>
      <c r="N541">
        <f>(Table2[[#This Row],[1W Return vs Nifty]]-AVERAGE(Table2[1W Return vs Nifty]))/_xlfn.STDEV.P(Table2[1W Return vs Nifty])</f>
        <v>-0.63098305987614856</v>
      </c>
      <c r="O541">
        <v>127.64</v>
      </c>
      <c r="P541">
        <v>130.41940461448499</v>
      </c>
      <c r="Q541">
        <v>121.525585269535</v>
      </c>
      <c r="R541">
        <v>46.320054956519101</v>
      </c>
      <c r="S541" s="1">
        <f>(Table2[[#This Row],[Close Price]]-Table2[[#This Row],[20D EMA]])/Table2[[#This Row],[20D EMA]]</f>
        <v>-3.1259793168285761E-2</v>
      </c>
      <c r="T541" s="1">
        <f>(Table2[[#This Row],[Close Price]]-Table2[[#This Row],[50D EMA]])/Table2[[#This Row],[50D EMA]]</f>
        <v>-5.1904888191255716E-2</v>
      </c>
      <c r="U541" s="1">
        <f>(Table2[[#This Row],[Close Price]]-Table2[[#This Row],[200D EMA]])/Table2[[#This Row],[200D EMA]]</f>
        <v>1.7481213735800628E-2</v>
      </c>
      <c r="V541">
        <v>1.0706627843094101</v>
      </c>
      <c r="W541">
        <v>122.6</v>
      </c>
      <c r="X541">
        <v>126.03</v>
      </c>
      <c r="Y541">
        <v>122.6</v>
      </c>
      <c r="Z541">
        <v>128.85</v>
      </c>
      <c r="AA541">
        <v>122.6</v>
      </c>
      <c r="AB541">
        <v>128.85</v>
      </c>
      <c r="AC541" s="1">
        <f>(Table2[[#This Row],[Close Price]]/Table2[[#This Row],[Day Low]])-1</f>
        <v>8.5644371941273612E-3</v>
      </c>
      <c r="AD541" s="1">
        <f>(Table2[[#This Row],[Day High]]/Table2[[#This Row],[Close Price]])-1</f>
        <v>1.9247877072381625E-2</v>
      </c>
      <c r="AE541" s="1">
        <f>(Table2[[#This Row],[Close Price]]/Table2[[#This Row],[Current Week Low]])-1</f>
        <v>8.5644371941273612E-3</v>
      </c>
      <c r="AF541" s="1">
        <f>(Table2[[#This Row],[Current Week High]]/Table2[[#This Row],[Close Price]])-1</f>
        <v>4.2054185200161687E-2</v>
      </c>
      <c r="AG541" s="1">
        <f>(Table2[[#This Row],[Close Price]]/Table2[[#This Row],[Current Month Low]])-1</f>
        <v>8.5644371941273612E-3</v>
      </c>
      <c r="AH541" s="1">
        <f>(Table2[[#This Row],[Current Month High]]/Table2[[#This Row],[Close Price]])-1</f>
        <v>4.2054185200161687E-2</v>
      </c>
      <c r="AI541">
        <v>32.923574605741997</v>
      </c>
      <c r="AJ541">
        <v>79.202898550724598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-7.0000000000000007E-2</v>
      </c>
      <c r="AM541" t="s">
        <v>3214</v>
      </c>
      <c r="AN541">
        <v>-3.58</v>
      </c>
      <c r="AO541" t="s">
        <v>3214</v>
      </c>
      <c r="AP541">
        <v>-1.0725236844105E-2</v>
      </c>
      <c r="AQ541">
        <f>(Table2[[#This Row],[Sharpe Ratio]]-AVERAGE(Table2[Sharpe Ratio]))/_xlfn.STDEV.P(Table2[Sharpe Ratio])</f>
        <v>-0.83982192581833515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313</v>
      </c>
      <c r="AT541">
        <f>_xlfn.RANK.AVG(Table2[[#This Row],[6M Return vs Nifty Z-Score]],Table2[6M Return vs Nifty Z-Score])</f>
        <v>591</v>
      </c>
      <c r="AU541">
        <f>_xlfn.RANK.AVG(Table2[[#This Row],[Sharpe Ratio Z-Score]],Table2[Sharpe Ratio Z-Score])</f>
        <v>585</v>
      </c>
      <c r="AV541">
        <f>(Table2[[#This Row],[Rank 1Y]]+Table2[[#This Row],[Rank 6M]]+Table2[[#This Row],[Rank Sharpe]])/3</f>
        <v>496.33333333333331</v>
      </c>
    </row>
    <row r="542" spans="1:48" x14ac:dyDescent="0.3">
      <c r="A542" t="s">
        <v>367</v>
      </c>
      <c r="B542" t="s">
        <v>368</v>
      </c>
      <c r="C542" t="s">
        <v>3169</v>
      </c>
      <c r="D542" t="s">
        <v>24</v>
      </c>
      <c r="E542">
        <v>70401.387804548896</v>
      </c>
      <c r="F542">
        <v>21.86</v>
      </c>
      <c r="G542">
        <v>-2.2040387681251001</v>
      </c>
      <c r="H542">
        <f>(Table2[[#This Row],[1Y Return vs Nifty]]-AVERAGE(Table2[1Y Return vs Nifty]))/_xlfn.STDEV.P(Table2[1Y Return vs Nifty])</f>
        <v>-0.45287463039904041</v>
      </c>
      <c r="I542">
        <v>-6.30969630464097</v>
      </c>
      <c r="J542">
        <f>(Table2[[#This Row],[1M Return vs Nifty]]-AVERAGE(Table2[1M Return vs Nifty]))/_xlfn.STDEV.P(Table2[1M Return vs Nifty])</f>
        <v>-0.72342192094516211</v>
      </c>
      <c r="K542">
        <v>-26.486568486728601</v>
      </c>
      <c r="L542">
        <f>(Table2[[#This Row],[6M Return vs Nifty]]-AVERAGE(Table2[6M Return vs Nifty]))/_xlfn.STDEV.P(Table2[6M Return vs Nifty])</f>
        <v>-1.1730651293616401</v>
      </c>
      <c r="M542">
        <v>2.0179082406897102</v>
      </c>
      <c r="N542">
        <f>(Table2[[#This Row],[1W Return vs Nifty]]-AVERAGE(Table2[1W Return vs Nifty]))/_xlfn.STDEV.P(Table2[1W Return vs Nifty])</f>
        <v>-0.41540040539667711</v>
      </c>
      <c r="O542">
        <v>22.97</v>
      </c>
      <c r="P542">
        <v>23.5412396594744</v>
      </c>
      <c r="Q542">
        <v>23.106747437316901</v>
      </c>
      <c r="R542">
        <v>21.857937853502801</v>
      </c>
      <c r="S542" s="1">
        <f>(Table2[[#This Row],[Close Price]]-Table2[[#This Row],[20D EMA]])/Table2[[#This Row],[20D EMA]]</f>
        <v>-4.8323900740095752E-2</v>
      </c>
      <c r="T542" s="1">
        <f>(Table2[[#This Row],[Close Price]]-Table2[[#This Row],[50D EMA]])/Table2[[#This Row],[50D EMA]]</f>
        <v>-7.1416785343237824E-2</v>
      </c>
      <c r="U542" s="1">
        <f>(Table2[[#This Row],[Close Price]]-Table2[[#This Row],[200D EMA]])/Table2[[#This Row],[200D EMA]]</f>
        <v>-5.3955990158244059E-2</v>
      </c>
      <c r="V542">
        <v>0.397062969788331</v>
      </c>
      <c r="W542">
        <v>21.78</v>
      </c>
      <c r="X542">
        <v>22.3</v>
      </c>
      <c r="Y542">
        <v>21.78</v>
      </c>
      <c r="Z542">
        <v>22.74</v>
      </c>
      <c r="AA542">
        <v>21.78</v>
      </c>
      <c r="AB542">
        <v>22.58</v>
      </c>
      <c r="AC542" s="1">
        <f>(Table2[[#This Row],[Close Price]]/Table2[[#This Row],[Day Low]])-1</f>
        <v>3.6730945821854544E-3</v>
      </c>
      <c r="AD542" s="1">
        <f>(Table2[[#This Row],[Day High]]/Table2[[#This Row],[Close Price]])-1</f>
        <v>2.0128087831656094E-2</v>
      </c>
      <c r="AE542" s="1">
        <f>(Table2[[#This Row],[Close Price]]/Table2[[#This Row],[Current Week Low]])-1</f>
        <v>3.6730945821854544E-3</v>
      </c>
      <c r="AF542" s="1">
        <f>(Table2[[#This Row],[Current Week High]]/Table2[[#This Row],[Close Price]])-1</f>
        <v>4.0256175663311966E-2</v>
      </c>
      <c r="AG542" s="1">
        <f>(Table2[[#This Row],[Close Price]]/Table2[[#This Row],[Current Month Low]])-1</f>
        <v>3.6730945821854544E-3</v>
      </c>
      <c r="AH542" s="1">
        <f>(Table2[[#This Row],[Current Month High]]/Table2[[#This Row],[Close Price]])-1</f>
        <v>3.2936870997255285E-2</v>
      </c>
      <c r="AI542">
        <v>50.274473924977102</v>
      </c>
      <c r="AJ542">
        <v>39.235668789808898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-0.16</v>
      </c>
      <c r="AM542" t="s">
        <v>3214</v>
      </c>
      <c r="AN542">
        <v>-6.98</v>
      </c>
      <c r="AO542" t="s">
        <v>3214</v>
      </c>
      <c r="AP542">
        <v>4.9014563153890002E-2</v>
      </c>
      <c r="AQ542">
        <f>(Table2[[#This Row],[Sharpe Ratio]]-AVERAGE(Table2[Sharpe Ratio]))/_xlfn.STDEV.P(Table2[Sharpe Ratio])</f>
        <v>-0.14225686317368119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445</v>
      </c>
      <c r="AT542">
        <f>_xlfn.RANK.AVG(Table2[[#This Row],[6M Return vs Nifty Z-Score]],Table2[6M Return vs Nifty Z-Score])</f>
        <v>673</v>
      </c>
      <c r="AU542">
        <f>_xlfn.RANK.AVG(Table2[[#This Row],[Sharpe Ratio Z-Score]],Table2[Sharpe Ratio Z-Score])</f>
        <v>376</v>
      </c>
      <c r="AV542">
        <f>(Table2[[#This Row],[Rank 1Y]]+Table2[[#This Row],[Rank 6M]]+Table2[[#This Row],[Rank Sharpe]])/3</f>
        <v>498</v>
      </c>
    </row>
    <row r="543" spans="1:48" x14ac:dyDescent="0.3">
      <c r="A543" t="s">
        <v>743</v>
      </c>
      <c r="B543" t="s">
        <v>744</v>
      </c>
      <c r="C543" t="s">
        <v>3183</v>
      </c>
      <c r="D543" t="s">
        <v>167</v>
      </c>
      <c r="E543">
        <v>23560.617229975</v>
      </c>
      <c r="F543">
        <v>7816.95</v>
      </c>
      <c r="G543">
        <v>-17.336048825431501</v>
      </c>
      <c r="H543">
        <f>(Table2[[#This Row],[1Y Return vs Nifty]]-AVERAGE(Table2[1Y Return vs Nifty]))/_xlfn.STDEV.P(Table2[1Y Return vs Nifty])</f>
        <v>-0.71163402470127324</v>
      </c>
      <c r="I543">
        <v>1.40938940932596</v>
      </c>
      <c r="J543">
        <f>(Table2[[#This Row],[1M Return vs Nifty]]-AVERAGE(Table2[1M Return vs Nifty]))/_xlfn.STDEV.P(Table2[1M Return vs Nifty])</f>
        <v>-2.1443803410095077E-2</v>
      </c>
      <c r="K543">
        <v>18.1774110910799</v>
      </c>
      <c r="L543">
        <f>(Table2[[#This Row],[6M Return vs Nifty]]-AVERAGE(Table2[6M Return vs Nifty]))/_xlfn.STDEV.P(Table2[6M Return vs Nifty])</f>
        <v>0.29821718449249807</v>
      </c>
      <c r="M543">
        <v>9.9221290055429101</v>
      </c>
      <c r="N543">
        <f>(Table2[[#This Row],[1W Return vs Nifty]]-AVERAGE(Table2[1W Return vs Nifty]))/_xlfn.STDEV.P(Table2[1W Return vs Nifty])</f>
        <v>1.4060306861838887</v>
      </c>
      <c r="O543">
        <v>7763.11</v>
      </c>
      <c r="P543">
        <v>7624.2095032241696</v>
      </c>
      <c r="Q543">
        <v>6990.1553082713699</v>
      </c>
      <c r="R543">
        <v>70.980249772401393</v>
      </c>
      <c r="S543" s="1">
        <f>(Table2[[#This Row],[Close Price]]-Table2[[#This Row],[20D EMA]])/Table2[[#This Row],[20D EMA]]</f>
        <v>6.9353648215728161E-3</v>
      </c>
      <c r="T543" s="1">
        <f>(Table2[[#This Row],[Close Price]]-Table2[[#This Row],[50D EMA]])/Table2[[#This Row],[50D EMA]]</f>
        <v>2.5280063027429012E-2</v>
      </c>
      <c r="U543" s="1">
        <f>(Table2[[#This Row],[Close Price]]-Table2[[#This Row],[200D EMA]])/Table2[[#This Row],[200D EMA]]</f>
        <v>0.11827987437565132</v>
      </c>
      <c r="V543">
        <v>1.3040433452968301</v>
      </c>
      <c r="W543">
        <v>7760.05</v>
      </c>
      <c r="X543">
        <v>7995</v>
      </c>
      <c r="Y543">
        <v>7650</v>
      </c>
      <c r="Z543">
        <v>8062.65</v>
      </c>
      <c r="AA543">
        <v>7680.1</v>
      </c>
      <c r="AB543">
        <v>8062.65</v>
      </c>
      <c r="AC543" s="1">
        <f>(Table2[[#This Row],[Close Price]]/Table2[[#This Row],[Day Low]])-1</f>
        <v>7.3324269817849341E-3</v>
      </c>
      <c r="AD543" s="1">
        <f>(Table2[[#This Row],[Day High]]/Table2[[#This Row],[Close Price]])-1</f>
        <v>2.2777425978162791E-2</v>
      </c>
      <c r="AE543" s="1">
        <f>(Table2[[#This Row],[Close Price]]/Table2[[#This Row],[Current Week Low]])-1</f>
        <v>2.1823529411764575E-2</v>
      </c>
      <c r="AF543" s="1">
        <f>(Table2[[#This Row],[Current Week High]]/Table2[[#This Row],[Close Price]])-1</f>
        <v>3.1431696505670237E-2</v>
      </c>
      <c r="AG543" s="1">
        <f>(Table2[[#This Row],[Close Price]]/Table2[[#This Row],[Current Month Low]])-1</f>
        <v>1.7818778401322843E-2</v>
      </c>
      <c r="AH543" s="1">
        <f>(Table2[[#This Row],[Current Month High]]/Table2[[#This Row],[Close Price]])-1</f>
        <v>3.1431696505670237E-2</v>
      </c>
      <c r="AI543">
        <v>4.0738395409974402</v>
      </c>
      <c r="AJ543">
        <v>51.056552363836602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0.09</v>
      </c>
      <c r="AM543" t="s">
        <v>3215</v>
      </c>
      <c r="AN543">
        <v>-1.04</v>
      </c>
      <c r="AO543" t="s">
        <v>3214</v>
      </c>
      <c r="AP543">
        <v>-0.106322002600894</v>
      </c>
      <c r="AQ543">
        <f>(Table2[[#This Row],[Sharpe Ratio]]-AVERAGE(Table2[Sharpe Ratio]))/_xlfn.STDEV.P(Table2[Sharpe Ratio])</f>
        <v>-1.9560788248370613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-0.98490878227204304</v>
      </c>
      <c r="AS543">
        <f>_xlfn.RANK.AVG(Table2[[#This Row],[1Y Return vs Nifty Z-Score]],Table2[1Y Return vs Nifty Z-Score])</f>
        <v>558</v>
      </c>
      <c r="AT543">
        <f>_xlfn.RANK.AVG(Table2[[#This Row],[6M Return vs Nifty Z-Score]],Table2[6M Return vs Nifty Z-Score])</f>
        <v>217</v>
      </c>
      <c r="AU543">
        <f>_xlfn.RANK.AVG(Table2[[#This Row],[Sharpe Ratio Z-Score]],Table2[Sharpe Ratio Z-Score])</f>
        <v>719</v>
      </c>
      <c r="AV543">
        <f>(Table2[[#This Row],[Rank 1Y]]+Table2[[#This Row],[Rank 6M]]+Table2[[#This Row],[Rank Sharpe]])/3</f>
        <v>498</v>
      </c>
    </row>
    <row r="544" spans="1:48" x14ac:dyDescent="0.3">
      <c r="A544" t="s">
        <v>81</v>
      </c>
      <c r="B544" t="s">
        <v>82</v>
      </c>
      <c r="C544" t="s">
        <v>3178</v>
      </c>
      <c r="D544" t="s">
        <v>83</v>
      </c>
      <c r="E544">
        <v>335529.88857828098</v>
      </c>
      <c r="F544">
        <v>3674.95</v>
      </c>
      <c r="G544">
        <v>-14.320135938682901</v>
      </c>
      <c r="H544">
        <f>(Table2[[#This Row],[1Y Return vs Nifty]]-AVERAGE(Table2[1Y Return vs Nifty]))/_xlfn.STDEV.P(Table2[1Y Return vs Nifty])</f>
        <v>-0.66006151127523593</v>
      </c>
      <c r="I544">
        <v>5.3691774129869501</v>
      </c>
      <c r="J544">
        <f>(Table2[[#This Row],[1M Return vs Nifty]]-AVERAGE(Table2[1M Return vs Nifty]))/_xlfn.STDEV.P(Table2[1M Return vs Nifty])</f>
        <v>0.33866160695195285</v>
      </c>
      <c r="K544">
        <v>-13.561008424160701</v>
      </c>
      <c r="L544">
        <f>(Table2[[#This Row],[6M Return vs Nifty]]-AVERAGE(Table2[6M Return vs Nifty]))/_xlfn.STDEV.P(Table2[6M Return vs Nifty])</f>
        <v>-0.74728247191648278</v>
      </c>
      <c r="M544">
        <v>4.9735043314288996</v>
      </c>
      <c r="N544">
        <f>(Table2[[#This Row],[1W Return vs Nifty]]-AVERAGE(Table2[1W Return vs Nifty]))/_xlfn.STDEV.P(Table2[1W Return vs Nifty])</f>
        <v>0.26568059853531734</v>
      </c>
      <c r="O544">
        <v>3728.88</v>
      </c>
      <c r="P544">
        <v>3622.23805002583</v>
      </c>
      <c r="Q544">
        <v>3472.8811964829301</v>
      </c>
      <c r="R544">
        <v>53.141320472697203</v>
      </c>
      <c r="S544" s="1">
        <f>(Table2[[#This Row],[Close Price]]-Table2[[#This Row],[20D EMA]])/Table2[[#This Row],[20D EMA]]</f>
        <v>-1.4462787753963735E-2</v>
      </c>
      <c r="T544" s="1">
        <f>(Table2[[#This Row],[Close Price]]-Table2[[#This Row],[50D EMA]])/Table2[[#This Row],[50D EMA]]</f>
        <v>1.4552315238860102E-2</v>
      </c>
      <c r="U544" s="1">
        <f>(Table2[[#This Row],[Close Price]]-Table2[[#This Row],[200D EMA]])/Table2[[#This Row],[200D EMA]]</f>
        <v>5.8184772839828092E-2</v>
      </c>
      <c r="V544">
        <v>0.92096699083436795</v>
      </c>
      <c r="W544">
        <v>3650.05</v>
      </c>
      <c r="X544">
        <v>3782</v>
      </c>
      <c r="Y544">
        <v>3650.05</v>
      </c>
      <c r="Z544">
        <v>3863.55</v>
      </c>
      <c r="AA544">
        <v>3650.05</v>
      </c>
      <c r="AB544">
        <v>3837.95</v>
      </c>
      <c r="AC544" s="1">
        <f>(Table2[[#This Row],[Close Price]]/Table2[[#This Row],[Day Low]])-1</f>
        <v>6.8218243585702609E-3</v>
      </c>
      <c r="AD544" s="1">
        <f>(Table2[[#This Row],[Day High]]/Table2[[#This Row],[Close Price]])-1</f>
        <v>2.9129648022422128E-2</v>
      </c>
      <c r="AE544" s="1">
        <f>(Table2[[#This Row],[Close Price]]/Table2[[#This Row],[Current Week Low]])-1</f>
        <v>6.8218243585702609E-3</v>
      </c>
      <c r="AF544" s="1">
        <f>(Table2[[#This Row],[Current Week High]]/Table2[[#This Row],[Close Price]])-1</f>
        <v>5.1320426128246721E-2</v>
      </c>
      <c r="AG544" s="1">
        <f>(Table2[[#This Row],[Close Price]]/Table2[[#This Row],[Current Month Low]])-1</f>
        <v>6.8218243585702609E-3</v>
      </c>
      <c r="AH544" s="1">
        <f>(Table2[[#This Row],[Current Month High]]/Table2[[#This Row],[Close Price]])-1</f>
        <v>4.4354344957074243E-2</v>
      </c>
      <c r="AI544">
        <v>5.76878596987713</v>
      </c>
      <c r="AJ544">
        <v>20.2673735539083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0.04</v>
      </c>
      <c r="AM544" t="s">
        <v>3215</v>
      </c>
      <c r="AN544">
        <v>-1.76</v>
      </c>
      <c r="AO544" t="s">
        <v>3214</v>
      </c>
      <c r="AP544">
        <v>4.6684463247187002E-2</v>
      </c>
      <c r="AQ544">
        <f>(Table2[[#This Row],[Sharpe Ratio]]-AVERAGE(Table2[Sharpe Ratio]))/_xlfn.STDEV.P(Table2[Sharpe Ratio])</f>
        <v>-0.16946479302015091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-0.97246657072459952</v>
      </c>
      <c r="AS544">
        <f>_xlfn.RANK.AVG(Table2[[#This Row],[1Y Return vs Nifty Z-Score]],Table2[1Y Return vs Nifty Z-Score])</f>
        <v>543</v>
      </c>
      <c r="AT544">
        <f>_xlfn.RANK.AVG(Table2[[#This Row],[6M Return vs Nifty Z-Score]],Table2[6M Return vs Nifty Z-Score])</f>
        <v>567</v>
      </c>
      <c r="AU544">
        <f>_xlfn.RANK.AVG(Table2[[#This Row],[Sharpe Ratio Z-Score]],Table2[Sharpe Ratio Z-Score])</f>
        <v>387</v>
      </c>
      <c r="AV544">
        <f>(Table2[[#This Row],[Rank 1Y]]+Table2[[#This Row],[Rank 6M]]+Table2[[#This Row],[Rank Sharpe]])/3</f>
        <v>499</v>
      </c>
    </row>
    <row r="545" spans="1:48" x14ac:dyDescent="0.3">
      <c r="A545" t="s">
        <v>892</v>
      </c>
      <c r="B545" t="s">
        <v>893</v>
      </c>
      <c r="C545" t="s">
        <v>3169</v>
      </c>
      <c r="D545" t="s">
        <v>387</v>
      </c>
      <c r="E545">
        <v>17905.425823276</v>
      </c>
      <c r="F545">
        <v>108.79</v>
      </c>
      <c r="G545">
        <v>-44.238422461781099</v>
      </c>
      <c r="H545">
        <f>(Table2[[#This Row],[1Y Return vs Nifty]]-AVERAGE(Table2[1Y Return vs Nifty]))/_xlfn.STDEV.P(Table2[1Y Return vs Nifty])</f>
        <v>-1.1716682092591264</v>
      </c>
      <c r="I545">
        <v>-1.9733059661211001</v>
      </c>
      <c r="J545">
        <f>(Table2[[#This Row],[1M Return vs Nifty]]-AVERAGE(Table2[1M Return vs Nifty]))/_xlfn.STDEV.P(Table2[1M Return vs Nifty])</f>
        <v>-0.32906807652243236</v>
      </c>
      <c r="K545">
        <v>-17.8672281497015</v>
      </c>
      <c r="L545">
        <f>(Table2[[#This Row],[6M Return vs Nifty]]-AVERAGE(Table2[6M Return vs Nifty]))/_xlfn.STDEV.P(Table2[6M Return vs Nifty])</f>
        <v>-0.88913425005283819</v>
      </c>
      <c r="M545">
        <v>4.0522879118406703</v>
      </c>
      <c r="N545">
        <f>(Table2[[#This Row],[1W Return vs Nifty]]-AVERAGE(Table2[1W Return vs Nifty]))/_xlfn.STDEV.P(Table2[1W Return vs Nifty])</f>
        <v>5.3397531218473238E-2</v>
      </c>
      <c r="O545">
        <v>110.95</v>
      </c>
      <c r="P545">
        <v>111.653783069673</v>
      </c>
      <c r="Q545">
        <v>113.666997256925</v>
      </c>
      <c r="R545">
        <v>54.517895998691998</v>
      </c>
      <c r="S545" s="1">
        <f>(Table2[[#This Row],[Close Price]]-Table2[[#This Row],[20D EMA]])/Table2[[#This Row],[20D EMA]]</f>
        <v>-1.9468228931951298E-2</v>
      </c>
      <c r="T545" s="1">
        <f>(Table2[[#This Row],[Close Price]]-Table2[[#This Row],[50D EMA]])/Table2[[#This Row],[50D EMA]]</f>
        <v>-2.5648777774828851E-2</v>
      </c>
      <c r="U545" s="1">
        <f>(Table2[[#This Row],[Close Price]]-Table2[[#This Row],[200D EMA]])/Table2[[#This Row],[200D EMA]]</f>
        <v>-4.2906009436506604E-2</v>
      </c>
      <c r="V545">
        <v>1.6163095689536799</v>
      </c>
      <c r="W545">
        <v>108.09</v>
      </c>
      <c r="X545">
        <v>111.43</v>
      </c>
      <c r="Y545">
        <v>108.09</v>
      </c>
      <c r="Z545">
        <v>115.69</v>
      </c>
      <c r="AA545">
        <v>108.09</v>
      </c>
      <c r="AB545">
        <v>114.33</v>
      </c>
      <c r="AC545" s="1">
        <f>(Table2[[#This Row],[Close Price]]/Table2[[#This Row],[Day Low]])-1</f>
        <v>6.4760847441946989E-3</v>
      </c>
      <c r="AD545" s="1">
        <f>(Table2[[#This Row],[Day High]]/Table2[[#This Row],[Close Price]])-1</f>
        <v>2.4266936299292219E-2</v>
      </c>
      <c r="AE545" s="1">
        <f>(Table2[[#This Row],[Close Price]]/Table2[[#This Row],[Current Week Low]])-1</f>
        <v>6.4760847441946989E-3</v>
      </c>
      <c r="AF545" s="1">
        <f>(Table2[[#This Row],[Current Week High]]/Table2[[#This Row],[Close Price]])-1</f>
        <v>6.3424947145877208E-2</v>
      </c>
      <c r="AG545" s="1">
        <f>(Table2[[#This Row],[Close Price]]/Table2[[#This Row],[Current Month Low]])-1</f>
        <v>6.4760847441946989E-3</v>
      </c>
      <c r="AH545" s="1">
        <f>(Table2[[#This Row],[Current Month High]]/Table2[[#This Row],[Close Price]])-1</f>
        <v>5.0923798143211574E-2</v>
      </c>
      <c r="AI545">
        <v>19.2205165915984</v>
      </c>
      <c r="AJ545">
        <v>4.1052631578947398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-0.08</v>
      </c>
      <c r="AM545" t="s">
        <v>3214</v>
      </c>
      <c r="AN545">
        <v>-1.98</v>
      </c>
      <c r="AO545" t="s">
        <v>3214</v>
      </c>
      <c r="AP545">
        <v>0.110446329401882</v>
      </c>
      <c r="AQ545">
        <f>(Table2[[#This Row],[Sharpe Ratio]]-AVERAGE(Table2[Sharpe Ratio]))/_xlfn.STDEV.P(Table2[Sharpe Ratio])</f>
        <v>0.57506481973437162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689</v>
      </c>
      <c r="AT545">
        <f>_xlfn.RANK.AVG(Table2[[#This Row],[6M Return vs Nifty Z-Score]],Table2[6M Return vs Nifty Z-Score])</f>
        <v>607</v>
      </c>
      <c r="AU545">
        <f>_xlfn.RANK.AVG(Table2[[#This Row],[Sharpe Ratio Z-Score]],Table2[Sharpe Ratio Z-Score])</f>
        <v>201</v>
      </c>
      <c r="AV545">
        <f>(Table2[[#This Row],[Rank 1Y]]+Table2[[#This Row],[Rank 6M]]+Table2[[#This Row],[Rank Sharpe]])/3</f>
        <v>499</v>
      </c>
    </row>
    <row r="546" spans="1:48" x14ac:dyDescent="0.3">
      <c r="A546" t="s">
        <v>115</v>
      </c>
      <c r="B546" t="s">
        <v>116</v>
      </c>
      <c r="C546" t="s">
        <v>3171</v>
      </c>
      <c r="D546" t="s">
        <v>117</v>
      </c>
      <c r="E546">
        <v>261454.02136487901</v>
      </c>
      <c r="F546">
        <v>2674.85</v>
      </c>
      <c r="G546">
        <v>-9.4306029880779398</v>
      </c>
      <c r="H546">
        <f>(Table2[[#This Row],[1Y Return vs Nifty]]-AVERAGE(Table2[1Y Return vs Nifty]))/_xlfn.STDEV.P(Table2[1Y Return vs Nifty])</f>
        <v>-0.57644984435670599</v>
      </c>
      <c r="I546">
        <v>7.9038662159446398</v>
      </c>
      <c r="J546">
        <f>(Table2[[#This Row],[1M Return vs Nifty]]-AVERAGE(Table2[1M Return vs Nifty]))/_xlfn.STDEV.P(Table2[1M Return vs Nifty])</f>
        <v>0.56916767209616925</v>
      </c>
      <c r="K546">
        <v>-7.8157169587650897</v>
      </c>
      <c r="L546">
        <f>(Table2[[#This Row],[6M Return vs Nifty]]-AVERAGE(Table2[6M Return vs Nifty]))/_xlfn.STDEV.P(Table2[6M Return vs Nifty])</f>
        <v>-0.55802603303942466</v>
      </c>
      <c r="M546">
        <v>3.6125926260717698</v>
      </c>
      <c r="N546">
        <f>(Table2[[#This Row],[1W Return vs Nifty]]-AVERAGE(Table2[1W Return vs Nifty]))/_xlfn.STDEV.P(Table2[1W Return vs Nifty])</f>
        <v>-4.792487463866521E-2</v>
      </c>
      <c r="O546">
        <v>2640.68</v>
      </c>
      <c r="P546">
        <v>2584.2461905243999</v>
      </c>
      <c r="Q546">
        <v>2503.5724712892902</v>
      </c>
      <c r="R546">
        <v>62.563189358201498</v>
      </c>
      <c r="S546" s="1">
        <f>(Table2[[#This Row],[Close Price]]-Table2[[#This Row],[20D EMA]])/Table2[[#This Row],[20D EMA]]</f>
        <v>1.2939848826817363E-2</v>
      </c>
      <c r="T546" s="1">
        <f>(Table2[[#This Row],[Close Price]]-Table2[[#This Row],[50D EMA]])/Table2[[#This Row],[50D EMA]]</f>
        <v>3.506005341434381E-2</v>
      </c>
      <c r="U546" s="1">
        <f>(Table2[[#This Row],[Close Price]]-Table2[[#This Row],[200D EMA]])/Table2[[#This Row],[200D EMA]]</f>
        <v>6.84132497360882E-2</v>
      </c>
      <c r="V546">
        <v>1.34566362193635</v>
      </c>
      <c r="W546">
        <v>2650.35</v>
      </c>
      <c r="X546">
        <v>2695</v>
      </c>
      <c r="Y546">
        <v>2650.35</v>
      </c>
      <c r="Z546">
        <v>2740</v>
      </c>
      <c r="AA546">
        <v>2650.35</v>
      </c>
      <c r="AB546">
        <v>2710</v>
      </c>
      <c r="AC546" s="1">
        <f>(Table2[[#This Row],[Close Price]]/Table2[[#This Row],[Day Low]])-1</f>
        <v>9.2440621050049465E-3</v>
      </c>
      <c r="AD546" s="1">
        <f>(Table2[[#This Row],[Day High]]/Table2[[#This Row],[Close Price]])-1</f>
        <v>7.5331326990297764E-3</v>
      </c>
      <c r="AE546" s="1">
        <f>(Table2[[#This Row],[Close Price]]/Table2[[#This Row],[Current Week Low]])-1</f>
        <v>9.2440621050049465E-3</v>
      </c>
      <c r="AF546" s="1">
        <f>(Table2[[#This Row],[Current Week High]]/Table2[[#This Row],[Close Price]])-1</f>
        <v>2.4356505972297438E-2</v>
      </c>
      <c r="AG546" s="1">
        <f>(Table2[[#This Row],[Close Price]]/Table2[[#This Row],[Current Month Low]])-1</f>
        <v>9.2440621050049465E-3</v>
      </c>
      <c r="AH546" s="1">
        <f>(Table2[[#This Row],[Current Month High]]/Table2[[#This Row],[Close Price]])-1</f>
        <v>1.3140923790118997E-2</v>
      </c>
      <c r="AI546">
        <v>3.8562910069723499</v>
      </c>
      <c r="AJ546">
        <v>20.190158233038101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-0.04</v>
      </c>
      <c r="AM546" t="s">
        <v>3214</v>
      </c>
      <c r="AN546">
        <v>4.91</v>
      </c>
      <c r="AO546" t="s">
        <v>3215</v>
      </c>
      <c r="AP546">
        <v>9.5753133080650008E-3</v>
      </c>
      <c r="AQ546">
        <f>(Table2[[#This Row],[Sharpe Ratio]]-AVERAGE(Table2[Sharpe Ratio]))/_xlfn.STDEV.P(Table2[Sharpe Ratio])</f>
        <v>-0.60277803650008022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-1.2160111164387066</v>
      </c>
      <c r="AS546">
        <f>_xlfn.RANK.AVG(Table2[[#This Row],[1Y Return vs Nifty Z-Score]],Table2[1Y Return vs Nifty Z-Score])</f>
        <v>498</v>
      </c>
      <c r="AT546">
        <f>_xlfn.RANK.AVG(Table2[[#This Row],[6M Return vs Nifty Z-Score]],Table2[6M Return vs Nifty Z-Score])</f>
        <v>516</v>
      </c>
      <c r="AU546">
        <f>_xlfn.RANK.AVG(Table2[[#This Row],[Sharpe Ratio Z-Score]],Table2[Sharpe Ratio Z-Score])</f>
        <v>484</v>
      </c>
      <c r="AV546">
        <f>(Table2[[#This Row],[Rank 1Y]]+Table2[[#This Row],[Rank 6M]]+Table2[[#This Row],[Rank Sharpe]])/3</f>
        <v>499.33333333333331</v>
      </c>
    </row>
    <row r="547" spans="1:48" x14ac:dyDescent="0.3">
      <c r="A547" t="s">
        <v>1739</v>
      </c>
      <c r="B547" t="s">
        <v>1740</v>
      </c>
      <c r="C547" t="s">
        <v>3178</v>
      </c>
      <c r="D547" t="s">
        <v>833</v>
      </c>
      <c r="E547">
        <v>4848.074061325</v>
      </c>
      <c r="F547">
        <v>394.7</v>
      </c>
      <c r="G547">
        <v>-24.768460329023799</v>
      </c>
      <c r="H547">
        <f>(Table2[[#This Row],[1Y Return vs Nifty]]-AVERAGE(Table2[1Y Return vs Nifty]))/_xlfn.STDEV.P(Table2[1Y Return vs Nifty])</f>
        <v>-0.83872925471969928</v>
      </c>
      <c r="I547">
        <v>1.4894775320954701</v>
      </c>
      <c r="J547">
        <f>(Table2[[#This Row],[1M Return vs Nifty]]-AVERAGE(Table2[1M Return vs Nifty]))/_xlfn.STDEV.P(Table2[1M Return vs Nifty])</f>
        <v>-1.4160543223343527E-2</v>
      </c>
      <c r="K547">
        <v>7.6026463888091502</v>
      </c>
      <c r="L547">
        <f>(Table2[[#This Row],[6M Return vs Nifty]]-AVERAGE(Table2[6M Return vs Nifty]))/_xlfn.STDEV.P(Table2[6M Return vs Nifty])</f>
        <v>-5.0127598634491108E-2</v>
      </c>
      <c r="M547">
        <v>8.1363582627064392</v>
      </c>
      <c r="N547">
        <f>(Table2[[#This Row],[1W Return vs Nifty]]-AVERAGE(Table2[1W Return vs Nifty]))/_xlfn.STDEV.P(Table2[1W Return vs Nifty])</f>
        <v>0.9945216392832128</v>
      </c>
      <c r="O547">
        <v>387.62</v>
      </c>
      <c r="P547">
        <v>374.26980703920299</v>
      </c>
      <c r="Q547">
        <v>351.60437600582702</v>
      </c>
      <c r="R547">
        <v>58.889853411119901</v>
      </c>
      <c r="S547" s="1">
        <f>(Table2[[#This Row],[Close Price]]-Table2[[#This Row],[20D EMA]])/Table2[[#This Row],[20D EMA]]</f>
        <v>1.8265311387441266E-2</v>
      </c>
      <c r="T547" s="1">
        <f>(Table2[[#This Row],[Close Price]]-Table2[[#This Row],[50D EMA]])/Table2[[#This Row],[50D EMA]]</f>
        <v>5.4586804964091143E-2</v>
      </c>
      <c r="U547" s="1">
        <f>(Table2[[#This Row],[Close Price]]-Table2[[#This Row],[200D EMA]])/Table2[[#This Row],[200D EMA]]</f>
        <v>0.12256850862817122</v>
      </c>
      <c r="V547">
        <v>0.60752669228351197</v>
      </c>
      <c r="W547">
        <v>385.25</v>
      </c>
      <c r="X547">
        <v>396.05</v>
      </c>
      <c r="Y547">
        <v>375</v>
      </c>
      <c r="Z547">
        <v>396.9</v>
      </c>
      <c r="AA547">
        <v>385.25</v>
      </c>
      <c r="AB547">
        <v>396.9</v>
      </c>
      <c r="AC547" s="1">
        <f>(Table2[[#This Row],[Close Price]]/Table2[[#This Row],[Day Low]])-1</f>
        <v>2.4529526281635183E-2</v>
      </c>
      <c r="AD547" s="1">
        <f>(Table2[[#This Row],[Day High]]/Table2[[#This Row],[Close Price]])-1</f>
        <v>3.4203192297947993E-3</v>
      </c>
      <c r="AE547" s="1">
        <f>(Table2[[#This Row],[Close Price]]/Table2[[#This Row],[Current Week Low]])-1</f>
        <v>5.2533333333333321E-2</v>
      </c>
      <c r="AF547" s="1">
        <f>(Table2[[#This Row],[Current Week High]]/Table2[[#This Row],[Close Price]])-1</f>
        <v>5.5738535596654426E-3</v>
      </c>
      <c r="AG547" s="1">
        <f>(Table2[[#This Row],[Close Price]]/Table2[[#This Row],[Current Month Low]])-1</f>
        <v>2.4529526281635183E-2</v>
      </c>
      <c r="AH547" s="1">
        <f>(Table2[[#This Row],[Current Month High]]/Table2[[#This Row],[Close Price]])-1</f>
        <v>5.5738535596654426E-3</v>
      </c>
      <c r="AI547">
        <v>13.985305295160799</v>
      </c>
      <c r="AJ547">
        <v>47.303601418174999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0.24</v>
      </c>
      <c r="AM547" t="s">
        <v>3215</v>
      </c>
      <c r="AN547">
        <v>1.44</v>
      </c>
      <c r="AO547" t="s">
        <v>3215</v>
      </c>
      <c r="AP547">
        <v>-1.19314043474E-4</v>
      </c>
      <c r="AQ547">
        <f>(Table2[[#This Row],[Sharpe Ratio]]-AVERAGE(Table2[Sharpe Ratio]))/_xlfn.STDEV.P(Table2[Sharpe Ratio])</f>
        <v>-0.71597950915348463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-0.62447526644780593</v>
      </c>
      <c r="AS547">
        <f>_xlfn.RANK.AVG(Table2[[#This Row],[1Y Return vs Nifty Z-Score]],Table2[1Y Return vs Nifty Z-Score])</f>
        <v>602</v>
      </c>
      <c r="AT547">
        <f>_xlfn.RANK.AVG(Table2[[#This Row],[6M Return vs Nifty Z-Score]],Table2[6M Return vs Nifty Z-Score])</f>
        <v>336</v>
      </c>
      <c r="AU547">
        <f>_xlfn.RANK.AVG(Table2[[#This Row],[Sharpe Ratio Z-Score]],Table2[Sharpe Ratio Z-Score])</f>
        <v>561</v>
      </c>
      <c r="AV547">
        <f>(Table2[[#This Row],[Rank 1Y]]+Table2[[#This Row],[Rank 6M]]+Table2[[#This Row],[Rank Sharpe]])/3</f>
        <v>499.66666666666669</v>
      </c>
    </row>
    <row r="548" spans="1:48" x14ac:dyDescent="0.3">
      <c r="A548" t="s">
        <v>599</v>
      </c>
      <c r="B548" t="s">
        <v>600</v>
      </c>
      <c r="C548" t="s">
        <v>3169</v>
      </c>
      <c r="D548" t="s">
        <v>443</v>
      </c>
      <c r="E548">
        <v>33965.065942499998</v>
      </c>
      <c r="F548">
        <v>4644.5</v>
      </c>
      <c r="G548">
        <v>-10.396340094698299</v>
      </c>
      <c r="H548">
        <f>(Table2[[#This Row],[1Y Return vs Nifty]]-AVERAGE(Table2[1Y Return vs Nifty]))/_xlfn.STDEV.P(Table2[1Y Return vs Nifty])</f>
        <v>-0.59296407794615658</v>
      </c>
      <c r="I548">
        <v>2.1946057372236698</v>
      </c>
      <c r="J548">
        <f>(Table2[[#This Row],[1M Return vs Nifty]]-AVERAGE(Table2[1M Return vs Nifty]))/_xlfn.STDEV.P(Table2[1M Return vs Nifty])</f>
        <v>4.99642234133513E-2</v>
      </c>
      <c r="K548">
        <v>-15.939091445066801</v>
      </c>
      <c r="L548">
        <f>(Table2[[#This Row],[6M Return vs Nifty]]-AVERAGE(Table2[6M Return vs Nifty]))/_xlfn.STDEV.P(Table2[6M Return vs Nifty])</f>
        <v>-0.82561923282782745</v>
      </c>
      <c r="M548">
        <v>6.0348068453886903</v>
      </c>
      <c r="N548">
        <f>(Table2[[#This Row],[1W Return vs Nifty]]-AVERAGE(Table2[1W Return vs Nifty]))/_xlfn.STDEV.P(Table2[1W Return vs Nifty])</f>
        <v>0.51024479455254257</v>
      </c>
      <c r="O548">
        <v>4600.99</v>
      </c>
      <c r="P548">
        <v>4534.8869695938201</v>
      </c>
      <c r="Q548">
        <v>4372.6446036217303</v>
      </c>
      <c r="R548">
        <v>54.0859685858251</v>
      </c>
      <c r="S548" s="1">
        <f>(Table2[[#This Row],[Close Price]]-Table2[[#This Row],[20D EMA]])/Table2[[#This Row],[20D EMA]]</f>
        <v>9.4566604143891259E-3</v>
      </c>
      <c r="T548" s="1">
        <f>(Table2[[#This Row],[Close Price]]-Table2[[#This Row],[50D EMA]])/Table2[[#This Row],[50D EMA]]</f>
        <v>2.4171061184353543E-2</v>
      </c>
      <c r="U548" s="1">
        <f>(Table2[[#This Row],[Close Price]]-Table2[[#This Row],[200D EMA]])/Table2[[#This Row],[200D EMA]]</f>
        <v>6.2171848165547237E-2</v>
      </c>
      <c r="V548">
        <v>0.51012081834290901</v>
      </c>
      <c r="W548">
        <v>4470.05</v>
      </c>
      <c r="X548">
        <v>4628.8500000000004</v>
      </c>
      <c r="Y548">
        <v>4470.05</v>
      </c>
      <c r="Z548">
        <v>4688</v>
      </c>
      <c r="AA548">
        <v>4470.05</v>
      </c>
      <c r="AB548">
        <v>4688</v>
      </c>
      <c r="AC548" s="1">
        <f>(Table2[[#This Row],[Close Price]]/Table2[[#This Row],[Day Low]])-1</f>
        <v>3.9026409100569204E-2</v>
      </c>
      <c r="AD548" s="1">
        <f>(Table2[[#This Row],[Day High]]/Table2[[#This Row],[Close Price]])-1</f>
        <v>-3.3695769189362457E-3</v>
      </c>
      <c r="AE548" s="1">
        <f>(Table2[[#This Row],[Close Price]]/Table2[[#This Row],[Current Week Low]])-1</f>
        <v>3.9026409100569204E-2</v>
      </c>
      <c r="AF548" s="1">
        <f>(Table2[[#This Row],[Current Week High]]/Table2[[#This Row],[Close Price]])-1</f>
        <v>9.3659166756379086E-3</v>
      </c>
      <c r="AG548" s="1">
        <f>(Table2[[#This Row],[Close Price]]/Table2[[#This Row],[Current Month Low]])-1</f>
        <v>3.9026409100569204E-2</v>
      </c>
      <c r="AH548" s="1">
        <f>(Table2[[#This Row],[Current Month High]]/Table2[[#This Row],[Close Price]])-1</f>
        <v>9.3659166756379086E-3</v>
      </c>
      <c r="AI548">
        <v>13.435245989880499</v>
      </c>
      <c r="AJ548">
        <v>26.874641462015401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-0.01</v>
      </c>
      <c r="AM548" t="s">
        <v>3214</v>
      </c>
      <c r="AN548">
        <v>-4.9400000000000004</v>
      </c>
      <c r="AO548" t="s">
        <v>3214</v>
      </c>
      <c r="AP548">
        <v>3.8136598469521998E-2</v>
      </c>
      <c r="AQ548">
        <f>(Table2[[#This Row],[Sharpe Ratio]]-AVERAGE(Table2[Sharpe Ratio]))/_xlfn.STDEV.P(Table2[Sharpe Ratio])</f>
        <v>-0.26927583740446487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-1.127650130212555</v>
      </c>
      <c r="AS548">
        <f>_xlfn.RANK.AVG(Table2[[#This Row],[1Y Return vs Nifty Z-Score]],Table2[1Y Return vs Nifty Z-Score])</f>
        <v>504</v>
      </c>
      <c r="AT548">
        <f>_xlfn.RANK.AVG(Table2[[#This Row],[6M Return vs Nifty Z-Score]],Table2[6M Return vs Nifty Z-Score])</f>
        <v>586</v>
      </c>
      <c r="AU548">
        <f>_xlfn.RANK.AVG(Table2[[#This Row],[Sharpe Ratio Z-Score]],Table2[Sharpe Ratio Z-Score])</f>
        <v>411</v>
      </c>
      <c r="AV548">
        <f>(Table2[[#This Row],[Rank 1Y]]+Table2[[#This Row],[Rank 6M]]+Table2[[#This Row],[Rank Sharpe]])/3</f>
        <v>500.33333333333331</v>
      </c>
    </row>
    <row r="549" spans="1:48" x14ac:dyDescent="0.3">
      <c r="A549" t="s">
        <v>396</v>
      </c>
      <c r="B549" t="s">
        <v>397</v>
      </c>
      <c r="C549" t="s">
        <v>3170</v>
      </c>
      <c r="D549" t="s">
        <v>27</v>
      </c>
      <c r="E549">
        <v>61630.888454420601</v>
      </c>
      <c r="F549">
        <v>2143.1</v>
      </c>
      <c r="G549">
        <v>-16.606119471027199</v>
      </c>
      <c r="H549">
        <f>(Table2[[#This Row],[1Y Return vs Nifty]]-AVERAGE(Table2[1Y Return vs Nifty]))/_xlfn.STDEV.P(Table2[1Y Return vs Nifty])</f>
        <v>-0.69915213518931918</v>
      </c>
      <c r="I549">
        <v>9.1454604380783699</v>
      </c>
      <c r="J549">
        <f>(Table2[[#This Row],[1M Return vs Nifty]]-AVERAGE(Table2[1M Return vs Nifty]))/_xlfn.STDEV.P(Table2[1M Return vs Nifty])</f>
        <v>0.68207896847144178</v>
      </c>
      <c r="K549">
        <v>-8.2167627937167502</v>
      </c>
      <c r="L549">
        <f>(Table2[[#This Row],[6M Return vs Nifty]]-AVERAGE(Table2[6M Return vs Nifty]))/_xlfn.STDEV.P(Table2[6M Return vs Nifty])</f>
        <v>-0.57123693922348573</v>
      </c>
      <c r="M549">
        <v>4.6834520478073802</v>
      </c>
      <c r="N549">
        <f>(Table2[[#This Row],[1W Return vs Nifty]]-AVERAGE(Table2[1W Return vs Nifty]))/_xlfn.STDEV.P(Table2[1W Return vs Nifty])</f>
        <v>0.19884159399721577</v>
      </c>
      <c r="O549">
        <v>2053.17</v>
      </c>
      <c r="P549">
        <v>1979.7336579447499</v>
      </c>
      <c r="Q549">
        <v>1853.2019255181001</v>
      </c>
      <c r="R549">
        <v>75.5268681414708</v>
      </c>
      <c r="S549" s="1">
        <f>(Table2[[#This Row],[Close Price]]-Table2[[#This Row],[20D EMA]])/Table2[[#This Row],[20D EMA]]</f>
        <v>4.3800562057696064E-2</v>
      </c>
      <c r="T549" s="1">
        <f>(Table2[[#This Row],[Close Price]]-Table2[[#This Row],[50D EMA]])/Table2[[#This Row],[50D EMA]]</f>
        <v>8.2519353752286015E-2</v>
      </c>
      <c r="U549" s="1">
        <f>(Table2[[#This Row],[Close Price]]-Table2[[#This Row],[200D EMA]])/Table2[[#This Row],[200D EMA]]</f>
        <v>0.15643091585977764</v>
      </c>
      <c r="V549">
        <v>1.56733230026856</v>
      </c>
      <c r="W549">
        <v>2101.15</v>
      </c>
      <c r="X549">
        <v>2175</v>
      </c>
      <c r="Y549">
        <v>2094.1</v>
      </c>
      <c r="Z549">
        <v>2175</v>
      </c>
      <c r="AA549">
        <v>2101.15</v>
      </c>
      <c r="AB549">
        <v>2175</v>
      </c>
      <c r="AC549" s="1">
        <f>(Table2[[#This Row],[Close Price]]/Table2[[#This Row],[Day Low]])-1</f>
        <v>1.9965257121100199E-2</v>
      </c>
      <c r="AD549" s="1">
        <f>(Table2[[#This Row],[Day High]]/Table2[[#This Row],[Close Price]])-1</f>
        <v>1.4884979702300516E-2</v>
      </c>
      <c r="AE549" s="1">
        <f>(Table2[[#This Row],[Close Price]]/Table2[[#This Row],[Current Week Low]])-1</f>
        <v>2.3399073587698771E-2</v>
      </c>
      <c r="AF549" s="1">
        <f>(Table2[[#This Row],[Current Week High]]/Table2[[#This Row],[Close Price]])-1</f>
        <v>1.4884979702300516E-2</v>
      </c>
      <c r="AG549" s="1">
        <f>(Table2[[#This Row],[Close Price]]/Table2[[#This Row],[Current Month Low]])-1</f>
        <v>1.9965257121100199E-2</v>
      </c>
      <c r="AH549" s="1">
        <f>(Table2[[#This Row],[Current Month High]]/Table2[[#This Row],[Close Price]])-1</f>
        <v>1.4884979702300516E-2</v>
      </c>
      <c r="AI549">
        <v>1.48849797023005</v>
      </c>
      <c r="AJ549">
        <v>38.855772968770196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0.1</v>
      </c>
      <c r="AM549" t="s">
        <v>3215</v>
      </c>
      <c r="AN549">
        <v>4.67</v>
      </c>
      <c r="AO549" t="s">
        <v>3215</v>
      </c>
      <c r="AP549">
        <v>2.933883422348E-2</v>
      </c>
      <c r="AQ549">
        <f>(Table2[[#This Row],[Sharpe Ratio]]-AVERAGE(Table2[Sharpe Ratio]))/_xlfn.STDEV.P(Table2[Sharpe Ratio])</f>
        <v>-0.37200488851660712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-0.7614734004607544</v>
      </c>
      <c r="AS549">
        <f>_xlfn.RANK.AVG(Table2[[#This Row],[1Y Return vs Nifty Z-Score]],Table2[1Y Return vs Nifty Z-Score])</f>
        <v>552</v>
      </c>
      <c r="AT549">
        <f>_xlfn.RANK.AVG(Table2[[#This Row],[6M Return vs Nifty Z-Score]],Table2[6M Return vs Nifty Z-Score])</f>
        <v>519</v>
      </c>
      <c r="AU549">
        <f>_xlfn.RANK.AVG(Table2[[#This Row],[Sharpe Ratio Z-Score]],Table2[Sharpe Ratio Z-Score])</f>
        <v>435</v>
      </c>
      <c r="AV549">
        <f>(Table2[[#This Row],[Rank 1Y]]+Table2[[#This Row],[Rank 6M]]+Table2[[#This Row],[Rank Sharpe]])/3</f>
        <v>502</v>
      </c>
    </row>
    <row r="550" spans="1:48" x14ac:dyDescent="0.3">
      <c r="A550" t="s">
        <v>418</v>
      </c>
      <c r="B550" t="s">
        <v>419</v>
      </c>
      <c r="C550" t="s">
        <v>3169</v>
      </c>
      <c r="D550" t="s">
        <v>34</v>
      </c>
      <c r="E550">
        <v>57484.246910207898</v>
      </c>
      <c r="F550">
        <v>47.1</v>
      </c>
      <c r="G550">
        <v>-24.045665375894298</v>
      </c>
      <c r="H550">
        <f>(Table2[[#This Row],[1Y Return vs Nifty]]-AVERAGE(Table2[1Y Return vs Nifty]))/_xlfn.STDEV.P(Table2[1Y Return vs Nifty])</f>
        <v>-0.82636936442302344</v>
      </c>
      <c r="I550">
        <v>-4.9376095987831299</v>
      </c>
      <c r="J550">
        <f>(Table2[[#This Row],[1M Return vs Nifty]]-AVERAGE(Table2[1M Return vs Nifty]))/_xlfn.STDEV.P(Table2[1M Return vs Nifty])</f>
        <v>-0.5986435626571841</v>
      </c>
      <c r="K550">
        <v>-29.8454341860228</v>
      </c>
      <c r="L550">
        <f>(Table2[[#This Row],[6M Return vs Nifty]]-AVERAGE(Table2[6M Return vs Nifty]))/_xlfn.STDEV.P(Table2[6M Return vs Nifty])</f>
        <v>-1.2837099878067717</v>
      </c>
      <c r="M550">
        <v>2.6757217057916098</v>
      </c>
      <c r="N550">
        <f>(Table2[[#This Row],[1W Return vs Nifty]]-AVERAGE(Table2[1W Return vs Nifty]))/_xlfn.STDEV.P(Table2[1W Return vs Nifty])</f>
        <v>-0.26381533035364724</v>
      </c>
      <c r="O550">
        <v>48.94</v>
      </c>
      <c r="P550">
        <v>50.601099217553099</v>
      </c>
      <c r="Q550">
        <v>49.649013657800502</v>
      </c>
      <c r="R550">
        <v>39.832600282844098</v>
      </c>
      <c r="S550" s="1">
        <f>(Table2[[#This Row],[Close Price]]-Table2[[#This Row],[20D EMA]])/Table2[[#This Row],[20D EMA]]</f>
        <v>-3.7597057621577369E-2</v>
      </c>
      <c r="T550" s="1">
        <f>(Table2[[#This Row],[Close Price]]-Table2[[#This Row],[50D EMA]])/Table2[[#This Row],[50D EMA]]</f>
        <v>-6.9190181076908205E-2</v>
      </c>
      <c r="U550" s="1">
        <f>(Table2[[#This Row],[Close Price]]-Table2[[#This Row],[200D EMA]])/Table2[[#This Row],[200D EMA]]</f>
        <v>-5.1340670639889292E-2</v>
      </c>
      <c r="V550">
        <v>0.60286980417243496</v>
      </c>
      <c r="W550">
        <v>47</v>
      </c>
      <c r="X550">
        <v>47.7</v>
      </c>
      <c r="Y550">
        <v>47</v>
      </c>
      <c r="Z550">
        <v>48.88</v>
      </c>
      <c r="AA550">
        <v>47</v>
      </c>
      <c r="AB550">
        <v>48.54</v>
      </c>
      <c r="AC550" s="1">
        <f>(Table2[[#This Row],[Close Price]]/Table2[[#This Row],[Day Low]])-1</f>
        <v>2.1276595744681437E-3</v>
      </c>
      <c r="AD550" s="1">
        <f>(Table2[[#This Row],[Day High]]/Table2[[#This Row],[Close Price]])-1</f>
        <v>1.2738853503184711E-2</v>
      </c>
      <c r="AE550" s="1">
        <f>(Table2[[#This Row],[Close Price]]/Table2[[#This Row],[Current Week Low]])-1</f>
        <v>2.1276595744681437E-3</v>
      </c>
      <c r="AF550" s="1">
        <f>(Table2[[#This Row],[Current Week High]]/Table2[[#This Row],[Close Price]])-1</f>
        <v>3.7791932059447975E-2</v>
      </c>
      <c r="AG550" s="1">
        <f>(Table2[[#This Row],[Close Price]]/Table2[[#This Row],[Current Month Low]])-1</f>
        <v>2.1276595744681437E-3</v>
      </c>
      <c r="AH550" s="1">
        <f>(Table2[[#This Row],[Current Month High]]/Table2[[#This Row],[Close Price]])-1</f>
        <v>3.0573248407643305E-2</v>
      </c>
      <c r="AI550">
        <v>50</v>
      </c>
      <c r="AJ550">
        <v>35.539568345323701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-0.15</v>
      </c>
      <c r="AM550" t="s">
        <v>3214</v>
      </c>
      <c r="AN550">
        <v>-4.8499999999999996</v>
      </c>
      <c r="AO550" t="s">
        <v>3214</v>
      </c>
      <c r="AP550">
        <v>0.10663413046763399</v>
      </c>
      <c r="AQ550">
        <f>(Table2[[#This Row],[Sharpe Ratio]]-AVERAGE(Table2[Sharpe Ratio]))/_xlfn.STDEV.P(Table2[Sharpe Ratio])</f>
        <v>0.53055083092838573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600</v>
      </c>
      <c r="AT550">
        <f>_xlfn.RANK.AVG(Table2[[#This Row],[6M Return vs Nifty Z-Score]],Table2[6M Return vs Nifty Z-Score])</f>
        <v>694</v>
      </c>
      <c r="AU550">
        <f>_xlfn.RANK.AVG(Table2[[#This Row],[Sharpe Ratio Z-Score]],Table2[Sharpe Ratio Z-Score])</f>
        <v>213</v>
      </c>
      <c r="AV550">
        <f>(Table2[[#This Row],[Rank 1Y]]+Table2[[#This Row],[Rank 6M]]+Table2[[#This Row],[Rank Sharpe]])/3</f>
        <v>502.33333333333331</v>
      </c>
    </row>
    <row r="551" spans="1:48" x14ac:dyDescent="0.3">
      <c r="A551" t="s">
        <v>422</v>
      </c>
      <c r="B551" t="s">
        <v>423</v>
      </c>
      <c r="C551" t="s">
        <v>3168</v>
      </c>
      <c r="D551" t="s">
        <v>21</v>
      </c>
      <c r="E551">
        <v>57060.273393479998</v>
      </c>
      <c r="F551">
        <v>2921</v>
      </c>
      <c r="G551">
        <v>-6.5530763111540997</v>
      </c>
      <c r="H551">
        <f>(Table2[[#This Row],[1Y Return vs Nifty]]-AVERAGE(Table2[1Y Return vs Nifty]))/_xlfn.STDEV.P(Table2[1Y Return vs Nifty])</f>
        <v>-0.52724375361334097</v>
      </c>
      <c r="I551">
        <v>-2.6660501529297802</v>
      </c>
      <c r="J551">
        <f>(Table2[[#This Row],[1M Return vs Nifty]]-AVERAGE(Table2[1M Return vs Nifty]))/_xlfn.STDEV.P(Table2[1M Return vs Nifty])</f>
        <v>-0.39206663337346226</v>
      </c>
      <c r="K551">
        <v>5.0335647395131602</v>
      </c>
      <c r="L551">
        <f>(Table2[[#This Row],[6M Return vs Nifty]]-AVERAGE(Table2[6M Return vs Nifty]))/_xlfn.STDEV.P(Table2[6M Return vs Nifty])</f>
        <v>-0.13475607171695783</v>
      </c>
      <c r="M551">
        <v>3.06173753711415</v>
      </c>
      <c r="N551">
        <f>(Table2[[#This Row],[1W Return vs Nifty]]-AVERAGE(Table2[1W Return vs Nifty]))/_xlfn.STDEV.P(Table2[1W Return vs Nifty])</f>
        <v>-0.17486269885079317</v>
      </c>
      <c r="O551">
        <v>3029.47</v>
      </c>
      <c r="P551">
        <v>2946.6342350411001</v>
      </c>
      <c r="Q551">
        <v>2647.5978365634701</v>
      </c>
      <c r="R551">
        <v>44.300697364106199</v>
      </c>
      <c r="S551" s="1">
        <f>(Table2[[#This Row],[Close Price]]-Table2[[#This Row],[20D EMA]])/Table2[[#This Row],[20D EMA]]</f>
        <v>-3.5804942778769819E-2</v>
      </c>
      <c r="T551" s="1">
        <f>(Table2[[#This Row],[Close Price]]-Table2[[#This Row],[50D EMA]])/Table2[[#This Row],[50D EMA]]</f>
        <v>-8.6994967805166037E-3</v>
      </c>
      <c r="U551" s="1">
        <f>(Table2[[#This Row],[Close Price]]-Table2[[#This Row],[200D EMA]])/Table2[[#This Row],[200D EMA]]</f>
        <v>0.10326423434134564</v>
      </c>
      <c r="V551">
        <v>0.73927062337983696</v>
      </c>
      <c r="W551">
        <v>2905.6</v>
      </c>
      <c r="X551">
        <v>3015.6</v>
      </c>
      <c r="Y551">
        <v>2905.6</v>
      </c>
      <c r="Z551">
        <v>3081.8</v>
      </c>
      <c r="AA551">
        <v>2905.6</v>
      </c>
      <c r="AB551">
        <v>3051.8</v>
      </c>
      <c r="AC551" s="1">
        <f>(Table2[[#This Row],[Close Price]]/Table2[[#This Row],[Day Low]])-1</f>
        <v>5.3001101321585864E-3</v>
      </c>
      <c r="AD551" s="1">
        <f>(Table2[[#This Row],[Day High]]/Table2[[#This Row],[Close Price]])-1</f>
        <v>3.2386169120164343E-2</v>
      </c>
      <c r="AE551" s="1">
        <f>(Table2[[#This Row],[Close Price]]/Table2[[#This Row],[Current Week Low]])-1</f>
        <v>5.3001101321585864E-3</v>
      </c>
      <c r="AF551" s="1">
        <f>(Table2[[#This Row],[Current Week High]]/Table2[[#This Row],[Close Price]])-1</f>
        <v>5.5049640534063693E-2</v>
      </c>
      <c r="AG551" s="1">
        <f>(Table2[[#This Row],[Close Price]]/Table2[[#This Row],[Current Month Low]])-1</f>
        <v>5.3001101321585864E-3</v>
      </c>
      <c r="AH551" s="1">
        <f>(Table2[[#This Row],[Current Month High]]/Table2[[#This Row],[Close Price]])-1</f>
        <v>4.4779185210544359E-2</v>
      </c>
      <c r="AI551">
        <v>9.1338582677165299</v>
      </c>
      <c r="AJ551">
        <v>41.172490454787102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-0.01</v>
      </c>
      <c r="AM551" t="s">
        <v>3214</v>
      </c>
      <c r="AN551">
        <v>-6.55</v>
      </c>
      <c r="AO551" t="s">
        <v>3214</v>
      </c>
      <c r="AP551">
        <v>-5.1541716720076E-2</v>
      </c>
      <c r="AQ551">
        <f>(Table2[[#This Row],[Sharpe Ratio]]-AVERAGE(Table2[Sharpe Ratio]))/_xlfn.STDEV.P(Table2[Sharpe Ratio])</f>
        <v>-1.3164246319300319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-2.5453537894845866</v>
      </c>
      <c r="AS551">
        <f>_xlfn.RANK.AVG(Table2[[#This Row],[1Y Return vs Nifty Z-Score]],Table2[1Y Return vs Nifty Z-Score])</f>
        <v>474</v>
      </c>
      <c r="AT551">
        <f>_xlfn.RANK.AVG(Table2[[#This Row],[6M Return vs Nifty Z-Score]],Table2[6M Return vs Nifty Z-Score])</f>
        <v>369</v>
      </c>
      <c r="AU551">
        <f>_xlfn.RANK.AVG(Table2[[#This Row],[Sharpe Ratio Z-Score]],Table2[Sharpe Ratio Z-Score])</f>
        <v>664</v>
      </c>
      <c r="AV551">
        <f>(Table2[[#This Row],[Rank 1Y]]+Table2[[#This Row],[Rank 6M]]+Table2[[#This Row],[Rank Sharpe]])/3</f>
        <v>502.33333333333331</v>
      </c>
    </row>
    <row r="552" spans="1:48" x14ac:dyDescent="0.3">
      <c r="A552" t="s">
        <v>434</v>
      </c>
      <c r="B552" t="s">
        <v>435</v>
      </c>
      <c r="C552" t="s">
        <v>3169</v>
      </c>
      <c r="D552" t="s">
        <v>51</v>
      </c>
      <c r="E552">
        <v>54573.2934188211</v>
      </c>
      <c r="F552">
        <v>731.7</v>
      </c>
      <c r="G552">
        <v>-25.480376439375998</v>
      </c>
      <c r="H552">
        <f>(Table2[[#This Row],[1Y Return vs Nifty]]-AVERAGE(Table2[1Y Return vs Nifty]))/_xlfn.STDEV.P(Table2[1Y Return vs Nifty])</f>
        <v>-0.85090311535097651</v>
      </c>
      <c r="I552">
        <v>8.1695924081253999</v>
      </c>
      <c r="J552">
        <f>(Table2[[#This Row],[1M Return vs Nifty]]-AVERAGE(Table2[1M Return vs Nifty]))/_xlfn.STDEV.P(Table2[1M Return vs Nifty])</f>
        <v>0.59333296563984594</v>
      </c>
      <c r="K552">
        <v>8.38259375469476</v>
      </c>
      <c r="L552">
        <f>(Table2[[#This Row],[6M Return vs Nifty]]-AVERAGE(Table2[6M Return vs Nifty]))/_xlfn.STDEV.P(Table2[6M Return vs Nifty])</f>
        <v>-2.4435244840411107E-2</v>
      </c>
      <c r="M552">
        <v>3.5959405581370398</v>
      </c>
      <c r="N552">
        <f>(Table2[[#This Row],[1W Return vs Nifty]]-AVERAGE(Table2[1W Return vs Nifty]))/_xlfn.STDEV.P(Table2[1W Return vs Nifty])</f>
        <v>-5.1762140218378841E-2</v>
      </c>
      <c r="O552">
        <v>719.41</v>
      </c>
      <c r="P552">
        <v>690.04919616612403</v>
      </c>
      <c r="Q552">
        <v>666.08250973851705</v>
      </c>
      <c r="R552">
        <v>56.390246449992901</v>
      </c>
      <c r="S552" s="1">
        <f>(Table2[[#This Row],[Close Price]]-Table2[[#This Row],[20D EMA]])/Table2[[#This Row],[20D EMA]]</f>
        <v>1.7083443377211991E-2</v>
      </c>
      <c r="T552" s="1">
        <f>(Table2[[#This Row],[Close Price]]-Table2[[#This Row],[50D EMA]])/Table2[[#This Row],[50D EMA]]</f>
        <v>6.035918028060263E-2</v>
      </c>
      <c r="U552" s="1">
        <f>(Table2[[#This Row],[Close Price]]-Table2[[#This Row],[200D EMA]])/Table2[[#This Row],[200D EMA]]</f>
        <v>9.8512555580002173E-2</v>
      </c>
      <c r="V552">
        <v>0.86156952388803199</v>
      </c>
      <c r="W552">
        <v>723.05</v>
      </c>
      <c r="X552">
        <v>735.65</v>
      </c>
      <c r="Y552">
        <v>720</v>
      </c>
      <c r="Z552">
        <v>748.15</v>
      </c>
      <c r="AA552">
        <v>723.05</v>
      </c>
      <c r="AB552">
        <v>748.15</v>
      </c>
      <c r="AC552" s="1">
        <f>(Table2[[#This Row],[Close Price]]/Table2[[#This Row],[Day Low]])-1</f>
        <v>1.1963211396169182E-2</v>
      </c>
      <c r="AD552" s="1">
        <f>(Table2[[#This Row],[Day High]]/Table2[[#This Row],[Close Price]])-1</f>
        <v>5.3983873172063213E-3</v>
      </c>
      <c r="AE552" s="1">
        <f>(Table2[[#This Row],[Close Price]]/Table2[[#This Row],[Current Week Low]])-1</f>
        <v>1.6250000000000098E-2</v>
      </c>
      <c r="AF552" s="1">
        <f>(Table2[[#This Row],[Current Week High]]/Table2[[#This Row],[Close Price]])-1</f>
        <v>2.2481891485581329E-2</v>
      </c>
      <c r="AG552" s="1">
        <f>(Table2[[#This Row],[Close Price]]/Table2[[#This Row],[Current Month Low]])-1</f>
        <v>1.1963211396169182E-2</v>
      </c>
      <c r="AH552" s="1">
        <f>(Table2[[#This Row],[Current Month High]]/Table2[[#This Row],[Close Price]])-1</f>
        <v>2.2481891485581329E-2</v>
      </c>
      <c r="AI552">
        <v>11.1657783244498</v>
      </c>
      <c r="AJ552">
        <v>32.147372223225503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0.16</v>
      </c>
      <c r="AM552" t="s">
        <v>3215</v>
      </c>
      <c r="AN552">
        <v>1.77</v>
      </c>
      <c r="AO552" t="s">
        <v>3215</v>
      </c>
      <c r="AP552">
        <v>-7.1180763737009999E-3</v>
      </c>
      <c r="AQ552">
        <f>(Table2[[#This Row],[Sharpe Ratio]]-AVERAGE(Table2[Sharpe Ratio]))/_xlfn.STDEV.P(Table2[Sharpe Ratio])</f>
        <v>-0.79770211424228132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-1.1314696490122018</v>
      </c>
      <c r="AS552">
        <f>_xlfn.RANK.AVG(Table2[[#This Row],[1Y Return vs Nifty Z-Score]],Table2[1Y Return vs Nifty Z-Score])</f>
        <v>607</v>
      </c>
      <c r="AT552">
        <f>_xlfn.RANK.AVG(Table2[[#This Row],[6M Return vs Nifty Z-Score]],Table2[6M Return vs Nifty Z-Score])</f>
        <v>326</v>
      </c>
      <c r="AU552">
        <f>_xlfn.RANK.AVG(Table2[[#This Row],[Sharpe Ratio Z-Score]],Table2[Sharpe Ratio Z-Score])</f>
        <v>575</v>
      </c>
      <c r="AV552">
        <f>(Table2[[#This Row],[Rank 1Y]]+Table2[[#This Row],[Rank 6M]]+Table2[[#This Row],[Rank Sharpe]])/3</f>
        <v>502.66666666666669</v>
      </c>
    </row>
    <row r="553" spans="1:48" x14ac:dyDescent="0.3">
      <c r="A553" t="s">
        <v>1516</v>
      </c>
      <c r="B553" t="s">
        <v>1517</v>
      </c>
      <c r="C553" t="s">
        <v>613</v>
      </c>
      <c r="D553" t="s">
        <v>613</v>
      </c>
      <c r="E553">
        <v>6866.8210980000003</v>
      </c>
      <c r="F553">
        <v>338.4</v>
      </c>
      <c r="G553">
        <v>-41.821296223241099</v>
      </c>
      <c r="H553">
        <f>(Table2[[#This Row],[1Y Return vs Nifty]]-AVERAGE(Table2[1Y Return vs Nifty]))/_xlfn.STDEV.P(Table2[1Y Return vs Nifty])</f>
        <v>-1.1303350275424879</v>
      </c>
      <c r="I553">
        <v>-8.3793113276753601</v>
      </c>
      <c r="J553">
        <f>(Table2[[#This Row],[1M Return vs Nifty]]-AVERAGE(Table2[1M Return vs Nifty]))/_xlfn.STDEV.P(Table2[1M Return vs Nifty])</f>
        <v>-0.91163390766571795</v>
      </c>
      <c r="K553">
        <v>-16.056831784654701</v>
      </c>
      <c r="L553">
        <f>(Table2[[#This Row],[6M Return vs Nifty]]-AVERAGE(Table2[6M Return vs Nifty]))/_xlfn.STDEV.P(Table2[6M Return vs Nifty])</f>
        <v>-0.82949773359959766</v>
      </c>
      <c r="M553">
        <v>3.4079295957663902</v>
      </c>
      <c r="N553">
        <f>(Table2[[#This Row],[1W Return vs Nifty]]-AVERAGE(Table2[1W Return vs Nifty]))/_xlfn.STDEV.P(Table2[1W Return vs Nifty])</f>
        <v>-9.5086969143023017E-2</v>
      </c>
      <c r="O553">
        <v>351.37</v>
      </c>
      <c r="P553">
        <v>356.31262407121801</v>
      </c>
      <c r="Q553">
        <v>349.52092298236602</v>
      </c>
      <c r="R553">
        <v>37.269224315673597</v>
      </c>
      <c r="S553" s="1">
        <f>(Table2[[#This Row],[Close Price]]-Table2[[#This Row],[20D EMA]])/Table2[[#This Row],[20D EMA]]</f>
        <v>-3.6912656174403126E-2</v>
      </c>
      <c r="T553" s="1">
        <f>(Table2[[#This Row],[Close Price]]-Table2[[#This Row],[50D EMA]])/Table2[[#This Row],[50D EMA]]</f>
        <v>-5.0272212829702456E-2</v>
      </c>
      <c r="U553" s="1">
        <f>(Table2[[#This Row],[Close Price]]-Table2[[#This Row],[200D EMA]])/Table2[[#This Row],[200D EMA]]</f>
        <v>-3.1817617347408726E-2</v>
      </c>
      <c r="V553">
        <v>1.45132979937956</v>
      </c>
      <c r="W553">
        <v>334</v>
      </c>
      <c r="X553">
        <v>343.2</v>
      </c>
      <c r="Y553">
        <v>334</v>
      </c>
      <c r="Z553">
        <v>356.5</v>
      </c>
      <c r="AA553">
        <v>334</v>
      </c>
      <c r="AB553">
        <v>350</v>
      </c>
      <c r="AC553" s="1">
        <f>(Table2[[#This Row],[Close Price]]/Table2[[#This Row],[Day Low]])-1</f>
        <v>1.3173652694610682E-2</v>
      </c>
      <c r="AD553" s="1">
        <f>(Table2[[#This Row],[Day High]]/Table2[[#This Row],[Close Price]])-1</f>
        <v>1.4184397163120588E-2</v>
      </c>
      <c r="AE553" s="1">
        <f>(Table2[[#This Row],[Close Price]]/Table2[[#This Row],[Current Week Low]])-1</f>
        <v>1.3173652694610682E-2</v>
      </c>
      <c r="AF553" s="1">
        <f>(Table2[[#This Row],[Current Week High]]/Table2[[#This Row],[Close Price]])-1</f>
        <v>5.3486997635933786E-2</v>
      </c>
      <c r="AG553" s="1">
        <f>(Table2[[#This Row],[Close Price]]/Table2[[#This Row],[Current Month Low]])-1</f>
        <v>1.3173652694610682E-2</v>
      </c>
      <c r="AH553" s="1">
        <f>(Table2[[#This Row],[Current Month High]]/Table2[[#This Row],[Close Price]])-1</f>
        <v>3.4278959810874809E-2</v>
      </c>
      <c r="AI553">
        <v>29.122340425531899</v>
      </c>
      <c r="AJ553">
        <v>26.386554621848699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</v>
      </c>
      <c r="AM553" t="s">
        <v>3214</v>
      </c>
      <c r="AN553">
        <v>-4.5999999999999996</v>
      </c>
      <c r="AO553" t="s">
        <v>3214</v>
      </c>
      <c r="AP553">
        <v>9.7007111331877005E-2</v>
      </c>
      <c r="AQ553">
        <f>(Table2[[#This Row],[Sharpe Ratio]]-AVERAGE(Table2[Sharpe Ratio]))/_xlfn.STDEV.P(Table2[Sharpe Ratio])</f>
        <v>0.4181388006447056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684</v>
      </c>
      <c r="AT553">
        <f>_xlfn.RANK.AVG(Table2[[#This Row],[6M Return vs Nifty Z-Score]],Table2[6M Return vs Nifty Z-Score])</f>
        <v>590</v>
      </c>
      <c r="AU553">
        <f>_xlfn.RANK.AVG(Table2[[#This Row],[Sharpe Ratio Z-Score]],Table2[Sharpe Ratio Z-Score])</f>
        <v>236</v>
      </c>
      <c r="AV553">
        <f>(Table2[[#This Row],[Rank 1Y]]+Table2[[#This Row],[Rank 6M]]+Table2[[#This Row],[Rank Sharpe]])/3</f>
        <v>503.33333333333331</v>
      </c>
    </row>
    <row r="554" spans="1:48" x14ac:dyDescent="0.3">
      <c r="A554" t="s">
        <v>1798</v>
      </c>
      <c r="B554" t="s">
        <v>1799</v>
      </c>
      <c r="C554" t="s">
        <v>3172</v>
      </c>
      <c r="D554" t="s">
        <v>46</v>
      </c>
      <c r="E554">
        <v>4592.6265982529903</v>
      </c>
      <c r="F554">
        <v>55.54</v>
      </c>
      <c r="G554">
        <v>-21.452401829764302</v>
      </c>
      <c r="H554">
        <f>(Table2[[#This Row],[1Y Return vs Nifty]]-AVERAGE(Table2[1Y Return vs Nifty]))/_xlfn.STDEV.P(Table2[1Y Return vs Nifty])</f>
        <v>-0.78202421120666976</v>
      </c>
      <c r="I554">
        <v>-5.2076626550596998</v>
      </c>
      <c r="J554">
        <f>(Table2[[#This Row],[1M Return vs Nifty]]-AVERAGE(Table2[1M Return vs Nifty]))/_xlfn.STDEV.P(Table2[1M Return vs Nifty])</f>
        <v>-0.62320234372326389</v>
      </c>
      <c r="K554">
        <v>-24.530543180066299</v>
      </c>
      <c r="L554">
        <f>(Table2[[#This Row],[6M Return vs Nifty]]-AVERAGE(Table2[6M Return vs Nifty]))/_xlfn.STDEV.P(Table2[6M Return vs Nifty])</f>
        <v>-1.1086314298492652</v>
      </c>
      <c r="M554">
        <v>0.93243815521962203</v>
      </c>
      <c r="N554">
        <f>(Table2[[#This Row],[1W Return vs Nifty]]-AVERAGE(Table2[1W Return vs Nifty]))/_xlfn.STDEV.P(Table2[1W Return vs Nifty])</f>
        <v>-0.66553372295875968</v>
      </c>
      <c r="O554">
        <v>57.81</v>
      </c>
      <c r="P554">
        <v>58.168199498537597</v>
      </c>
      <c r="Q554">
        <v>57.634885579906999</v>
      </c>
      <c r="R554">
        <v>39.969246013684298</v>
      </c>
      <c r="S554" s="1">
        <f>(Table2[[#This Row],[Close Price]]-Table2[[#This Row],[20D EMA]])/Table2[[#This Row],[20D EMA]]</f>
        <v>-3.9266562878394792E-2</v>
      </c>
      <c r="T554" s="1">
        <f>(Table2[[#This Row],[Close Price]]-Table2[[#This Row],[50D EMA]])/Table2[[#This Row],[50D EMA]]</f>
        <v>-4.5182754859099131E-2</v>
      </c>
      <c r="U554" s="1">
        <f>(Table2[[#This Row],[Close Price]]-Table2[[#This Row],[200D EMA]])/Table2[[#This Row],[200D EMA]]</f>
        <v>-3.6347527349604579E-2</v>
      </c>
      <c r="V554">
        <v>0.59342721684815902</v>
      </c>
      <c r="W554">
        <v>55.2</v>
      </c>
      <c r="X554">
        <v>56.47</v>
      </c>
      <c r="Y554">
        <v>55.2</v>
      </c>
      <c r="Z554">
        <v>58.11</v>
      </c>
      <c r="AA554">
        <v>55.2</v>
      </c>
      <c r="AB554">
        <v>57.8</v>
      </c>
      <c r="AC554" s="1">
        <f>(Table2[[#This Row],[Close Price]]/Table2[[#This Row],[Day Low]])-1</f>
        <v>6.1594202898549444E-3</v>
      </c>
      <c r="AD554" s="1">
        <f>(Table2[[#This Row],[Day High]]/Table2[[#This Row],[Close Price]])-1</f>
        <v>1.6744688512783545E-2</v>
      </c>
      <c r="AE554" s="1">
        <f>(Table2[[#This Row],[Close Price]]/Table2[[#This Row],[Current Week Low]])-1</f>
        <v>6.1594202898549444E-3</v>
      </c>
      <c r="AF554" s="1">
        <f>(Table2[[#This Row],[Current Week High]]/Table2[[#This Row],[Close Price]])-1</f>
        <v>4.6272956427799716E-2</v>
      </c>
      <c r="AG554" s="1">
        <f>(Table2[[#This Row],[Close Price]]/Table2[[#This Row],[Current Month Low]])-1</f>
        <v>6.1594202898549444E-3</v>
      </c>
      <c r="AH554" s="1">
        <f>(Table2[[#This Row],[Current Month High]]/Table2[[#This Row],[Close Price]])-1</f>
        <v>4.0691393590205127E-2</v>
      </c>
      <c r="AI554">
        <v>42.239827151602398</v>
      </c>
      <c r="AJ554">
        <v>32.080856123662301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-0.06</v>
      </c>
      <c r="AM554" t="s">
        <v>3214</v>
      </c>
      <c r="AN554">
        <v>-9.8800000000000008</v>
      </c>
      <c r="AO554" t="s">
        <v>3214</v>
      </c>
      <c r="AP554">
        <v>8.5733701940575002E-2</v>
      </c>
      <c r="AQ554">
        <f>(Table2[[#This Row],[Sharpe Ratio]]-AVERAGE(Table2[Sharpe Ratio]))/_xlfn.STDEV.P(Table2[Sharpe Ratio])</f>
        <v>0.28650232833434736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578</v>
      </c>
      <c r="AT554">
        <f>_xlfn.RANK.AVG(Table2[[#This Row],[6M Return vs Nifty Z-Score]],Table2[6M Return vs Nifty Z-Score])</f>
        <v>663</v>
      </c>
      <c r="AU554">
        <f>_xlfn.RANK.AVG(Table2[[#This Row],[Sharpe Ratio Z-Score]],Table2[Sharpe Ratio Z-Score])</f>
        <v>272</v>
      </c>
      <c r="AV554">
        <f>(Table2[[#This Row],[Rank 1Y]]+Table2[[#This Row],[Rank 6M]]+Table2[[#This Row],[Rank Sharpe]])/3</f>
        <v>504.33333333333331</v>
      </c>
    </row>
    <row r="555" spans="1:48" x14ac:dyDescent="0.3">
      <c r="A555" t="s">
        <v>429</v>
      </c>
      <c r="B555" t="s">
        <v>430</v>
      </c>
      <c r="C555" t="s">
        <v>3180</v>
      </c>
      <c r="D555" t="s">
        <v>431</v>
      </c>
      <c r="E555">
        <v>56255.8841696366</v>
      </c>
      <c r="F555">
        <v>890.5</v>
      </c>
      <c r="G555">
        <v>-4.4372751478874601</v>
      </c>
      <c r="H555">
        <f>(Table2[[#This Row],[1Y Return vs Nifty]]-AVERAGE(Table2[1Y Return vs Nifty]))/_xlfn.STDEV.P(Table2[1Y Return vs Nifty])</f>
        <v>-0.49106327095456248</v>
      </c>
      <c r="I555">
        <v>-4.2305946331821698</v>
      </c>
      <c r="J555">
        <f>(Table2[[#This Row],[1M Return vs Nifty]]-AVERAGE(Table2[1M Return vs Nifty]))/_xlfn.STDEV.P(Table2[1M Return vs Nifty])</f>
        <v>-0.53434721293228604</v>
      </c>
      <c r="K555">
        <v>-15.115346487213699</v>
      </c>
      <c r="L555">
        <f>(Table2[[#This Row],[6M Return vs Nifty]]-AVERAGE(Table2[6M Return vs Nifty]))/_xlfn.STDEV.P(Table2[6M Return vs Nifty])</f>
        <v>-0.79848413651370598</v>
      </c>
      <c r="M555">
        <v>7.2812929021860899</v>
      </c>
      <c r="N555">
        <f>(Table2[[#This Row],[1W Return vs Nifty]]-AVERAGE(Table2[1W Return vs Nifty]))/_xlfn.STDEV.P(Table2[1W Return vs Nifty])</f>
        <v>0.79748227521197979</v>
      </c>
      <c r="O555">
        <v>922.93</v>
      </c>
      <c r="P555">
        <v>956.93958862606303</v>
      </c>
      <c r="Q555">
        <v>942.86766992478101</v>
      </c>
      <c r="R555">
        <v>53.130323041145601</v>
      </c>
      <c r="S555" s="1">
        <f>(Table2[[#This Row],[Close Price]]-Table2[[#This Row],[20D EMA]])/Table2[[#This Row],[20D EMA]]</f>
        <v>-3.5138092813106037E-2</v>
      </c>
      <c r="T555" s="1">
        <f>(Table2[[#This Row],[Close Price]]-Table2[[#This Row],[50D EMA]])/Table2[[#This Row],[50D EMA]]</f>
        <v>-6.9429240273625237E-2</v>
      </c>
      <c r="U555" s="1">
        <f>(Table2[[#This Row],[Close Price]]-Table2[[#This Row],[200D EMA]])/Table2[[#This Row],[200D EMA]]</f>
        <v>-5.5540847984488363E-2</v>
      </c>
      <c r="V555">
        <v>1.03058753467136</v>
      </c>
      <c r="W555">
        <v>885.5</v>
      </c>
      <c r="X555">
        <v>917.2</v>
      </c>
      <c r="Y555">
        <v>885.5</v>
      </c>
      <c r="Z555">
        <v>926.95</v>
      </c>
      <c r="AA555">
        <v>885.5</v>
      </c>
      <c r="AB555">
        <v>926.95</v>
      </c>
      <c r="AC555" s="1">
        <f>(Table2[[#This Row],[Close Price]]/Table2[[#This Row],[Day Low]])-1</f>
        <v>5.6465273856578513E-3</v>
      </c>
      <c r="AD555" s="1">
        <f>(Table2[[#This Row],[Day High]]/Table2[[#This Row],[Close Price]])-1</f>
        <v>2.9983155530600936E-2</v>
      </c>
      <c r="AE555" s="1">
        <f>(Table2[[#This Row],[Close Price]]/Table2[[#This Row],[Current Week Low]])-1</f>
        <v>5.6465273856578513E-3</v>
      </c>
      <c r="AF555" s="1">
        <f>(Table2[[#This Row],[Current Week High]]/Table2[[#This Row],[Close Price]])-1</f>
        <v>4.0932060640089807E-2</v>
      </c>
      <c r="AG555" s="1">
        <f>(Table2[[#This Row],[Close Price]]/Table2[[#This Row],[Current Month Low]])-1</f>
        <v>5.6465273856578513E-3</v>
      </c>
      <c r="AH555" s="1">
        <f>(Table2[[#This Row],[Current Month High]]/Table2[[#This Row],[Close Price]])-1</f>
        <v>4.0932060640089807E-2</v>
      </c>
      <c r="AI555">
        <v>32.509825940482799</v>
      </c>
      <c r="AJ555">
        <v>32.475453734007701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-0.15</v>
      </c>
      <c r="AM555" t="s">
        <v>3214</v>
      </c>
      <c r="AN555">
        <v>-6.41</v>
      </c>
      <c r="AO555" t="s">
        <v>3214</v>
      </c>
      <c r="AP555">
        <v>1.2362924820546999E-2</v>
      </c>
      <c r="AQ555">
        <f>(Table2[[#This Row],[Sharpe Ratio]]-AVERAGE(Table2[Sharpe Ratio]))/_xlfn.STDEV.P(Table2[Sharpe Ratio])</f>
        <v>-0.57022787062408586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462</v>
      </c>
      <c r="AT555">
        <f>_xlfn.RANK.AVG(Table2[[#This Row],[6M Return vs Nifty Z-Score]],Table2[6M Return vs Nifty Z-Score])</f>
        <v>579</v>
      </c>
      <c r="AU555">
        <f>_xlfn.RANK.AVG(Table2[[#This Row],[Sharpe Ratio Z-Score]],Table2[Sharpe Ratio Z-Score])</f>
        <v>477</v>
      </c>
      <c r="AV555">
        <f>(Table2[[#This Row],[Rank 1Y]]+Table2[[#This Row],[Rank 6M]]+Table2[[#This Row],[Rank Sharpe]])/3</f>
        <v>506</v>
      </c>
    </row>
    <row r="556" spans="1:48" x14ac:dyDescent="0.3">
      <c r="A556" t="s">
        <v>1317</v>
      </c>
      <c r="B556" t="s">
        <v>1318</v>
      </c>
      <c r="C556" t="s">
        <v>3183</v>
      </c>
      <c r="D556" t="s">
        <v>270</v>
      </c>
      <c r="E556">
        <v>8885.1987528449899</v>
      </c>
      <c r="F556">
        <v>716.35</v>
      </c>
      <c r="G556">
        <v>-11.708421183492501</v>
      </c>
      <c r="H556">
        <f>(Table2[[#This Row],[1Y Return vs Nifty]]-AVERAGE(Table2[1Y Return vs Nifty]))/_xlfn.STDEV.P(Table2[1Y Return vs Nifty])</f>
        <v>-0.61540083991803152</v>
      </c>
      <c r="I556">
        <v>0.41716726818469801</v>
      </c>
      <c r="J556">
        <f>(Table2[[#This Row],[1M Return vs Nifty]]-AVERAGE(Table2[1M Return vs Nifty]))/_xlfn.STDEV.P(Table2[1M Return vs Nifty])</f>
        <v>-0.11167705856810882</v>
      </c>
      <c r="K556">
        <v>-3.3165627475100901</v>
      </c>
      <c r="L556">
        <f>(Table2[[#This Row],[6M Return vs Nifty]]-AVERAGE(Table2[6M Return vs Nifty]))/_xlfn.STDEV.P(Table2[6M Return vs Nifty])</f>
        <v>-0.40981877338872424</v>
      </c>
      <c r="M556">
        <v>7.86601164323136</v>
      </c>
      <c r="N556">
        <f>(Table2[[#This Row],[1W Return vs Nifty]]-AVERAGE(Table2[1W Return vs Nifty]))/_xlfn.STDEV.P(Table2[1W Return vs Nifty])</f>
        <v>0.93222356425914632</v>
      </c>
      <c r="O556">
        <v>711.31</v>
      </c>
      <c r="P556">
        <v>715.467842650536</v>
      </c>
      <c r="Q556">
        <v>676.50916502231496</v>
      </c>
      <c r="R556">
        <v>60.198344881435901</v>
      </c>
      <c r="S556" s="1">
        <f>(Table2[[#This Row],[Close Price]]-Table2[[#This Row],[20D EMA]])/Table2[[#This Row],[20D EMA]]</f>
        <v>7.0855182691092174E-3</v>
      </c>
      <c r="T556" s="1">
        <f>(Table2[[#This Row],[Close Price]]-Table2[[#This Row],[50D EMA]])/Table2[[#This Row],[50D EMA]]</f>
        <v>1.2329797328080689E-3</v>
      </c>
      <c r="U556" s="1">
        <f>(Table2[[#This Row],[Close Price]]-Table2[[#This Row],[200D EMA]])/Table2[[#This Row],[200D EMA]]</f>
        <v>5.8891788962490838E-2</v>
      </c>
      <c r="V556">
        <v>0.46357228082768598</v>
      </c>
      <c r="W556">
        <v>700.5</v>
      </c>
      <c r="X556">
        <v>726.55</v>
      </c>
      <c r="Y556">
        <v>689.1</v>
      </c>
      <c r="Z556">
        <v>729.55</v>
      </c>
      <c r="AA556">
        <v>700.5</v>
      </c>
      <c r="AB556">
        <v>729.55</v>
      </c>
      <c r="AC556" s="1">
        <f>(Table2[[#This Row],[Close Price]]/Table2[[#This Row],[Day Low]])-1</f>
        <v>2.2626695217701664E-2</v>
      </c>
      <c r="AD556" s="1">
        <f>(Table2[[#This Row],[Day High]]/Table2[[#This Row],[Close Price]])-1</f>
        <v>1.4238849724296676E-2</v>
      </c>
      <c r="AE556" s="1">
        <f>(Table2[[#This Row],[Close Price]]/Table2[[#This Row],[Current Week Low]])-1</f>
        <v>3.9544333188216596E-2</v>
      </c>
      <c r="AF556" s="1">
        <f>(Table2[[#This Row],[Current Week High]]/Table2[[#This Row],[Close Price]])-1</f>
        <v>1.8426746702030927E-2</v>
      </c>
      <c r="AG556" s="1">
        <f>(Table2[[#This Row],[Close Price]]/Table2[[#This Row],[Current Month Low]])-1</f>
        <v>2.2626695217701664E-2</v>
      </c>
      <c r="AH556" s="1">
        <f>(Table2[[#This Row],[Current Month High]]/Table2[[#This Row],[Close Price]])-1</f>
        <v>1.8426746702030927E-2</v>
      </c>
      <c r="AI556">
        <v>16.940043274935402</v>
      </c>
      <c r="AJ556">
        <v>40.447014998529497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</v>
      </c>
      <c r="AM556" t="s">
        <v>3216</v>
      </c>
      <c r="AN556">
        <v>2.39</v>
      </c>
      <c r="AO556" t="s">
        <v>3215</v>
      </c>
      <c r="AQ556">
        <f>(Table2[[#This Row],[Sharpe Ratio]]-AVERAGE(Table2[Sharpe Ratio]))/_xlfn.STDEV.P(Table2[Sharpe Ratio])</f>
        <v>-0.7145863121857492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517</v>
      </c>
      <c r="AT556">
        <f>_xlfn.RANK.AVG(Table2[[#This Row],[6M Return vs Nifty Z-Score]],Table2[6M Return vs Nifty Z-Score])</f>
        <v>467</v>
      </c>
      <c r="AU556">
        <f>_xlfn.RANK.AVG(Table2[[#This Row],[Sharpe Ratio Z-Score]],Table2[Sharpe Ratio Z-Score])</f>
        <v>536.5</v>
      </c>
      <c r="AV556">
        <f>(Table2[[#This Row],[Rank 1Y]]+Table2[[#This Row],[Rank 6M]]+Table2[[#This Row],[Rank Sharpe]])/3</f>
        <v>506.83333333333331</v>
      </c>
    </row>
    <row r="557" spans="1:48" x14ac:dyDescent="0.3">
      <c r="A557" t="s">
        <v>497</v>
      </c>
      <c r="B557" t="s">
        <v>498</v>
      </c>
      <c r="C557" t="s">
        <v>3181</v>
      </c>
      <c r="D557" t="s">
        <v>440</v>
      </c>
      <c r="E557">
        <v>45081.294952209901</v>
      </c>
      <c r="F557">
        <v>1607.1</v>
      </c>
      <c r="G557">
        <v>-31.3240684554933</v>
      </c>
      <c r="H557">
        <f>(Table2[[#This Row],[1Y Return vs Nifty]]-AVERAGE(Table2[1Y Return vs Nifty]))/_xlfn.STDEV.P(Table2[1Y Return vs Nifty])</f>
        <v>-0.95083102980865919</v>
      </c>
      <c r="I557">
        <v>12.7287937714117</v>
      </c>
      <c r="J557">
        <f>(Table2[[#This Row],[1M Return vs Nifty]]-AVERAGE(Table2[1M Return vs Nifty]))/_xlfn.STDEV.P(Table2[1M Return vs Nifty])</f>
        <v>1.0079493734706477</v>
      </c>
      <c r="K557">
        <v>-12.1340524743768</v>
      </c>
      <c r="L557">
        <f>(Table2[[#This Row],[6M Return vs Nifty]]-AVERAGE(Table2[6M Return vs Nifty]))/_xlfn.STDEV.P(Table2[6M Return vs Nifty])</f>
        <v>-0.70027691908820089</v>
      </c>
      <c r="M557">
        <v>10.576239651431999</v>
      </c>
      <c r="N557">
        <f>(Table2[[#This Row],[1W Return vs Nifty]]-AVERAGE(Table2[1W Return vs Nifty]))/_xlfn.STDEV.P(Table2[1W Return vs Nifty])</f>
        <v>1.5567624917850142</v>
      </c>
      <c r="O557">
        <v>1497.95</v>
      </c>
      <c r="P557">
        <v>1480.57903154371</v>
      </c>
      <c r="Q557">
        <v>1501.86357764119</v>
      </c>
      <c r="R557">
        <v>86.228909744990403</v>
      </c>
      <c r="S557" s="1">
        <f>(Table2[[#This Row],[Close Price]]-Table2[[#This Row],[20D EMA]])/Table2[[#This Row],[20D EMA]]</f>
        <v>7.2866250542407862E-2</v>
      </c>
      <c r="T557" s="1">
        <f>(Table2[[#This Row],[Close Price]]-Table2[[#This Row],[50D EMA]])/Table2[[#This Row],[50D EMA]]</f>
        <v>8.5453708151177948E-2</v>
      </c>
      <c r="U557" s="1">
        <f>(Table2[[#This Row],[Close Price]]-Table2[[#This Row],[200D EMA]])/Table2[[#This Row],[200D EMA]]</f>
        <v>7.0070560286236566E-2</v>
      </c>
      <c r="V557">
        <v>1.38872536025862</v>
      </c>
      <c r="W557">
        <v>1569</v>
      </c>
      <c r="X557">
        <v>1652.6</v>
      </c>
      <c r="Y557">
        <v>1521.9</v>
      </c>
      <c r="Z557">
        <v>1652.6</v>
      </c>
      <c r="AA557">
        <v>1569</v>
      </c>
      <c r="AB557">
        <v>1652.6</v>
      </c>
      <c r="AC557" s="1">
        <f>(Table2[[#This Row],[Close Price]]/Table2[[#This Row],[Day Low]])-1</f>
        <v>2.4282982791586916E-2</v>
      </c>
      <c r="AD557" s="1">
        <f>(Table2[[#This Row],[Day High]]/Table2[[#This Row],[Close Price]])-1</f>
        <v>2.8311866094206994E-2</v>
      </c>
      <c r="AE557" s="1">
        <f>(Table2[[#This Row],[Close Price]]/Table2[[#This Row],[Current Week Low]])-1</f>
        <v>5.5982653262369286E-2</v>
      </c>
      <c r="AF557" s="1">
        <f>(Table2[[#This Row],[Current Week High]]/Table2[[#This Row],[Close Price]])-1</f>
        <v>2.8311866094206994E-2</v>
      </c>
      <c r="AG557" s="1">
        <f>(Table2[[#This Row],[Close Price]]/Table2[[#This Row],[Current Month Low]])-1</f>
        <v>2.4282982791586916E-2</v>
      </c>
      <c r="AH557" s="1">
        <f>(Table2[[#This Row],[Current Month High]]/Table2[[#This Row],[Close Price]])-1</f>
        <v>2.8311866094206994E-2</v>
      </c>
      <c r="AI557">
        <v>11.278078526538399</v>
      </c>
      <c r="AJ557">
        <v>23.149425287356301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-0.01</v>
      </c>
      <c r="AM557" t="s">
        <v>3214</v>
      </c>
      <c r="AN557">
        <v>10.61</v>
      </c>
      <c r="AO557" t="s">
        <v>3215</v>
      </c>
      <c r="AP557">
        <v>6.5835946964235004E-2</v>
      </c>
      <c r="AQ557">
        <f>(Table2[[#This Row],[Sharpe Ratio]]-AVERAGE(Table2[Sharpe Ratio]))/_xlfn.STDEV.P(Table2[Sharpe Ratio])</f>
        <v>5.416176648070159E-2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641</v>
      </c>
      <c r="AT557">
        <f>_xlfn.RANK.AVG(Table2[[#This Row],[6M Return vs Nifty Z-Score]],Table2[6M Return vs Nifty Z-Score])</f>
        <v>549</v>
      </c>
      <c r="AU557">
        <f>_xlfn.RANK.AVG(Table2[[#This Row],[Sharpe Ratio Z-Score]],Table2[Sharpe Ratio Z-Score])</f>
        <v>331</v>
      </c>
      <c r="AV557">
        <f>(Table2[[#This Row],[Rank 1Y]]+Table2[[#This Row],[Rank 6M]]+Table2[[#This Row],[Rank Sharpe]])/3</f>
        <v>507</v>
      </c>
    </row>
    <row r="558" spans="1:48" x14ac:dyDescent="0.3">
      <c r="A558" t="s">
        <v>829</v>
      </c>
      <c r="B558" t="s">
        <v>830</v>
      </c>
      <c r="C558" t="s">
        <v>3178</v>
      </c>
      <c r="D558" t="s">
        <v>37</v>
      </c>
      <c r="E558">
        <v>19960.5356712799</v>
      </c>
      <c r="F558">
        <v>889.25</v>
      </c>
      <c r="G558">
        <v>-16.975475564421501</v>
      </c>
      <c r="H558">
        <f>(Table2[[#This Row],[1Y Return vs Nifty]]-AVERAGE(Table2[1Y Return vs Nifty]))/_xlfn.STDEV.P(Table2[1Y Return vs Nifty])</f>
        <v>-0.70546817374907422</v>
      </c>
      <c r="I558">
        <v>-5.3843926320326002E-2</v>
      </c>
      <c r="J558">
        <f>(Table2[[#This Row],[1M Return vs Nifty]]-AVERAGE(Table2[1M Return vs Nifty]))/_xlfn.STDEV.P(Table2[1M Return vs Nifty])</f>
        <v>-0.1545110889064843</v>
      </c>
      <c r="K558">
        <v>-0.75749322947072495</v>
      </c>
      <c r="L558">
        <f>(Table2[[#This Row],[6M Return vs Nifty]]-AVERAGE(Table2[6M Return vs Nifty]))/_xlfn.STDEV.P(Table2[6M Return vs Nifty])</f>
        <v>-0.32552011130342129</v>
      </c>
      <c r="M558">
        <v>6.6640269621508903</v>
      </c>
      <c r="N558">
        <f>(Table2[[#This Row],[1W Return vs Nifty]]-AVERAGE(Table2[1W Return vs Nifty]))/_xlfn.STDEV.P(Table2[1W Return vs Nifty])</f>
        <v>0.6552408818600699</v>
      </c>
      <c r="O558">
        <v>893.45</v>
      </c>
      <c r="P558">
        <v>901.36988922911701</v>
      </c>
      <c r="Q558">
        <v>866.92035754318294</v>
      </c>
      <c r="R558">
        <v>56.553899021897898</v>
      </c>
      <c r="S558" s="1">
        <f>(Table2[[#This Row],[Close Price]]-Table2[[#This Row],[20D EMA]])/Table2[[#This Row],[20D EMA]]</f>
        <v>-4.7008786165986293E-3</v>
      </c>
      <c r="T558" s="1">
        <f>(Table2[[#This Row],[Close Price]]-Table2[[#This Row],[50D EMA]])/Table2[[#This Row],[50D EMA]]</f>
        <v>-1.3446077325128265E-2</v>
      </c>
      <c r="U558" s="1">
        <f>(Table2[[#This Row],[Close Price]]-Table2[[#This Row],[200D EMA]])/Table2[[#This Row],[200D EMA]]</f>
        <v>2.5757432343725732E-2</v>
      </c>
      <c r="V558">
        <v>0.75487879926054802</v>
      </c>
      <c r="W558">
        <v>882.8</v>
      </c>
      <c r="X558">
        <v>894.45</v>
      </c>
      <c r="Y558">
        <v>868</v>
      </c>
      <c r="Z558">
        <v>922.4</v>
      </c>
      <c r="AA558">
        <v>882.8</v>
      </c>
      <c r="AB558">
        <v>913.35</v>
      </c>
      <c r="AC558" s="1">
        <f>(Table2[[#This Row],[Close Price]]/Table2[[#This Row],[Day Low]])-1</f>
        <v>7.3062981422746809E-3</v>
      </c>
      <c r="AD558" s="1">
        <f>(Table2[[#This Row],[Day High]]/Table2[[#This Row],[Close Price]])-1</f>
        <v>5.8476244025864599E-3</v>
      </c>
      <c r="AE558" s="1">
        <f>(Table2[[#This Row],[Close Price]]/Table2[[#This Row],[Current Week Low]])-1</f>
        <v>2.4481566820276468E-2</v>
      </c>
      <c r="AF558" s="1">
        <f>(Table2[[#This Row],[Current Week High]]/Table2[[#This Row],[Close Price]])-1</f>
        <v>3.7278605566488654E-2</v>
      </c>
      <c r="AG558" s="1">
        <f>(Table2[[#This Row],[Close Price]]/Table2[[#This Row],[Current Month Low]])-1</f>
        <v>7.3062981422746809E-3</v>
      </c>
      <c r="AH558" s="1">
        <f>(Table2[[#This Row],[Current Month High]]/Table2[[#This Row],[Close Price]])-1</f>
        <v>2.7101490019679542E-2</v>
      </c>
      <c r="AI558">
        <v>15.265673320213599</v>
      </c>
      <c r="AJ558">
        <v>25.035151856017901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-0.15</v>
      </c>
      <c r="AM558" t="s">
        <v>3214</v>
      </c>
      <c r="AN558">
        <v>-2.0299999999999998</v>
      </c>
      <c r="AO558" t="s">
        <v>3214</v>
      </c>
      <c r="AQ558">
        <f>(Table2[[#This Row],[Sharpe Ratio]]-AVERAGE(Table2[Sharpe Ratio]))/_xlfn.STDEV.P(Table2[Sharpe Ratio])</f>
        <v>-0.7145863121857492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555</v>
      </c>
      <c r="AT558">
        <f>_xlfn.RANK.AVG(Table2[[#This Row],[6M Return vs Nifty Z-Score]],Table2[6M Return vs Nifty Z-Score])</f>
        <v>434</v>
      </c>
      <c r="AU558">
        <f>_xlfn.RANK.AVG(Table2[[#This Row],[Sharpe Ratio Z-Score]],Table2[Sharpe Ratio Z-Score])</f>
        <v>536.5</v>
      </c>
      <c r="AV558">
        <f>(Table2[[#This Row],[Rank 1Y]]+Table2[[#This Row],[Rank 6M]]+Table2[[#This Row],[Rank Sharpe]])/3</f>
        <v>508.5</v>
      </c>
    </row>
    <row r="559" spans="1:48" x14ac:dyDescent="0.3">
      <c r="A559" t="s">
        <v>912</v>
      </c>
      <c r="B559" t="s">
        <v>913</v>
      </c>
      <c r="C559" t="s">
        <v>3181</v>
      </c>
      <c r="D559" t="s">
        <v>440</v>
      </c>
      <c r="E559">
        <v>17207.67597615</v>
      </c>
      <c r="F559">
        <v>271.10000000000002</v>
      </c>
      <c r="G559">
        <v>-10.783400821753199</v>
      </c>
      <c r="H559">
        <f>(Table2[[#This Row],[1Y Return vs Nifty]]-AVERAGE(Table2[1Y Return vs Nifty]))/_xlfn.STDEV.P(Table2[1Y Return vs Nifty])</f>
        <v>-0.59958286810764927</v>
      </c>
      <c r="I559">
        <v>-10.1081237913123</v>
      </c>
      <c r="J559">
        <f>(Table2[[#This Row],[1M Return vs Nifty]]-AVERAGE(Table2[1M Return vs Nifty]))/_xlfn.STDEV.P(Table2[1M Return vs Nifty])</f>
        <v>-1.0688531126033118</v>
      </c>
      <c r="K559">
        <v>-8.2602742114818799</v>
      </c>
      <c r="L559">
        <f>(Table2[[#This Row],[6M Return vs Nifty]]-AVERAGE(Table2[6M Return vs Nifty]))/_xlfn.STDEV.P(Table2[6M Return vs Nifty])</f>
        <v>-0.57267025483964185</v>
      </c>
      <c r="M559">
        <v>1.2823304746016899</v>
      </c>
      <c r="N559">
        <f>(Table2[[#This Row],[1W Return vs Nifty]]-AVERAGE(Table2[1W Return vs Nifty]))/_xlfn.STDEV.P(Table2[1W Return vs Nifty])</f>
        <v>-0.58490531338022589</v>
      </c>
      <c r="O559">
        <v>291.81</v>
      </c>
      <c r="P559">
        <v>298.723704451765</v>
      </c>
      <c r="Q559">
        <v>276.21230233836297</v>
      </c>
      <c r="R559">
        <v>17.434844572326998</v>
      </c>
      <c r="S559" s="1">
        <f>(Table2[[#This Row],[Close Price]]-Table2[[#This Row],[20D EMA]])/Table2[[#This Row],[20D EMA]]</f>
        <v>-7.0970837188581534E-2</v>
      </c>
      <c r="T559" s="1">
        <f>(Table2[[#This Row],[Close Price]]-Table2[[#This Row],[50D EMA]])/Table2[[#This Row],[50D EMA]]</f>
        <v>-9.2472421974217275E-2</v>
      </c>
      <c r="U559" s="1">
        <f>(Table2[[#This Row],[Close Price]]-Table2[[#This Row],[200D EMA]])/Table2[[#This Row],[200D EMA]]</f>
        <v>-1.8508597535602623E-2</v>
      </c>
      <c r="V559">
        <v>0.90196809982356596</v>
      </c>
      <c r="W559">
        <v>270</v>
      </c>
      <c r="X559">
        <v>277.8</v>
      </c>
      <c r="Y559">
        <v>270</v>
      </c>
      <c r="Z559">
        <v>283.55</v>
      </c>
      <c r="AA559">
        <v>270</v>
      </c>
      <c r="AB559">
        <v>280</v>
      </c>
      <c r="AC559" s="1">
        <f>(Table2[[#This Row],[Close Price]]/Table2[[#This Row],[Day Low]])-1</f>
        <v>4.0740740740741188E-3</v>
      </c>
      <c r="AD559" s="1">
        <f>(Table2[[#This Row],[Day High]]/Table2[[#This Row],[Close Price]])-1</f>
        <v>2.4714127628181481E-2</v>
      </c>
      <c r="AE559" s="1">
        <f>(Table2[[#This Row],[Close Price]]/Table2[[#This Row],[Current Week Low]])-1</f>
        <v>4.0740740740741188E-3</v>
      </c>
      <c r="AF559" s="1">
        <f>(Table2[[#This Row],[Current Week High]]/Table2[[#This Row],[Close Price]])-1</f>
        <v>4.5924013279232678E-2</v>
      </c>
      <c r="AG559" s="1">
        <f>(Table2[[#This Row],[Close Price]]/Table2[[#This Row],[Current Month Low]])-1</f>
        <v>4.0740740740741188E-3</v>
      </c>
      <c r="AH559" s="1">
        <f>(Table2[[#This Row],[Current Month High]]/Table2[[#This Row],[Close Price]])-1</f>
        <v>3.2829214312061872E-2</v>
      </c>
      <c r="AI559">
        <v>31.279970490593801</v>
      </c>
      <c r="AJ559">
        <v>45.909580193756703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-0.23</v>
      </c>
      <c r="AM559" t="s">
        <v>3214</v>
      </c>
      <c r="AN559">
        <v>-11.2</v>
      </c>
      <c r="AO559" t="s">
        <v>3214</v>
      </c>
      <c r="AP559">
        <v>5.2746759884360001E-3</v>
      </c>
      <c r="AQ559">
        <f>(Table2[[#This Row],[Sharpe Ratio]]-AVERAGE(Table2[Sharpe Ratio]))/_xlfn.STDEV.P(Table2[Sharpe Ratio])</f>
        <v>-0.65299538475668018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508</v>
      </c>
      <c r="AT559">
        <f>_xlfn.RANK.AVG(Table2[[#This Row],[6M Return vs Nifty Z-Score]],Table2[6M Return vs Nifty Z-Score])</f>
        <v>520</v>
      </c>
      <c r="AU559">
        <f>_xlfn.RANK.AVG(Table2[[#This Row],[Sharpe Ratio Z-Score]],Table2[Sharpe Ratio Z-Score])</f>
        <v>498</v>
      </c>
      <c r="AV559">
        <f>(Table2[[#This Row],[Rank 1Y]]+Table2[[#This Row],[Rank 6M]]+Table2[[#This Row],[Rank Sharpe]])/3</f>
        <v>508.66666666666669</v>
      </c>
    </row>
    <row r="560" spans="1:48" x14ac:dyDescent="0.3">
      <c r="A560" t="s">
        <v>1050</v>
      </c>
      <c r="B560" t="s">
        <v>1051</v>
      </c>
      <c r="C560" t="s">
        <v>613</v>
      </c>
      <c r="D560" t="s">
        <v>613</v>
      </c>
      <c r="E560">
        <v>13573.599599524799</v>
      </c>
      <c r="F560">
        <v>25.94</v>
      </c>
      <c r="G560">
        <v>8.6816613803162603</v>
      </c>
      <c r="H560">
        <f>(Table2[[#This Row],[1Y Return vs Nifty]]-AVERAGE(Table2[1Y Return vs Nifty]))/_xlfn.STDEV.P(Table2[1Y Return vs Nifty])</f>
        <v>-0.26672770303783699</v>
      </c>
      <c r="I560">
        <v>2.9823641529504101</v>
      </c>
      <c r="J560">
        <f>(Table2[[#This Row],[1M Return vs Nifty]]-AVERAGE(Table2[1M Return vs Nifty]))/_xlfn.STDEV.P(Table2[1M Return vs Nifty])</f>
        <v>0.12160342917365062</v>
      </c>
      <c r="K560">
        <v>-24.017137404521701</v>
      </c>
      <c r="L560">
        <f>(Table2[[#This Row],[6M Return vs Nifty]]-AVERAGE(Table2[6M Return vs Nifty]))/_xlfn.STDEV.P(Table2[6M Return vs Nifty])</f>
        <v>-1.0917192593590959</v>
      </c>
      <c r="M560">
        <v>11.7637828281484</v>
      </c>
      <c r="N560">
        <f>(Table2[[#This Row],[1W Return vs Nifty]]-AVERAGE(Table2[1W Return vs Nifty]))/_xlfn.STDEV.P(Table2[1W Return vs Nifty])</f>
        <v>1.8304173059677984</v>
      </c>
      <c r="O560">
        <v>26.12</v>
      </c>
      <c r="P560">
        <v>26.424168439484198</v>
      </c>
      <c r="Q560">
        <v>25.797532565983602</v>
      </c>
      <c r="R560">
        <v>70.971923076099301</v>
      </c>
      <c r="S560" s="1">
        <f>(Table2[[#This Row],[Close Price]]-Table2[[#This Row],[20D EMA]])/Table2[[#This Row],[20D EMA]]</f>
        <v>-6.8912710566615505E-3</v>
      </c>
      <c r="T560" s="1">
        <f>(Table2[[#This Row],[Close Price]]-Table2[[#This Row],[50D EMA]])/Table2[[#This Row],[50D EMA]]</f>
        <v>-1.8322939493555845E-2</v>
      </c>
      <c r="U560" s="1">
        <f>(Table2[[#This Row],[Close Price]]-Table2[[#This Row],[200D EMA]])/Table2[[#This Row],[200D EMA]]</f>
        <v>5.5225217238122964E-3</v>
      </c>
      <c r="V560">
        <v>0.79879132688560495</v>
      </c>
      <c r="W560">
        <v>25.77</v>
      </c>
      <c r="X560">
        <v>27.43</v>
      </c>
      <c r="Y560">
        <v>24.93</v>
      </c>
      <c r="Z560">
        <v>28</v>
      </c>
      <c r="AA560">
        <v>25.77</v>
      </c>
      <c r="AB560">
        <v>28</v>
      </c>
      <c r="AC560" s="1">
        <f>(Table2[[#This Row],[Close Price]]/Table2[[#This Row],[Day Low]])-1</f>
        <v>6.5968180054327696E-3</v>
      </c>
      <c r="AD560" s="1">
        <f>(Table2[[#This Row],[Day High]]/Table2[[#This Row],[Close Price]])-1</f>
        <v>5.7440246723207355E-2</v>
      </c>
      <c r="AE560" s="1">
        <f>(Table2[[#This Row],[Close Price]]/Table2[[#This Row],[Current Week Low]])-1</f>
        <v>4.051343762535109E-2</v>
      </c>
      <c r="AF560" s="1">
        <f>(Table2[[#This Row],[Current Week High]]/Table2[[#This Row],[Close Price]])-1</f>
        <v>7.9414032382420841E-2</v>
      </c>
      <c r="AG560" s="1">
        <f>(Table2[[#This Row],[Close Price]]/Table2[[#This Row],[Current Month Low]])-1</f>
        <v>6.5968180054327696E-3</v>
      </c>
      <c r="AH560" s="1">
        <f>(Table2[[#This Row],[Current Month High]]/Table2[[#This Row],[Close Price]])-1</f>
        <v>7.9414032382420841E-2</v>
      </c>
      <c r="AI560">
        <v>50.539707016191102</v>
      </c>
      <c r="AJ560">
        <v>61.118012422360202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-0.13</v>
      </c>
      <c r="AM560" t="s">
        <v>3214</v>
      </c>
      <c r="AN560">
        <v>-0.77</v>
      </c>
      <c r="AO560" t="s">
        <v>3214</v>
      </c>
      <c r="AP560">
        <v>1.0210412233666999E-2</v>
      </c>
      <c r="AQ560">
        <f>(Table2[[#This Row],[Sharpe Ratio]]-AVERAGE(Table2[Sharpe Ratio]))/_xlfn.STDEV.P(Table2[Sharpe Ratio])</f>
        <v>-0.59536216262976305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384</v>
      </c>
      <c r="AT560">
        <f>_xlfn.RANK.AVG(Table2[[#This Row],[6M Return vs Nifty Z-Score]],Table2[6M Return vs Nifty Z-Score])</f>
        <v>660</v>
      </c>
      <c r="AU560">
        <f>_xlfn.RANK.AVG(Table2[[#This Row],[Sharpe Ratio Z-Score]],Table2[Sharpe Ratio Z-Score])</f>
        <v>483</v>
      </c>
      <c r="AV560">
        <f>(Table2[[#This Row],[Rank 1Y]]+Table2[[#This Row],[Rank 6M]]+Table2[[#This Row],[Rank Sharpe]])/3</f>
        <v>509</v>
      </c>
    </row>
    <row r="561" spans="1:48" x14ac:dyDescent="0.3">
      <c r="A561" t="s">
        <v>1870</v>
      </c>
      <c r="B561" t="s">
        <v>1871</v>
      </c>
      <c r="C561" t="s">
        <v>3187</v>
      </c>
      <c r="D561" t="s">
        <v>626</v>
      </c>
      <c r="E561">
        <v>4117.4889247199999</v>
      </c>
      <c r="F561">
        <v>607</v>
      </c>
      <c r="G561">
        <v>-42.222036919936698</v>
      </c>
      <c r="H561">
        <f>(Table2[[#This Row],[1Y Return vs Nifty]]-AVERAGE(Table2[1Y Return vs Nifty]))/_xlfn.STDEV.P(Table2[1Y Return vs Nifty])</f>
        <v>-1.1371877470131002</v>
      </c>
      <c r="I561">
        <v>2.3144039717760001</v>
      </c>
      <c r="J561">
        <f>(Table2[[#This Row],[1M Return vs Nifty]]-AVERAGE(Table2[1M Return vs Nifty]))/_xlfn.STDEV.P(Table2[1M Return vs Nifty])</f>
        <v>6.0858744123609282E-2</v>
      </c>
      <c r="K561">
        <v>-14.456477225511801</v>
      </c>
      <c r="L561">
        <f>(Table2[[#This Row],[6M Return vs Nifty]]-AVERAGE(Table2[6M Return vs Nifty]))/_xlfn.STDEV.P(Table2[6M Return vs Nifty])</f>
        <v>-0.77678023325547996</v>
      </c>
      <c r="M561">
        <v>2.35504024448838</v>
      </c>
      <c r="N561">
        <f>(Table2[[#This Row],[1W Return vs Nifty]]-AVERAGE(Table2[1W Return vs Nifty]))/_xlfn.STDEV.P(Table2[1W Return vs Nifty])</f>
        <v>-0.3377124546228023</v>
      </c>
      <c r="O561">
        <v>615.73</v>
      </c>
      <c r="P561">
        <v>619.51099963967204</v>
      </c>
      <c r="Q561">
        <v>632.16291405628397</v>
      </c>
      <c r="R561">
        <v>56.955469943942497</v>
      </c>
      <c r="S561" s="1">
        <f>(Table2[[#This Row],[Close Price]]-Table2[[#This Row],[20D EMA]])/Table2[[#This Row],[20D EMA]]</f>
        <v>-1.4178292433371799E-2</v>
      </c>
      <c r="T561" s="1">
        <f>(Table2[[#This Row],[Close Price]]-Table2[[#This Row],[50D EMA]])/Table2[[#This Row],[50D EMA]]</f>
        <v>-2.0194959648737222E-2</v>
      </c>
      <c r="U561" s="1">
        <f>(Table2[[#This Row],[Close Price]]-Table2[[#This Row],[200D EMA]])/Table2[[#This Row],[200D EMA]]</f>
        <v>-3.9804476815676684E-2</v>
      </c>
      <c r="V561">
        <v>0.89251349838341498</v>
      </c>
      <c r="W561">
        <v>604</v>
      </c>
      <c r="X561">
        <v>617.45000000000005</v>
      </c>
      <c r="Y561">
        <v>604</v>
      </c>
      <c r="Z561">
        <v>628.1</v>
      </c>
      <c r="AA561">
        <v>604</v>
      </c>
      <c r="AB561">
        <v>628.1</v>
      </c>
      <c r="AC561" s="1">
        <f>(Table2[[#This Row],[Close Price]]/Table2[[#This Row],[Day Low]])-1</f>
        <v>4.9668874172186239E-3</v>
      </c>
      <c r="AD561" s="1">
        <f>(Table2[[#This Row],[Day High]]/Table2[[#This Row],[Close Price]])-1</f>
        <v>1.7215815485996711E-2</v>
      </c>
      <c r="AE561" s="1">
        <f>(Table2[[#This Row],[Close Price]]/Table2[[#This Row],[Current Week Low]])-1</f>
        <v>4.9668874172186239E-3</v>
      </c>
      <c r="AF561" s="1">
        <f>(Table2[[#This Row],[Current Week High]]/Table2[[#This Row],[Close Price]])-1</f>
        <v>3.4761120263591572E-2</v>
      </c>
      <c r="AG561" s="1">
        <f>(Table2[[#This Row],[Close Price]]/Table2[[#This Row],[Current Month Low]])-1</f>
        <v>4.9668874172186239E-3</v>
      </c>
      <c r="AH561" s="1">
        <f>(Table2[[#This Row],[Current Month High]]/Table2[[#This Row],[Close Price]])-1</f>
        <v>3.4761120263591572E-2</v>
      </c>
      <c r="AI561">
        <v>34.266886326194303</v>
      </c>
      <c r="AJ561">
        <v>10.0435097897026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-0.19</v>
      </c>
      <c r="AM561" t="s">
        <v>3214</v>
      </c>
      <c r="AN561">
        <v>-0.97</v>
      </c>
      <c r="AO561" t="s">
        <v>3214</v>
      </c>
      <c r="AP561">
        <v>8.7088894402841996E-2</v>
      </c>
      <c r="AQ561">
        <f>(Table2[[#This Row],[Sharpe Ratio]]-AVERAGE(Table2[Sharpe Ratio]))/_xlfn.STDEV.P(Table2[Sharpe Ratio])</f>
        <v>0.3023265345564734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686</v>
      </c>
      <c r="AT561">
        <f>_xlfn.RANK.AVG(Table2[[#This Row],[6M Return vs Nifty Z-Score]],Table2[6M Return vs Nifty Z-Score])</f>
        <v>575</v>
      </c>
      <c r="AU561">
        <f>_xlfn.RANK.AVG(Table2[[#This Row],[Sharpe Ratio Z-Score]],Table2[Sharpe Ratio Z-Score])</f>
        <v>266</v>
      </c>
      <c r="AV561">
        <f>(Table2[[#This Row],[Rank 1Y]]+Table2[[#This Row],[Rank 6M]]+Table2[[#This Row],[Rank Sharpe]])/3</f>
        <v>509</v>
      </c>
    </row>
    <row r="562" spans="1:48" x14ac:dyDescent="0.3">
      <c r="A562" t="s">
        <v>41</v>
      </c>
      <c r="B562" t="s">
        <v>42</v>
      </c>
      <c r="C562" t="s">
        <v>3169</v>
      </c>
      <c r="D562" t="s">
        <v>43</v>
      </c>
      <c r="E562">
        <v>632531.395088505</v>
      </c>
      <c r="F562">
        <v>967.35</v>
      </c>
      <c r="G562">
        <v>20.598343569924701</v>
      </c>
      <c r="H562">
        <f>(Table2[[#This Row],[1Y Return vs Nifty]]-AVERAGE(Table2[1Y Return vs Nifty]))/_xlfn.STDEV.P(Table2[1Y Return vs Nifty])</f>
        <v>-6.2950844986754018E-2</v>
      </c>
      <c r="I562">
        <v>-5.8926556855640699</v>
      </c>
      <c r="J562">
        <f>(Table2[[#This Row],[1M Return vs Nifty]]-AVERAGE(Table2[1M Return vs Nifty]))/_xlfn.STDEV.P(Table2[1M Return vs Nifty])</f>
        <v>-0.68549600593873161</v>
      </c>
      <c r="K562">
        <v>-15.5964160374184</v>
      </c>
      <c r="L562">
        <f>(Table2[[#This Row],[6M Return vs Nifty]]-AVERAGE(Table2[6M Return vs Nifty]))/_xlfn.STDEV.P(Table2[6M Return vs Nifty])</f>
        <v>-0.81433111494331301</v>
      </c>
      <c r="M562">
        <v>1.6806552601246201</v>
      </c>
      <c r="N562">
        <f>(Table2[[#This Row],[1W Return vs Nifty]]-AVERAGE(Table2[1W Return vs Nifty]))/_xlfn.STDEV.P(Table2[1W Return vs Nifty])</f>
        <v>-0.49311623378812763</v>
      </c>
      <c r="O562">
        <v>1022.46</v>
      </c>
      <c r="P562">
        <v>1041.4925512307</v>
      </c>
      <c r="Q562">
        <v>970.02858779590395</v>
      </c>
      <c r="R562">
        <v>33.4205322790963</v>
      </c>
      <c r="S562" s="1">
        <f>(Table2[[#This Row],[Close Price]]-Table2[[#This Row],[20D EMA]])/Table2[[#This Row],[20D EMA]]</f>
        <v>-5.3899419048177938E-2</v>
      </c>
      <c r="T562" s="1">
        <f>(Table2[[#This Row],[Close Price]]-Table2[[#This Row],[50D EMA]])/Table2[[#This Row],[50D EMA]]</f>
        <v>-7.118874843904352E-2</v>
      </c>
      <c r="U562" s="1">
        <f>(Table2[[#This Row],[Close Price]]-Table2[[#This Row],[200D EMA]])/Table2[[#This Row],[200D EMA]]</f>
        <v>-2.761349335064652E-3</v>
      </c>
      <c r="V562">
        <v>0.49361635229058598</v>
      </c>
      <c r="W562">
        <v>964.25</v>
      </c>
      <c r="X562">
        <v>994.85</v>
      </c>
      <c r="Y562">
        <v>964.25</v>
      </c>
      <c r="Z562">
        <v>1022</v>
      </c>
      <c r="AA562">
        <v>964.25</v>
      </c>
      <c r="AB562">
        <v>1012.4</v>
      </c>
      <c r="AC562" s="1">
        <f>(Table2[[#This Row],[Close Price]]/Table2[[#This Row],[Day Low]])-1</f>
        <v>3.2149338864402299E-3</v>
      </c>
      <c r="AD562" s="1">
        <f>(Table2[[#This Row],[Day High]]/Table2[[#This Row],[Close Price]])-1</f>
        <v>2.8428180079598908E-2</v>
      </c>
      <c r="AE562" s="1">
        <f>(Table2[[#This Row],[Close Price]]/Table2[[#This Row],[Current Week Low]])-1</f>
        <v>3.2149338864402299E-3</v>
      </c>
      <c r="AF562" s="1">
        <f>(Table2[[#This Row],[Current Week High]]/Table2[[#This Row],[Close Price]])-1</f>
        <v>5.6494546958184788E-2</v>
      </c>
      <c r="AG562" s="1">
        <f>(Table2[[#This Row],[Close Price]]/Table2[[#This Row],[Current Month Low]])-1</f>
        <v>3.2149338864402299E-3</v>
      </c>
      <c r="AH562" s="1">
        <f>(Table2[[#This Row],[Current Month High]]/Table2[[#This Row],[Close Price]])-1</f>
        <v>4.6570527730397382E-2</v>
      </c>
      <c r="AI562">
        <v>26.3244947537085</v>
      </c>
      <c r="AJ562">
        <v>61.9402360425211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-0.09</v>
      </c>
      <c r="AM562" t="s">
        <v>3214</v>
      </c>
      <c r="AN562">
        <v>-5.91</v>
      </c>
      <c r="AO562" t="s">
        <v>3214</v>
      </c>
      <c r="AP562">
        <v>-3.1276022218069001E-2</v>
      </c>
      <c r="AQ562">
        <f>(Table2[[#This Row],[Sharpe Ratio]]-AVERAGE(Table2[Sharpe Ratio]))/_xlfn.STDEV.P(Table2[Sharpe Ratio])</f>
        <v>-1.0797877423638735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316</v>
      </c>
      <c r="AT562">
        <f>_xlfn.RANK.AVG(Table2[[#This Row],[6M Return vs Nifty Z-Score]],Table2[6M Return vs Nifty Z-Score])</f>
        <v>584</v>
      </c>
      <c r="AU562">
        <f>_xlfn.RANK.AVG(Table2[[#This Row],[Sharpe Ratio Z-Score]],Table2[Sharpe Ratio Z-Score])</f>
        <v>628</v>
      </c>
      <c r="AV562">
        <f>(Table2[[#This Row],[Rank 1Y]]+Table2[[#This Row],[Rank 6M]]+Table2[[#This Row],[Rank Sharpe]])/3</f>
        <v>509.33333333333331</v>
      </c>
    </row>
    <row r="563" spans="1:48" x14ac:dyDescent="0.3">
      <c r="A563" t="s">
        <v>1100</v>
      </c>
      <c r="B563" t="s">
        <v>1101</v>
      </c>
      <c r="C563" t="s">
        <v>3169</v>
      </c>
      <c r="D563" t="s">
        <v>24</v>
      </c>
      <c r="E563">
        <v>12139.612506560001</v>
      </c>
      <c r="F563">
        <v>163.9</v>
      </c>
      <c r="G563">
        <v>0.57615509175032598</v>
      </c>
      <c r="H563">
        <f>(Table2[[#This Row],[1Y Return vs Nifty]]-AVERAGE(Table2[1Y Return vs Nifty]))/_xlfn.STDEV.P(Table2[1Y Return vs Nifty])</f>
        <v>-0.40533294383527857</v>
      </c>
      <c r="I563">
        <v>-4.0959810647885302</v>
      </c>
      <c r="J563">
        <f>(Table2[[#This Row],[1M Return vs Nifty]]-AVERAGE(Table2[1M Return vs Nifty]))/_xlfn.STDEV.P(Table2[1M Return vs Nifty])</f>
        <v>-0.52210537719717254</v>
      </c>
      <c r="K563">
        <v>-3.1004788097078899</v>
      </c>
      <c r="L563">
        <f>(Table2[[#This Row],[6M Return vs Nifty]]-AVERAGE(Table2[6M Return vs Nifty]))/_xlfn.STDEV.P(Table2[6M Return vs Nifty])</f>
        <v>-0.40270072257906703</v>
      </c>
      <c r="M563">
        <v>1.5411633603983399</v>
      </c>
      <c r="N563">
        <f>(Table2[[#This Row],[1W Return vs Nifty]]-AVERAGE(Table2[1W Return vs Nifty]))/_xlfn.STDEV.P(Table2[1W Return vs Nifty])</f>
        <v>-0.52526043759311902</v>
      </c>
      <c r="O563">
        <v>166.23</v>
      </c>
      <c r="P563">
        <v>165.71135134414899</v>
      </c>
      <c r="Q563">
        <v>155.58126023509101</v>
      </c>
      <c r="R563">
        <v>34.890208205112799</v>
      </c>
      <c r="S563" s="1">
        <f>(Table2[[#This Row],[Close Price]]-Table2[[#This Row],[20D EMA]])/Table2[[#This Row],[20D EMA]]</f>
        <v>-1.401672381639887E-2</v>
      </c>
      <c r="T563" s="1">
        <f>(Table2[[#This Row],[Close Price]]-Table2[[#This Row],[50D EMA]])/Table2[[#This Row],[50D EMA]]</f>
        <v>-1.0930762011512283E-2</v>
      </c>
      <c r="U563" s="1">
        <f>(Table2[[#This Row],[Close Price]]-Table2[[#This Row],[200D EMA]])/Table2[[#This Row],[200D EMA]]</f>
        <v>5.3468777360068741E-2</v>
      </c>
      <c r="V563">
        <v>0.79899478214290098</v>
      </c>
      <c r="W563">
        <v>159.31</v>
      </c>
      <c r="X563">
        <v>163.9</v>
      </c>
      <c r="Y563">
        <v>159.31</v>
      </c>
      <c r="Z563">
        <v>165.99</v>
      </c>
      <c r="AA563">
        <v>159.31</v>
      </c>
      <c r="AB563">
        <v>165.57</v>
      </c>
      <c r="AC563" s="1">
        <f>(Table2[[#This Row],[Close Price]]/Table2[[#This Row],[Day Low]])-1</f>
        <v>2.8811750674785142E-2</v>
      </c>
      <c r="AD563" s="1">
        <f>(Table2[[#This Row],[Day High]]/Table2[[#This Row],[Close Price]])-1</f>
        <v>0</v>
      </c>
      <c r="AE563" s="1">
        <f>(Table2[[#This Row],[Close Price]]/Table2[[#This Row],[Current Week Low]])-1</f>
        <v>2.8811750674785142E-2</v>
      </c>
      <c r="AF563" s="1">
        <f>(Table2[[#This Row],[Current Week High]]/Table2[[#This Row],[Close Price]])-1</f>
        <v>1.2751677852349097E-2</v>
      </c>
      <c r="AG563" s="1">
        <f>(Table2[[#This Row],[Close Price]]/Table2[[#This Row],[Current Month Low]])-1</f>
        <v>2.8811750674785142E-2</v>
      </c>
      <c r="AH563" s="1">
        <f>(Table2[[#This Row],[Current Month High]]/Table2[[#This Row],[Close Price]])-1</f>
        <v>1.0189139719340989E-2</v>
      </c>
      <c r="AI563">
        <v>7.8828553996339101</v>
      </c>
      <c r="AJ563">
        <v>32.0177204993958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</v>
      </c>
      <c r="AM563" t="s">
        <v>3216</v>
      </c>
      <c r="AN563">
        <v>-4.83</v>
      </c>
      <c r="AO563" t="s">
        <v>3214</v>
      </c>
      <c r="AP563">
        <v>-3.4245620044397997E-2</v>
      </c>
      <c r="AQ563">
        <f>(Table2[[#This Row],[Sharpe Ratio]]-AVERAGE(Table2[Sharpe Ratio]))/_xlfn.STDEV.P(Table2[Sharpe Ratio])</f>
        <v>-1.1144629119128533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-2.9698623931174906</v>
      </c>
      <c r="AS563">
        <f>_xlfn.RANK.AVG(Table2[[#This Row],[1Y Return vs Nifty Z-Score]],Table2[1Y Return vs Nifty Z-Score])</f>
        <v>430</v>
      </c>
      <c r="AT563">
        <f>_xlfn.RANK.AVG(Table2[[#This Row],[6M Return vs Nifty Z-Score]],Table2[6M Return vs Nifty Z-Score])</f>
        <v>465</v>
      </c>
      <c r="AU563">
        <f>_xlfn.RANK.AVG(Table2[[#This Row],[Sharpe Ratio Z-Score]],Table2[Sharpe Ratio Z-Score])</f>
        <v>634</v>
      </c>
      <c r="AV563">
        <f>(Table2[[#This Row],[Rank 1Y]]+Table2[[#This Row],[Rank 6M]]+Table2[[#This Row],[Rank Sharpe]])/3</f>
        <v>509.66666666666669</v>
      </c>
    </row>
    <row r="564" spans="1:48" x14ac:dyDescent="0.3">
      <c r="A564" t="s">
        <v>729</v>
      </c>
      <c r="B564" t="s">
        <v>730</v>
      </c>
      <c r="C564" t="s">
        <v>3169</v>
      </c>
      <c r="D564" t="s">
        <v>51</v>
      </c>
      <c r="E564">
        <v>24181.3289419311</v>
      </c>
      <c r="F564">
        <v>818.05</v>
      </c>
      <c r="G564">
        <v>-14.611796357319101</v>
      </c>
      <c r="H564">
        <f>(Table2[[#This Row],[1Y Return vs Nifty]]-AVERAGE(Table2[1Y Return vs Nifty]))/_xlfn.STDEV.P(Table2[1Y Return vs Nifty])</f>
        <v>-0.66504894341296428</v>
      </c>
      <c r="I564">
        <v>8.3248278585962296</v>
      </c>
      <c r="J564">
        <f>(Table2[[#This Row],[1M Return vs Nifty]]-AVERAGE(Table2[1M Return vs Nifty]))/_xlfn.STDEV.P(Table2[1M Return vs Nifty])</f>
        <v>0.60745016725337986</v>
      </c>
      <c r="K564">
        <v>-2.3818951356406499</v>
      </c>
      <c r="L564">
        <f>(Table2[[#This Row],[6M Return vs Nifty]]-AVERAGE(Table2[6M Return vs Nifty]))/_xlfn.STDEV.P(Table2[6M Return vs Nifty])</f>
        <v>-0.37902975862392607</v>
      </c>
      <c r="M564">
        <v>3.3224091561642402</v>
      </c>
      <c r="N564">
        <f>(Table2[[#This Row],[1W Return vs Nifty]]-AVERAGE(Table2[1W Return vs Nifty]))/_xlfn.STDEV.P(Table2[1W Return vs Nifty])</f>
        <v>-0.11479410945337934</v>
      </c>
      <c r="O564">
        <v>781.61</v>
      </c>
      <c r="P564">
        <v>765.93796089801901</v>
      </c>
      <c r="Q564">
        <v>741.23383098597196</v>
      </c>
      <c r="R564">
        <v>66.928155380756607</v>
      </c>
      <c r="S564" s="1">
        <f>(Table2[[#This Row],[Close Price]]-Table2[[#This Row],[20D EMA]])/Table2[[#This Row],[20D EMA]]</f>
        <v>4.6621716712938605E-2</v>
      </c>
      <c r="T564" s="1">
        <f>(Table2[[#This Row],[Close Price]]-Table2[[#This Row],[50D EMA]])/Table2[[#This Row],[50D EMA]]</f>
        <v>6.8036893015307034E-2</v>
      </c>
      <c r="U564" s="1">
        <f>(Table2[[#This Row],[Close Price]]-Table2[[#This Row],[200D EMA]])/Table2[[#This Row],[200D EMA]]</f>
        <v>0.10363284270477632</v>
      </c>
      <c r="V564">
        <v>4.2600266598298298</v>
      </c>
      <c r="W564">
        <v>805.1</v>
      </c>
      <c r="X564">
        <v>828</v>
      </c>
      <c r="Y564">
        <v>777</v>
      </c>
      <c r="Z564">
        <v>832</v>
      </c>
      <c r="AA564">
        <v>777</v>
      </c>
      <c r="AB564">
        <v>832</v>
      </c>
      <c r="AC564" s="1">
        <f>(Table2[[#This Row],[Close Price]]/Table2[[#This Row],[Day Low]])-1</f>
        <v>1.6084958390262027E-2</v>
      </c>
      <c r="AD564" s="1">
        <f>(Table2[[#This Row],[Day High]]/Table2[[#This Row],[Close Price]])-1</f>
        <v>1.2163070716948887E-2</v>
      </c>
      <c r="AE564" s="1">
        <f>(Table2[[#This Row],[Close Price]]/Table2[[#This Row],[Current Week Low]])-1</f>
        <v>5.2831402831402752E-2</v>
      </c>
      <c r="AF564" s="1">
        <f>(Table2[[#This Row],[Current Week High]]/Table2[[#This Row],[Close Price]])-1</f>
        <v>1.7052747387079181E-2</v>
      </c>
      <c r="AG564" s="1">
        <f>(Table2[[#This Row],[Close Price]]/Table2[[#This Row],[Current Month Low]])-1</f>
        <v>5.2831402831402752E-2</v>
      </c>
      <c r="AH564" s="1">
        <f>(Table2[[#This Row],[Current Month High]]/Table2[[#This Row],[Close Price]])-1</f>
        <v>1.7052747387079181E-2</v>
      </c>
      <c r="AI564">
        <v>5.4642136788704798</v>
      </c>
      <c r="AJ564">
        <v>36.3303058078493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0.01</v>
      </c>
      <c r="AM564" t="s">
        <v>3215</v>
      </c>
      <c r="AN564">
        <v>7.35</v>
      </c>
      <c r="AO564" t="s">
        <v>3215</v>
      </c>
      <c r="AQ564">
        <f>(Table2[[#This Row],[Sharpe Ratio]]-AVERAGE(Table2[Sharpe Ratio]))/_xlfn.STDEV.P(Table2[Sharpe Ratio])</f>
        <v>-0.7145863121857492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-1.2660089564226389</v>
      </c>
      <c r="AS564">
        <f>_xlfn.RANK.AVG(Table2[[#This Row],[1Y Return vs Nifty Z-Score]],Table2[1Y Return vs Nifty Z-Score])</f>
        <v>544</v>
      </c>
      <c r="AT564">
        <f>_xlfn.RANK.AVG(Table2[[#This Row],[6M Return vs Nifty Z-Score]],Table2[6M Return vs Nifty Z-Score])</f>
        <v>450</v>
      </c>
      <c r="AU564">
        <f>_xlfn.RANK.AVG(Table2[[#This Row],[Sharpe Ratio Z-Score]],Table2[Sharpe Ratio Z-Score])</f>
        <v>536.5</v>
      </c>
      <c r="AV564">
        <f>(Table2[[#This Row],[Rank 1Y]]+Table2[[#This Row],[Rank 6M]]+Table2[[#This Row],[Rank Sharpe]])/3</f>
        <v>510.16666666666669</v>
      </c>
    </row>
    <row r="565" spans="1:48" x14ac:dyDescent="0.3">
      <c r="A565" t="s">
        <v>1956</v>
      </c>
      <c r="B565" t="s">
        <v>1957</v>
      </c>
      <c r="C565" t="s">
        <v>3181</v>
      </c>
      <c r="D565" t="s">
        <v>270</v>
      </c>
      <c r="E565">
        <v>3688.3003603799998</v>
      </c>
      <c r="F565">
        <v>1142.9000000000001</v>
      </c>
      <c r="G565">
        <v>-29.0866280037724</v>
      </c>
      <c r="H565">
        <f>(Table2[[#This Row],[1Y Return vs Nifty]]-AVERAGE(Table2[1Y Return vs Nifty]))/_xlfn.STDEV.P(Table2[1Y Return vs Nifty])</f>
        <v>-0.91257049906079146</v>
      </c>
      <c r="I565">
        <v>-2.2992608612940799</v>
      </c>
      <c r="J565">
        <f>(Table2[[#This Row],[1M Return vs Nifty]]-AVERAGE(Table2[1M Return vs Nifty]))/_xlfn.STDEV.P(Table2[1M Return vs Nifty])</f>
        <v>-0.35871060313680242</v>
      </c>
      <c r="K565">
        <v>16.8988480405887</v>
      </c>
      <c r="L565">
        <f>(Table2[[#This Row],[6M Return vs Nifty]]-AVERAGE(Table2[6M Return vs Nifty]))/_xlfn.STDEV.P(Table2[6M Return vs Nifty])</f>
        <v>0.25609986263455631</v>
      </c>
      <c r="M565">
        <v>5.47802491602038</v>
      </c>
      <c r="N565">
        <f>(Table2[[#This Row],[1W Return vs Nifty]]-AVERAGE(Table2[1W Return vs Nifty]))/_xlfn.STDEV.P(Table2[1W Return vs Nifty])</f>
        <v>0.38194120238933843</v>
      </c>
      <c r="O565">
        <v>1179.54</v>
      </c>
      <c r="P565">
        <v>1163.3730497265699</v>
      </c>
      <c r="Q565">
        <v>1079.5721590527501</v>
      </c>
      <c r="R565">
        <v>49.655352162430297</v>
      </c>
      <c r="S565" s="1">
        <f>(Table2[[#This Row],[Close Price]]-Table2[[#This Row],[20D EMA]])/Table2[[#This Row],[20D EMA]]</f>
        <v>-3.1062956745849971E-2</v>
      </c>
      <c r="T565" s="1">
        <f>(Table2[[#This Row],[Close Price]]-Table2[[#This Row],[50D EMA]])/Table2[[#This Row],[50D EMA]]</f>
        <v>-1.7598009281185965E-2</v>
      </c>
      <c r="U565" s="1">
        <f>(Table2[[#This Row],[Close Price]]-Table2[[#This Row],[200D EMA]])/Table2[[#This Row],[200D EMA]]</f>
        <v>5.8660127918467093E-2</v>
      </c>
      <c r="V565">
        <v>0.37438573213478299</v>
      </c>
      <c r="W565">
        <v>1137.5</v>
      </c>
      <c r="X565">
        <v>1167.7</v>
      </c>
      <c r="Y565">
        <v>1132.55</v>
      </c>
      <c r="Z565">
        <v>1179.9000000000001</v>
      </c>
      <c r="AA565">
        <v>1137.5</v>
      </c>
      <c r="AB565">
        <v>1179.9000000000001</v>
      </c>
      <c r="AC565" s="1">
        <f>(Table2[[#This Row],[Close Price]]/Table2[[#This Row],[Day Low]])-1</f>
        <v>4.7472527472527393E-3</v>
      </c>
      <c r="AD565" s="1">
        <f>(Table2[[#This Row],[Day High]]/Table2[[#This Row],[Close Price]])-1</f>
        <v>2.1699186280514482E-2</v>
      </c>
      <c r="AE565" s="1">
        <f>(Table2[[#This Row],[Close Price]]/Table2[[#This Row],[Current Week Low]])-1</f>
        <v>9.1386693744206493E-3</v>
      </c>
      <c r="AF565" s="1">
        <f>(Table2[[#This Row],[Current Week High]]/Table2[[#This Row],[Close Price]])-1</f>
        <v>3.2373785983025538E-2</v>
      </c>
      <c r="AG565" s="1">
        <f>(Table2[[#This Row],[Close Price]]/Table2[[#This Row],[Current Month Low]])-1</f>
        <v>4.7472527472527393E-3</v>
      </c>
      <c r="AH565" s="1">
        <f>(Table2[[#This Row],[Current Month High]]/Table2[[#This Row],[Close Price]])-1</f>
        <v>3.2373785983025538E-2</v>
      </c>
      <c r="AI565">
        <v>20.307988450433001</v>
      </c>
      <c r="AJ565">
        <v>52.052151932415299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0.02</v>
      </c>
      <c r="AM565" t="s">
        <v>3215</v>
      </c>
      <c r="AN565">
        <v>-6.77</v>
      </c>
      <c r="AO565" t="s">
        <v>3214</v>
      </c>
      <c r="AP565">
        <v>-6.0966246102866002E-2</v>
      </c>
      <c r="AQ565">
        <f>(Table2[[#This Row],[Sharpe Ratio]]-AVERAGE(Table2[Sharpe Ratio]))/_xlfn.STDEV.P(Table2[Sharpe Ratio])</f>
        <v>-1.4264722455732468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-2.0597122827469461</v>
      </c>
      <c r="AS565">
        <f>_xlfn.RANK.AVG(Table2[[#This Row],[1Y Return vs Nifty Z-Score]],Table2[1Y Return vs Nifty Z-Score])</f>
        <v>631</v>
      </c>
      <c r="AT565">
        <f>_xlfn.RANK.AVG(Table2[[#This Row],[6M Return vs Nifty Z-Score]],Table2[6M Return vs Nifty Z-Score])</f>
        <v>232</v>
      </c>
      <c r="AU565">
        <f>_xlfn.RANK.AVG(Table2[[#This Row],[Sharpe Ratio Z-Score]],Table2[Sharpe Ratio Z-Score])</f>
        <v>676</v>
      </c>
      <c r="AV565">
        <f>(Table2[[#This Row],[Rank 1Y]]+Table2[[#This Row],[Rank 6M]]+Table2[[#This Row],[Rank Sharpe]])/3</f>
        <v>513</v>
      </c>
    </row>
    <row r="566" spans="1:48" x14ac:dyDescent="0.3">
      <c r="A566" t="s">
        <v>740</v>
      </c>
      <c r="B566" t="s">
        <v>741</v>
      </c>
      <c r="C566" t="s">
        <v>3178</v>
      </c>
      <c r="D566" t="s">
        <v>742</v>
      </c>
      <c r="E566">
        <v>23592.524561999999</v>
      </c>
      <c r="F566">
        <v>1474.3</v>
      </c>
      <c r="G566">
        <v>-20.016801109255098</v>
      </c>
      <c r="H566">
        <f>(Table2[[#This Row],[1Y Return vs Nifty]]-AVERAGE(Table2[1Y Return vs Nifty]))/_xlfn.STDEV.P(Table2[1Y Return vs Nifty])</f>
        <v>-0.75747524702464775</v>
      </c>
      <c r="I566">
        <v>9.0121254712385497</v>
      </c>
      <c r="J566">
        <f>(Table2[[#This Row],[1M Return vs Nifty]]-AVERAGE(Table2[1M Return vs Nifty]))/_xlfn.STDEV.P(Table2[1M Return vs Nifty])</f>
        <v>0.66995340950084237</v>
      </c>
      <c r="K566">
        <v>3.3044333364442902</v>
      </c>
      <c r="L566">
        <f>(Table2[[#This Row],[6M Return vs Nifty]]-AVERAGE(Table2[6M Return vs Nifty]))/_xlfn.STDEV.P(Table2[6M Return vs Nifty])</f>
        <v>-0.19171562784502477</v>
      </c>
      <c r="M566">
        <v>1.1771711561224201</v>
      </c>
      <c r="N566">
        <f>(Table2[[#This Row],[1W Return vs Nifty]]-AVERAGE(Table2[1W Return vs Nifty]))/_xlfn.STDEV.P(Table2[1W Return vs Nifty])</f>
        <v>-0.60913799335536845</v>
      </c>
      <c r="O566">
        <v>1469.11</v>
      </c>
      <c r="P566">
        <v>1434.8304011001201</v>
      </c>
      <c r="Q566">
        <v>1350.9071097630101</v>
      </c>
      <c r="R566">
        <v>51.172360563415701</v>
      </c>
      <c r="S566" s="1">
        <f>(Table2[[#This Row],[Close Price]]-Table2[[#This Row],[20D EMA]])/Table2[[#This Row],[20D EMA]]</f>
        <v>3.5327511214272959E-3</v>
      </c>
      <c r="T566" s="1">
        <f>(Table2[[#This Row],[Close Price]]-Table2[[#This Row],[50D EMA]])/Table2[[#This Row],[50D EMA]]</f>
        <v>2.7508198090601902E-2</v>
      </c>
      <c r="U566" s="1">
        <f>(Table2[[#This Row],[Close Price]]-Table2[[#This Row],[200D EMA]])/Table2[[#This Row],[200D EMA]]</f>
        <v>9.1340766026937761E-2</v>
      </c>
      <c r="V566">
        <v>1.32779017787007</v>
      </c>
      <c r="W566">
        <v>1465</v>
      </c>
      <c r="X566">
        <v>1501.65</v>
      </c>
      <c r="Y566">
        <v>1449.95</v>
      </c>
      <c r="Z566">
        <v>1501.65</v>
      </c>
      <c r="AA566">
        <v>1460.1</v>
      </c>
      <c r="AB566">
        <v>1501.65</v>
      </c>
      <c r="AC566" s="1">
        <f>(Table2[[#This Row],[Close Price]]/Table2[[#This Row],[Day Low]])-1</f>
        <v>6.3481228668942347E-3</v>
      </c>
      <c r="AD566" s="1">
        <f>(Table2[[#This Row],[Day High]]/Table2[[#This Row],[Close Price]])-1</f>
        <v>1.8551176829681992E-2</v>
      </c>
      <c r="AE566" s="1">
        <f>(Table2[[#This Row],[Close Price]]/Table2[[#This Row],[Current Week Low]])-1</f>
        <v>1.6793682540777288E-2</v>
      </c>
      <c r="AF566" s="1">
        <f>(Table2[[#This Row],[Current Week High]]/Table2[[#This Row],[Close Price]])-1</f>
        <v>1.8551176829681992E-2</v>
      </c>
      <c r="AG566" s="1">
        <f>(Table2[[#This Row],[Close Price]]/Table2[[#This Row],[Current Month Low]])-1</f>
        <v>9.7253612766248221E-3</v>
      </c>
      <c r="AH566" s="1">
        <f>(Table2[[#This Row],[Current Month High]]/Table2[[#This Row],[Close Price]])-1</f>
        <v>1.8551176829681992E-2</v>
      </c>
      <c r="AI566">
        <v>7.0813267313301198</v>
      </c>
      <c r="AJ566">
        <v>32.777952897734899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0.08</v>
      </c>
      <c r="AM566" t="s">
        <v>3215</v>
      </c>
      <c r="AN566">
        <v>0.2</v>
      </c>
      <c r="AO566" t="s">
        <v>3215</v>
      </c>
      <c r="AP566">
        <v>-8.903536416838E-3</v>
      </c>
      <c r="AQ566">
        <f>(Table2[[#This Row],[Sharpe Ratio]]-AVERAGE(Table2[Sharpe Ratio]))/_xlfn.STDEV.P(Table2[Sharpe Ratio])</f>
        <v>-0.81855043557717333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-1.7069258943013719</v>
      </c>
      <c r="AS566">
        <f>_xlfn.RANK.AVG(Table2[[#This Row],[1Y Return vs Nifty Z-Score]],Table2[1Y Return vs Nifty Z-Score])</f>
        <v>573</v>
      </c>
      <c r="AT566">
        <f>_xlfn.RANK.AVG(Table2[[#This Row],[6M Return vs Nifty Z-Score]],Table2[6M Return vs Nifty Z-Score])</f>
        <v>391</v>
      </c>
      <c r="AU566">
        <f>_xlfn.RANK.AVG(Table2[[#This Row],[Sharpe Ratio Z-Score]],Table2[Sharpe Ratio Z-Score])</f>
        <v>580</v>
      </c>
      <c r="AV566">
        <f>(Table2[[#This Row],[Rank 1Y]]+Table2[[#This Row],[Rank 6M]]+Table2[[#This Row],[Rank Sharpe]])/3</f>
        <v>514.66666666666663</v>
      </c>
    </row>
    <row r="567" spans="1:48" x14ac:dyDescent="0.3">
      <c r="A567" t="s">
        <v>1028</v>
      </c>
      <c r="B567" t="s">
        <v>1029</v>
      </c>
      <c r="C567" t="s">
        <v>3179</v>
      </c>
      <c r="D567" t="s">
        <v>517</v>
      </c>
      <c r="E567">
        <v>14055.9538162399</v>
      </c>
      <c r="F567">
        <v>882.6</v>
      </c>
      <c r="G567">
        <v>-38.185262705264499</v>
      </c>
      <c r="H567">
        <f>(Table2[[#This Row],[1Y Return vs Nifty]]-AVERAGE(Table2[1Y Return vs Nifty]))/_xlfn.STDEV.P(Table2[1Y Return vs Nifty])</f>
        <v>-1.068158368446233</v>
      </c>
      <c r="I567">
        <v>10.148706445202301</v>
      </c>
      <c r="J567">
        <f>(Table2[[#This Row],[1M Return vs Nifty]]-AVERAGE(Table2[1M Return vs Nifty]))/_xlfn.STDEV.P(Table2[1M Return vs Nifty])</f>
        <v>0.77331474037524961</v>
      </c>
      <c r="K567">
        <v>-3.4721336832189902</v>
      </c>
      <c r="L567">
        <f>(Table2[[#This Row],[6M Return vs Nifty]]-AVERAGE(Table2[6M Return vs Nifty]))/_xlfn.STDEV.P(Table2[6M Return vs Nifty])</f>
        <v>-0.41494345704705121</v>
      </c>
      <c r="M567">
        <v>4.1734637962452599</v>
      </c>
      <c r="N567">
        <f>(Table2[[#This Row],[1W Return vs Nifty]]-AVERAGE(Table2[1W Return vs Nifty]))/_xlfn.STDEV.P(Table2[1W Return vs Nifty])</f>
        <v>8.132103310062129E-2</v>
      </c>
      <c r="O567">
        <v>872.46</v>
      </c>
      <c r="P567">
        <v>850.16071755837402</v>
      </c>
      <c r="Q567">
        <v>832.54672017397695</v>
      </c>
      <c r="R567">
        <v>58.546082217661997</v>
      </c>
      <c r="S567" s="1">
        <f>(Table2[[#This Row],[Close Price]]-Table2[[#This Row],[20D EMA]])/Table2[[#This Row],[20D EMA]]</f>
        <v>1.162230933223298E-2</v>
      </c>
      <c r="T567" s="1">
        <f>(Table2[[#This Row],[Close Price]]-Table2[[#This Row],[50D EMA]])/Table2[[#This Row],[50D EMA]]</f>
        <v>3.8156647057029716E-2</v>
      </c>
      <c r="U567" s="1">
        <f>(Table2[[#This Row],[Close Price]]-Table2[[#This Row],[200D EMA]])/Table2[[#This Row],[200D EMA]]</f>
        <v>6.0120685858402585E-2</v>
      </c>
      <c r="V567">
        <v>3.1777615536337098</v>
      </c>
      <c r="W567">
        <v>872.65</v>
      </c>
      <c r="X567">
        <v>892.95</v>
      </c>
      <c r="Y567">
        <v>872.65</v>
      </c>
      <c r="Z567">
        <v>949.9</v>
      </c>
      <c r="AA567">
        <v>872.65</v>
      </c>
      <c r="AB567">
        <v>944.35</v>
      </c>
      <c r="AC567" s="1">
        <f>(Table2[[#This Row],[Close Price]]/Table2[[#This Row],[Day Low]])-1</f>
        <v>1.1402051223285525E-2</v>
      </c>
      <c r="AD567" s="1">
        <f>(Table2[[#This Row],[Day High]]/Table2[[#This Row],[Close Price]])-1</f>
        <v>1.1726716519374625E-2</v>
      </c>
      <c r="AE567" s="1">
        <f>(Table2[[#This Row],[Close Price]]/Table2[[#This Row],[Current Week Low]])-1</f>
        <v>1.1402051223285525E-2</v>
      </c>
      <c r="AF567" s="1">
        <f>(Table2[[#This Row],[Current Week High]]/Table2[[#This Row],[Close Price]])-1</f>
        <v>7.6251982778155369E-2</v>
      </c>
      <c r="AG567" s="1">
        <f>(Table2[[#This Row],[Close Price]]/Table2[[#This Row],[Current Month Low]])-1</f>
        <v>1.1402051223285525E-2</v>
      </c>
      <c r="AH567" s="1">
        <f>(Table2[[#This Row],[Current Month High]]/Table2[[#This Row],[Close Price]])-1</f>
        <v>6.9963743485157437E-2</v>
      </c>
      <c r="AI567">
        <v>10.4634035803308</v>
      </c>
      <c r="AJ567">
        <v>24.493969955568001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-0.01</v>
      </c>
      <c r="AM567" t="s">
        <v>3214</v>
      </c>
      <c r="AN567">
        <v>4.37</v>
      </c>
      <c r="AO567" t="s">
        <v>3215</v>
      </c>
      <c r="AP567">
        <v>3.9905630629552998E-2</v>
      </c>
      <c r="AQ567">
        <f>(Table2[[#This Row],[Sharpe Ratio]]-AVERAGE(Table2[Sharpe Ratio]))/_xlfn.STDEV.P(Table2[Sharpe Ratio])</f>
        <v>-0.24861933990072621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-0.87708539191813939</v>
      </c>
      <c r="AS567">
        <f>_xlfn.RANK.AVG(Table2[[#This Row],[1Y Return vs Nifty Z-Score]],Table2[1Y Return vs Nifty Z-Score])</f>
        <v>676</v>
      </c>
      <c r="AT567">
        <f>_xlfn.RANK.AVG(Table2[[#This Row],[6M Return vs Nifty Z-Score]],Table2[6M Return vs Nifty Z-Score])</f>
        <v>469</v>
      </c>
      <c r="AU567">
        <f>_xlfn.RANK.AVG(Table2[[#This Row],[Sharpe Ratio Z-Score]],Table2[Sharpe Ratio Z-Score])</f>
        <v>406</v>
      </c>
      <c r="AV567">
        <f>(Table2[[#This Row],[Rank 1Y]]+Table2[[#This Row],[Rank 6M]]+Table2[[#This Row],[Rank Sharpe]])/3</f>
        <v>517</v>
      </c>
    </row>
    <row r="568" spans="1:48" x14ac:dyDescent="0.3">
      <c r="A568" t="s">
        <v>461</v>
      </c>
      <c r="B568" t="s">
        <v>462</v>
      </c>
      <c r="C568" t="s">
        <v>613</v>
      </c>
      <c r="D568" t="s">
        <v>463</v>
      </c>
      <c r="E568">
        <v>47642.936250450002</v>
      </c>
      <c r="F568">
        <v>41663.550000000003</v>
      </c>
      <c r="G568">
        <v>-22.853645190143698</v>
      </c>
      <c r="H568">
        <f>(Table2[[#This Row],[1Y Return vs Nifty]]-AVERAGE(Table2[1Y Return vs Nifty]))/_xlfn.STDEV.P(Table2[1Y Return vs Nifty])</f>
        <v>-0.80598565993877169</v>
      </c>
      <c r="I568">
        <v>2.0732882881865402</v>
      </c>
      <c r="J568">
        <f>(Table2[[#This Row],[1M Return vs Nifty]]-AVERAGE(Table2[1M Return vs Nifty]))/_xlfn.STDEV.P(Table2[1M Return vs Nifty])</f>
        <v>3.8931544459528046E-2</v>
      </c>
      <c r="K568">
        <v>7.1891117405291798</v>
      </c>
      <c r="L568">
        <f>(Table2[[#This Row],[6M Return vs Nifty]]-AVERAGE(Table2[6M Return vs Nifty]))/_xlfn.STDEV.P(Table2[6M Return vs Nifty])</f>
        <v>-6.3749900541563251E-2</v>
      </c>
      <c r="M568">
        <v>5.6095263779147704</v>
      </c>
      <c r="N568">
        <f>(Table2[[#This Row],[1W Return vs Nifty]]-AVERAGE(Table2[1W Return vs Nifty]))/_xlfn.STDEV.P(Table2[1W Return vs Nifty])</f>
        <v>0.41224410743315881</v>
      </c>
      <c r="O568">
        <v>42232.51</v>
      </c>
      <c r="P568">
        <v>41540.460234729602</v>
      </c>
      <c r="Q568">
        <v>39282.648160682496</v>
      </c>
      <c r="R568">
        <v>56.6863035018809</v>
      </c>
      <c r="S568" s="1">
        <f>(Table2[[#This Row],[Close Price]]-Table2[[#This Row],[20D EMA]])/Table2[[#This Row],[20D EMA]]</f>
        <v>-1.3472085840978884E-2</v>
      </c>
      <c r="T568" s="1">
        <f>(Table2[[#This Row],[Close Price]]-Table2[[#This Row],[50D EMA]])/Table2[[#This Row],[50D EMA]]</f>
        <v>2.9631295506806245E-3</v>
      </c>
      <c r="U568" s="1">
        <f>(Table2[[#This Row],[Close Price]]-Table2[[#This Row],[200D EMA]])/Table2[[#This Row],[200D EMA]]</f>
        <v>6.0609504470742911E-2</v>
      </c>
      <c r="V568">
        <v>1.2815026828017499</v>
      </c>
      <c r="W568">
        <v>41447</v>
      </c>
      <c r="X568">
        <v>42586</v>
      </c>
      <c r="Y568">
        <v>41447</v>
      </c>
      <c r="Z568">
        <v>42961.599999999999</v>
      </c>
      <c r="AA568">
        <v>41447</v>
      </c>
      <c r="AB568">
        <v>42944</v>
      </c>
      <c r="AC568" s="1">
        <f>(Table2[[#This Row],[Close Price]]/Table2[[#This Row],[Day Low]])-1</f>
        <v>5.2247448548750075E-3</v>
      </c>
      <c r="AD568" s="1">
        <f>(Table2[[#This Row],[Day High]]/Table2[[#This Row],[Close Price]])-1</f>
        <v>2.2140456106116702E-2</v>
      </c>
      <c r="AE568" s="1">
        <f>(Table2[[#This Row],[Close Price]]/Table2[[#This Row],[Current Week Low]])-1</f>
        <v>5.2247448548750075E-3</v>
      </c>
      <c r="AF568" s="1">
        <f>(Table2[[#This Row],[Current Week High]]/Table2[[#This Row],[Close Price]])-1</f>
        <v>3.1155530433676359E-2</v>
      </c>
      <c r="AG568" s="1">
        <f>(Table2[[#This Row],[Close Price]]/Table2[[#This Row],[Current Month Low]])-1</f>
        <v>5.2247448548750075E-3</v>
      </c>
      <c r="AH568" s="1">
        <f>(Table2[[#This Row],[Current Month High]]/Table2[[#This Row],[Close Price]])-1</f>
        <v>3.0733098835792783E-2</v>
      </c>
      <c r="AI568">
        <v>5.8479174242233203</v>
      </c>
      <c r="AJ568">
        <v>25.985748434005899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-0.06</v>
      </c>
      <c r="AM568" t="s">
        <v>3214</v>
      </c>
      <c r="AN568">
        <v>-3.23</v>
      </c>
      <c r="AO568" t="s">
        <v>3214</v>
      </c>
      <c r="AP568">
        <v>-2.8494841479098001E-2</v>
      </c>
      <c r="AQ568">
        <f>(Table2[[#This Row],[Sharpe Ratio]]-AVERAGE(Table2[Sharpe Ratio]))/_xlfn.STDEV.P(Table2[Sharpe Ratio])</f>
        <v>-1.0473126668451822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-1.4658725754328301</v>
      </c>
      <c r="AS568">
        <f>_xlfn.RANK.AVG(Table2[[#This Row],[1Y Return vs Nifty Z-Score]],Table2[1Y Return vs Nifty Z-Score])</f>
        <v>590</v>
      </c>
      <c r="AT568">
        <f>_xlfn.RANK.AVG(Table2[[#This Row],[6M Return vs Nifty Z-Score]],Table2[6M Return vs Nifty Z-Score])</f>
        <v>341</v>
      </c>
      <c r="AU568">
        <f>_xlfn.RANK.AVG(Table2[[#This Row],[Sharpe Ratio Z-Score]],Table2[Sharpe Ratio Z-Score])</f>
        <v>622</v>
      </c>
      <c r="AV568">
        <f>(Table2[[#This Row],[Rank 1Y]]+Table2[[#This Row],[Rank 6M]]+Table2[[#This Row],[Rank Sharpe]])/3</f>
        <v>517.66666666666663</v>
      </c>
    </row>
    <row r="569" spans="1:48" x14ac:dyDescent="0.3">
      <c r="A569" t="s">
        <v>801</v>
      </c>
      <c r="B569" t="s">
        <v>802</v>
      </c>
      <c r="C569" t="s">
        <v>3168</v>
      </c>
      <c r="D569" t="s">
        <v>289</v>
      </c>
      <c r="E569">
        <v>21060.155178450001</v>
      </c>
      <c r="F569">
        <v>1914.3</v>
      </c>
      <c r="G569">
        <v>-16.734218405322601</v>
      </c>
      <c r="H569">
        <f>(Table2[[#This Row],[1Y Return vs Nifty]]-AVERAGE(Table2[1Y Return vs Nifty]))/_xlfn.STDEV.P(Table2[1Y Return vs Nifty])</f>
        <v>-0.70134264408559333</v>
      </c>
      <c r="I569">
        <v>-4.1505642829144698</v>
      </c>
      <c r="J569">
        <f>(Table2[[#This Row],[1M Return vs Nifty]]-AVERAGE(Table2[1M Return vs Nifty]))/_xlfn.STDEV.P(Table2[1M Return vs Nifty])</f>
        <v>-0.5270692066102497</v>
      </c>
      <c r="K569">
        <v>-19.941559064650399</v>
      </c>
      <c r="L569">
        <f>(Table2[[#This Row],[6M Return vs Nifty]]-AVERAGE(Table2[6M Return vs Nifty]))/_xlfn.STDEV.P(Table2[6M Return vs Nifty])</f>
        <v>-0.95746507093118083</v>
      </c>
      <c r="M569">
        <v>-1.3082287057261599</v>
      </c>
      <c r="N569">
        <f>(Table2[[#This Row],[1W Return vs Nifty]]-AVERAGE(Table2[1W Return vs Nifty]))/_xlfn.STDEV.P(Table2[1W Return vs Nifty])</f>
        <v>-1.1818680217865927</v>
      </c>
      <c r="O569">
        <v>1976.7</v>
      </c>
      <c r="P569">
        <v>1946.5551383291599</v>
      </c>
      <c r="Q569">
        <v>1870.2771867275401</v>
      </c>
      <c r="R569">
        <v>33.029277525374503</v>
      </c>
      <c r="S569" s="1">
        <f>(Table2[[#This Row],[Close Price]]-Table2[[#This Row],[20D EMA]])/Table2[[#This Row],[20D EMA]]</f>
        <v>-3.1567764455911411E-2</v>
      </c>
      <c r="T569" s="1">
        <f>(Table2[[#This Row],[Close Price]]-Table2[[#This Row],[50D EMA]])/Table2[[#This Row],[50D EMA]]</f>
        <v>-1.657036972343174E-2</v>
      </c>
      <c r="U569" s="1">
        <f>(Table2[[#This Row],[Close Price]]-Table2[[#This Row],[200D EMA]])/Table2[[#This Row],[200D EMA]]</f>
        <v>2.3538122362219169E-2</v>
      </c>
      <c r="V569">
        <v>0.61550326119995602</v>
      </c>
      <c r="W569">
        <v>1871.05</v>
      </c>
      <c r="X569">
        <v>1936</v>
      </c>
      <c r="Y569">
        <v>1831.5</v>
      </c>
      <c r="Z569">
        <v>1936</v>
      </c>
      <c r="AA569">
        <v>1866</v>
      </c>
      <c r="AB569">
        <v>1936</v>
      </c>
      <c r="AC569" s="1">
        <f>(Table2[[#This Row],[Close Price]]/Table2[[#This Row],[Day Low]])-1</f>
        <v>2.3115363031452896E-2</v>
      </c>
      <c r="AD569" s="1">
        <f>(Table2[[#This Row],[Day High]]/Table2[[#This Row],[Close Price]])-1</f>
        <v>1.1335736300475352E-2</v>
      </c>
      <c r="AE569" s="1">
        <f>(Table2[[#This Row],[Close Price]]/Table2[[#This Row],[Current Week Low]])-1</f>
        <v>4.5208845208845272E-2</v>
      </c>
      <c r="AF569" s="1">
        <f>(Table2[[#This Row],[Current Week High]]/Table2[[#This Row],[Close Price]])-1</f>
        <v>1.1335736300475352E-2</v>
      </c>
      <c r="AG569" s="1">
        <f>(Table2[[#This Row],[Close Price]]/Table2[[#This Row],[Current Month Low]])-1</f>
        <v>2.5884244372990306E-2</v>
      </c>
      <c r="AH569" s="1">
        <f>(Table2[[#This Row],[Current Month High]]/Table2[[#This Row],[Close Price]])-1</f>
        <v>1.1335736300475352E-2</v>
      </c>
      <c r="AI569">
        <v>28.451653345870501</v>
      </c>
      <c r="AJ569">
        <v>24.135918552623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-0.06</v>
      </c>
      <c r="AM569" t="s">
        <v>3214</v>
      </c>
      <c r="AN569">
        <v>-12.61</v>
      </c>
      <c r="AO569" t="s">
        <v>3214</v>
      </c>
      <c r="AP569">
        <v>4.9944184083604001E-2</v>
      </c>
      <c r="AQ569">
        <f>(Table2[[#This Row],[Sharpe Ratio]]-AVERAGE(Table2[Sharpe Ratio]))/_xlfn.STDEV.P(Table2[Sharpe Ratio])</f>
        <v>-0.1314019376116021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-3.4991468810252186</v>
      </c>
      <c r="AS569">
        <f>_xlfn.RANK.AVG(Table2[[#This Row],[1Y Return vs Nifty Z-Score]],Table2[1Y Return vs Nifty Z-Score])</f>
        <v>553</v>
      </c>
      <c r="AT569">
        <f>_xlfn.RANK.AVG(Table2[[#This Row],[6M Return vs Nifty Z-Score]],Table2[6M Return vs Nifty Z-Score])</f>
        <v>629</v>
      </c>
      <c r="AU569">
        <f>_xlfn.RANK.AVG(Table2[[#This Row],[Sharpe Ratio Z-Score]],Table2[Sharpe Ratio Z-Score])</f>
        <v>372</v>
      </c>
      <c r="AV569">
        <f>(Table2[[#This Row],[Rank 1Y]]+Table2[[#This Row],[Rank 6M]]+Table2[[#This Row],[Rank Sharpe]])/3</f>
        <v>518</v>
      </c>
    </row>
    <row r="570" spans="1:48" x14ac:dyDescent="0.3">
      <c r="A570" t="s">
        <v>898</v>
      </c>
      <c r="B570" t="s">
        <v>899</v>
      </c>
      <c r="C570" t="s">
        <v>3168</v>
      </c>
      <c r="D570" t="s">
        <v>21</v>
      </c>
      <c r="E570">
        <v>17624.228038860001</v>
      </c>
      <c r="F570">
        <v>613.70000000000005</v>
      </c>
      <c r="G570">
        <v>-11.4138503451069</v>
      </c>
      <c r="H570">
        <f>(Table2[[#This Row],[1Y Return vs Nifty]]-AVERAGE(Table2[1Y Return vs Nifty]))/_xlfn.STDEV.P(Table2[1Y Return vs Nifty])</f>
        <v>-0.61036363921362446</v>
      </c>
      <c r="I570">
        <v>-3.7948343670945901</v>
      </c>
      <c r="J570">
        <f>(Table2[[#This Row],[1M Return vs Nifty]]-AVERAGE(Table2[1M Return vs Nifty]))/_xlfn.STDEV.P(Table2[1M Return vs Nifty])</f>
        <v>-0.49471892240414056</v>
      </c>
      <c r="K570">
        <v>-30.289658461382501</v>
      </c>
      <c r="L570">
        <f>(Table2[[#This Row],[6M Return vs Nifty]]-AVERAGE(Table2[6M Return vs Nifty]))/_xlfn.STDEV.P(Table2[6M Return vs Nifty])</f>
        <v>-1.2983432409539259</v>
      </c>
      <c r="M570">
        <v>3.56657616600961</v>
      </c>
      <c r="N570">
        <f>(Table2[[#This Row],[1W Return vs Nifty]]-AVERAGE(Table2[1W Return vs Nifty]))/_xlfn.STDEV.P(Table2[1W Return vs Nifty])</f>
        <v>-5.8528805573184066E-2</v>
      </c>
      <c r="O570">
        <v>643.85</v>
      </c>
      <c r="P570">
        <v>645.52697803404396</v>
      </c>
      <c r="Q570">
        <v>639.05159201893298</v>
      </c>
      <c r="R570">
        <v>36.076224744060802</v>
      </c>
      <c r="S570" s="1">
        <f>(Table2[[#This Row],[Close Price]]-Table2[[#This Row],[20D EMA]])/Table2[[#This Row],[20D EMA]]</f>
        <v>-4.6827677254018756E-2</v>
      </c>
      <c r="T570" s="1">
        <f>(Table2[[#This Row],[Close Price]]-Table2[[#This Row],[50D EMA]])/Table2[[#This Row],[50D EMA]]</f>
        <v>-4.9303869732870279E-2</v>
      </c>
      <c r="U570" s="1">
        <f>(Table2[[#This Row],[Close Price]]-Table2[[#This Row],[200D EMA]])/Table2[[#This Row],[200D EMA]]</f>
        <v>-3.9670649968714652E-2</v>
      </c>
      <c r="V570">
        <v>0.42006302408204799</v>
      </c>
      <c r="W570">
        <v>611.20000000000005</v>
      </c>
      <c r="X570">
        <v>632.45000000000005</v>
      </c>
      <c r="Y570">
        <v>611.20000000000005</v>
      </c>
      <c r="Z570">
        <v>639.15</v>
      </c>
      <c r="AA570">
        <v>611.20000000000005</v>
      </c>
      <c r="AB570">
        <v>637.29999999999995</v>
      </c>
      <c r="AC570" s="1">
        <f>(Table2[[#This Row],[Close Price]]/Table2[[#This Row],[Day Low]])-1</f>
        <v>4.0903141361257056E-3</v>
      </c>
      <c r="AD570" s="1">
        <f>(Table2[[#This Row],[Day High]]/Table2[[#This Row],[Close Price]])-1</f>
        <v>3.0552387159850092E-2</v>
      </c>
      <c r="AE570" s="1">
        <f>(Table2[[#This Row],[Close Price]]/Table2[[#This Row],[Current Week Low]])-1</f>
        <v>4.0903141361257056E-3</v>
      </c>
      <c r="AF570" s="1">
        <f>(Table2[[#This Row],[Current Week High]]/Table2[[#This Row],[Close Price]])-1</f>
        <v>4.1469773504969831E-2</v>
      </c>
      <c r="AG570" s="1">
        <f>(Table2[[#This Row],[Close Price]]/Table2[[#This Row],[Current Month Low]])-1</f>
        <v>4.0903141361257056E-3</v>
      </c>
      <c r="AH570" s="1">
        <f>(Table2[[#This Row],[Current Month High]]/Table2[[#This Row],[Close Price]])-1</f>
        <v>3.8455271305197769E-2</v>
      </c>
      <c r="AI570">
        <v>41.763076421704397</v>
      </c>
      <c r="AJ570">
        <v>30.685689948892598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-0.17</v>
      </c>
      <c r="AM570" t="s">
        <v>3214</v>
      </c>
      <c r="AN570">
        <v>-9.8000000000000007</v>
      </c>
      <c r="AO570" t="s">
        <v>3214</v>
      </c>
      <c r="AP570">
        <v>6.2007767762620999E-2</v>
      </c>
      <c r="AQ570">
        <f>(Table2[[#This Row],[Sharpe Ratio]]-AVERAGE(Table2[Sharpe Ratio]))/_xlfn.STDEV.P(Table2[Sharpe Ratio])</f>
        <v>9.4611805283137587E-3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514</v>
      </c>
      <c r="AT570">
        <f>_xlfn.RANK.AVG(Table2[[#This Row],[6M Return vs Nifty Z-Score]],Table2[6M Return vs Nifty Z-Score])</f>
        <v>697</v>
      </c>
      <c r="AU570">
        <f>_xlfn.RANK.AVG(Table2[[#This Row],[Sharpe Ratio Z-Score]],Table2[Sharpe Ratio Z-Score])</f>
        <v>343</v>
      </c>
      <c r="AV570">
        <f>(Table2[[#This Row],[Rank 1Y]]+Table2[[#This Row],[Rank 6M]]+Table2[[#This Row],[Rank Sharpe]])/3</f>
        <v>518</v>
      </c>
    </row>
    <row r="571" spans="1:48" x14ac:dyDescent="0.3">
      <c r="A571" t="s">
        <v>1814</v>
      </c>
      <c r="B571" t="s">
        <v>1815</v>
      </c>
      <c r="C571" t="s">
        <v>3175</v>
      </c>
      <c r="D571" t="s">
        <v>187</v>
      </c>
      <c r="E571">
        <v>4489.3219273650002</v>
      </c>
      <c r="F571">
        <v>169.91</v>
      </c>
      <c r="G571">
        <v>-14.220868322618299</v>
      </c>
      <c r="H571">
        <f>(Table2[[#This Row],[1Y Return vs Nifty]]-AVERAGE(Table2[1Y Return vs Nifty]))/_xlfn.STDEV.P(Table2[1Y Return vs Nifty])</f>
        <v>-0.6583640217738792</v>
      </c>
      <c r="I571">
        <v>4.2646859637456096</v>
      </c>
      <c r="J571">
        <f>(Table2[[#This Row],[1M Return vs Nifty]]-AVERAGE(Table2[1M Return vs Nifty]))/_xlfn.STDEV.P(Table2[1M Return vs Nifty])</f>
        <v>0.23821851600801727</v>
      </c>
      <c r="K571">
        <v>-19.294895409639299</v>
      </c>
      <c r="L571">
        <f>(Table2[[#This Row],[6M Return vs Nifty]]-AVERAGE(Table2[6M Return vs Nifty]))/_xlfn.STDEV.P(Table2[6M Return vs Nifty])</f>
        <v>-0.93616323424704384</v>
      </c>
      <c r="M571">
        <v>3.2615630630247301</v>
      </c>
      <c r="N571">
        <f>(Table2[[#This Row],[1W Return vs Nifty]]-AVERAGE(Table2[1W Return vs Nifty]))/_xlfn.STDEV.P(Table2[1W Return vs Nifty])</f>
        <v>-0.1288153481235228</v>
      </c>
      <c r="O571">
        <v>172.95</v>
      </c>
      <c r="P571">
        <v>177.11315553962501</v>
      </c>
      <c r="Q571">
        <v>171.45285875288499</v>
      </c>
      <c r="R571">
        <v>62.981420516690001</v>
      </c>
      <c r="S571" s="1">
        <f>(Table2[[#This Row],[Close Price]]-Table2[[#This Row],[20D EMA]])/Table2[[#This Row],[20D EMA]]</f>
        <v>-1.7577334489736873E-2</v>
      </c>
      <c r="T571" s="1">
        <f>(Table2[[#This Row],[Close Price]]-Table2[[#This Row],[50D EMA]])/Table2[[#This Row],[50D EMA]]</f>
        <v>-4.0669793938674842E-2</v>
      </c>
      <c r="U571" s="1">
        <f>(Table2[[#This Row],[Close Price]]-Table2[[#This Row],[200D EMA]])/Table2[[#This Row],[200D EMA]]</f>
        <v>-8.9987344865956314E-3</v>
      </c>
      <c r="V571">
        <v>1.4995407146308799</v>
      </c>
      <c r="W571">
        <v>168.56</v>
      </c>
      <c r="X571">
        <v>175.35</v>
      </c>
      <c r="Y571">
        <v>168.56</v>
      </c>
      <c r="Z571">
        <v>178</v>
      </c>
      <c r="AA571">
        <v>168.56</v>
      </c>
      <c r="AB571">
        <v>177.5</v>
      </c>
      <c r="AC571" s="1">
        <f>(Table2[[#This Row],[Close Price]]/Table2[[#This Row],[Day Low]])-1</f>
        <v>8.0090175605125324E-3</v>
      </c>
      <c r="AD571" s="1">
        <f>(Table2[[#This Row],[Day High]]/Table2[[#This Row],[Close Price]])-1</f>
        <v>3.2016950150079548E-2</v>
      </c>
      <c r="AE571" s="1">
        <f>(Table2[[#This Row],[Close Price]]/Table2[[#This Row],[Current Week Low]])-1</f>
        <v>8.0090175605125324E-3</v>
      </c>
      <c r="AF571" s="1">
        <f>(Table2[[#This Row],[Current Week High]]/Table2[[#This Row],[Close Price]])-1</f>
        <v>4.7613442410687989E-2</v>
      </c>
      <c r="AG571" s="1">
        <f>(Table2[[#This Row],[Close Price]]/Table2[[#This Row],[Current Month Low]])-1</f>
        <v>8.0090175605125324E-3</v>
      </c>
      <c r="AH571" s="1">
        <f>(Table2[[#This Row],[Current Month High]]/Table2[[#This Row],[Close Price]])-1</f>
        <v>4.467070802189399E-2</v>
      </c>
      <c r="AI571">
        <v>32.8350303101641</v>
      </c>
      <c r="AJ571">
        <v>34.795715985719902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-0.22</v>
      </c>
      <c r="AM571" t="s">
        <v>3214</v>
      </c>
      <c r="AN571">
        <v>-0.53</v>
      </c>
      <c r="AO571" t="s">
        <v>3214</v>
      </c>
      <c r="AP571">
        <v>4.5687048021579003E-2</v>
      </c>
      <c r="AQ571">
        <f>(Table2[[#This Row],[Sharpe Ratio]]-AVERAGE(Table2[Sharpe Ratio]))/_xlfn.STDEV.P(Table2[Sharpe Ratio])</f>
        <v>-0.18111133375777183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541</v>
      </c>
      <c r="AT571">
        <f>_xlfn.RANK.AVG(Table2[[#This Row],[6M Return vs Nifty Z-Score]],Table2[6M Return vs Nifty Z-Score])</f>
        <v>625</v>
      </c>
      <c r="AU571">
        <f>_xlfn.RANK.AVG(Table2[[#This Row],[Sharpe Ratio Z-Score]],Table2[Sharpe Ratio Z-Score])</f>
        <v>389</v>
      </c>
      <c r="AV571">
        <f>(Table2[[#This Row],[Rank 1Y]]+Table2[[#This Row],[Rank 6M]]+Table2[[#This Row],[Rank Sharpe]])/3</f>
        <v>518.33333333333337</v>
      </c>
    </row>
    <row r="572" spans="1:48" x14ac:dyDescent="0.3">
      <c r="A572" t="s">
        <v>1206</v>
      </c>
      <c r="B572" t="s">
        <v>1207</v>
      </c>
      <c r="C572" t="s">
        <v>3183</v>
      </c>
      <c r="D572" t="s">
        <v>384</v>
      </c>
      <c r="E572">
        <v>10277.766072435001</v>
      </c>
      <c r="F572">
        <v>677.45</v>
      </c>
      <c r="G572">
        <v>-18.521164713825399</v>
      </c>
      <c r="H572">
        <f>(Table2[[#This Row],[1Y Return vs Nifty]]-AVERAGE(Table2[1Y Return vs Nifty]))/_xlfn.STDEV.P(Table2[1Y Return vs Nifty])</f>
        <v>-0.7318996647779985</v>
      </c>
      <c r="I572">
        <v>0.18206034270403501</v>
      </c>
      <c r="J572">
        <f>(Table2[[#This Row],[1M Return vs Nifty]]-AVERAGE(Table2[1M Return vs Nifty]))/_xlfn.STDEV.P(Table2[1M Return vs Nifty])</f>
        <v>-0.13305781829587679</v>
      </c>
      <c r="K572">
        <v>-14.6309366335266</v>
      </c>
      <c r="L572">
        <f>(Table2[[#This Row],[6M Return vs Nifty]]-AVERAGE(Table2[6M Return vs Nifty]))/_xlfn.STDEV.P(Table2[6M Return vs Nifty])</f>
        <v>-0.78252712468620178</v>
      </c>
      <c r="M572">
        <v>8.8175976038842698</v>
      </c>
      <c r="N572">
        <f>(Table2[[#This Row],[1W Return vs Nifty]]-AVERAGE(Table2[1W Return vs Nifty]))/_xlfn.STDEV.P(Table2[1W Return vs Nifty])</f>
        <v>1.1515049212212149</v>
      </c>
      <c r="O572">
        <v>670.48</v>
      </c>
      <c r="P572">
        <v>672.25643264036</v>
      </c>
      <c r="Q572">
        <v>671.18946580936097</v>
      </c>
      <c r="R572">
        <v>78.801902223313405</v>
      </c>
      <c r="S572" s="1">
        <f>(Table2[[#This Row],[Close Price]]-Table2[[#This Row],[20D EMA]])/Table2[[#This Row],[20D EMA]]</f>
        <v>1.0395537525355009E-2</v>
      </c>
      <c r="T572" s="1">
        <f>(Table2[[#This Row],[Close Price]]-Table2[[#This Row],[50D EMA]])/Table2[[#This Row],[50D EMA]]</f>
        <v>7.7255748066875959E-3</v>
      </c>
      <c r="U572" s="1">
        <f>(Table2[[#This Row],[Close Price]]-Table2[[#This Row],[200D EMA]])/Table2[[#This Row],[200D EMA]]</f>
        <v>9.3275215264139247E-3</v>
      </c>
      <c r="V572">
        <v>0.751994120334736</v>
      </c>
      <c r="W572">
        <v>673.2</v>
      </c>
      <c r="X572">
        <v>701.95</v>
      </c>
      <c r="Y572">
        <v>672.55</v>
      </c>
      <c r="Z572">
        <v>701.95</v>
      </c>
      <c r="AA572">
        <v>673.2</v>
      </c>
      <c r="AB572">
        <v>701.95</v>
      </c>
      <c r="AC572" s="1">
        <f>(Table2[[#This Row],[Close Price]]/Table2[[#This Row],[Day Low]])-1</f>
        <v>6.3131313131312705E-3</v>
      </c>
      <c r="AD572" s="1">
        <f>(Table2[[#This Row],[Day High]]/Table2[[#This Row],[Close Price]])-1</f>
        <v>3.6165030629566663E-2</v>
      </c>
      <c r="AE572" s="1">
        <f>(Table2[[#This Row],[Close Price]]/Table2[[#This Row],[Current Week Low]])-1</f>
        <v>7.2857036651552409E-3</v>
      </c>
      <c r="AF572" s="1">
        <f>(Table2[[#This Row],[Current Week High]]/Table2[[#This Row],[Close Price]])-1</f>
        <v>3.6165030629566663E-2</v>
      </c>
      <c r="AG572" s="1">
        <f>(Table2[[#This Row],[Close Price]]/Table2[[#This Row],[Current Month Low]])-1</f>
        <v>6.3131313131312705E-3</v>
      </c>
      <c r="AH572" s="1">
        <f>(Table2[[#This Row],[Current Month High]]/Table2[[#This Row],[Close Price]])-1</f>
        <v>3.6165030629566663E-2</v>
      </c>
      <c r="AI572">
        <v>20.2893202450365</v>
      </c>
      <c r="AJ572">
        <v>14.7734011012283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-0.02</v>
      </c>
      <c r="AM572" t="s">
        <v>3214</v>
      </c>
      <c r="AN572">
        <v>3.5</v>
      </c>
      <c r="AO572" t="s">
        <v>3215</v>
      </c>
      <c r="AP572">
        <v>3.3576186770525998E-2</v>
      </c>
      <c r="AQ572">
        <f>(Table2[[#This Row],[Sharpe Ratio]]-AVERAGE(Table2[Sharpe Ratio]))/_xlfn.STDEV.P(Table2[Sharpe Ratio])</f>
        <v>-0.32252649898355157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566</v>
      </c>
      <c r="AT572">
        <f>_xlfn.RANK.AVG(Table2[[#This Row],[6M Return vs Nifty Z-Score]],Table2[6M Return vs Nifty Z-Score])</f>
        <v>576</v>
      </c>
      <c r="AU572">
        <f>_xlfn.RANK.AVG(Table2[[#This Row],[Sharpe Ratio Z-Score]],Table2[Sharpe Ratio Z-Score])</f>
        <v>418</v>
      </c>
      <c r="AV572">
        <f>(Table2[[#This Row],[Rank 1Y]]+Table2[[#This Row],[Rank 6M]]+Table2[[#This Row],[Rank Sharpe]])/3</f>
        <v>520</v>
      </c>
    </row>
    <row r="573" spans="1:48" x14ac:dyDescent="0.3">
      <c r="A573" t="s">
        <v>633</v>
      </c>
      <c r="B573" t="s">
        <v>634</v>
      </c>
      <c r="C573" t="s">
        <v>3169</v>
      </c>
      <c r="D573" t="s">
        <v>51</v>
      </c>
      <c r="E573">
        <v>31179.650320600002</v>
      </c>
      <c r="F573">
        <v>393.35</v>
      </c>
      <c r="G573">
        <v>-26.325857835457299</v>
      </c>
      <c r="H573">
        <f>(Table2[[#This Row],[1Y Return vs Nifty]]-AVERAGE(Table2[1Y Return vs Nifty]))/_xlfn.STDEV.P(Table2[1Y Return vs Nifty])</f>
        <v>-0.86536096021859676</v>
      </c>
      <c r="I573">
        <v>2.92573497469987</v>
      </c>
      <c r="J573">
        <f>(Table2[[#This Row],[1M Return vs Nifty]]-AVERAGE(Table2[1M Return vs Nifty]))/_xlfn.STDEV.P(Table2[1M Return vs Nifty])</f>
        <v>0.11645353896399227</v>
      </c>
      <c r="K573">
        <v>-33.020648360387703</v>
      </c>
      <c r="L573">
        <f>(Table2[[#This Row],[6M Return vs Nifty]]-AVERAGE(Table2[6M Return vs Nifty]))/_xlfn.STDEV.P(Table2[6M Return vs Nifty])</f>
        <v>-1.3883051560296045</v>
      </c>
      <c r="M573">
        <v>3.04021307340345</v>
      </c>
      <c r="N573">
        <f>(Table2[[#This Row],[1W Return vs Nifty]]-AVERAGE(Table2[1W Return vs Nifty]))/_xlfn.STDEV.P(Table2[1W Return vs Nifty])</f>
        <v>-0.17982274850003832</v>
      </c>
      <c r="O573">
        <v>395.81</v>
      </c>
      <c r="P573">
        <v>396.00034796636902</v>
      </c>
      <c r="Q573">
        <v>413.52399737555101</v>
      </c>
      <c r="R573">
        <v>55.863565873048103</v>
      </c>
      <c r="S573" s="1">
        <f>(Table2[[#This Row],[Close Price]]-Table2[[#This Row],[20D EMA]])/Table2[[#This Row],[20D EMA]]</f>
        <v>-6.2151032060836749E-3</v>
      </c>
      <c r="T573" s="1">
        <f>(Table2[[#This Row],[Close Price]]-Table2[[#This Row],[50D EMA]])/Table2[[#This Row],[50D EMA]]</f>
        <v>-6.692792013895105E-3</v>
      </c>
      <c r="U573" s="1">
        <f>(Table2[[#This Row],[Close Price]]-Table2[[#This Row],[200D EMA]])/Table2[[#This Row],[200D EMA]]</f>
        <v>-4.8785554172396717E-2</v>
      </c>
      <c r="V573">
        <v>0.59830866898248403</v>
      </c>
      <c r="W573">
        <v>388.8</v>
      </c>
      <c r="X573">
        <v>399.4</v>
      </c>
      <c r="Y573">
        <v>388.8</v>
      </c>
      <c r="Z573">
        <v>407.65</v>
      </c>
      <c r="AA573">
        <v>388.8</v>
      </c>
      <c r="AB573">
        <v>407.65</v>
      </c>
      <c r="AC573" s="1">
        <f>(Table2[[#This Row],[Close Price]]/Table2[[#This Row],[Day Low]])-1</f>
        <v>1.1702674897119403E-2</v>
      </c>
      <c r="AD573" s="1">
        <f>(Table2[[#This Row],[Day High]]/Table2[[#This Row],[Close Price]])-1</f>
        <v>1.5380704207448748E-2</v>
      </c>
      <c r="AE573" s="1">
        <f>(Table2[[#This Row],[Close Price]]/Table2[[#This Row],[Current Week Low]])-1</f>
        <v>1.1702674897119403E-2</v>
      </c>
      <c r="AF573" s="1">
        <f>(Table2[[#This Row],[Current Week High]]/Table2[[#This Row],[Close Price]])-1</f>
        <v>3.6354391763060878E-2</v>
      </c>
      <c r="AG573" s="1">
        <f>(Table2[[#This Row],[Close Price]]/Table2[[#This Row],[Current Month Low]])-1</f>
        <v>1.1702674897119403E-2</v>
      </c>
      <c r="AH573" s="1">
        <f>(Table2[[#This Row],[Current Month High]]/Table2[[#This Row],[Close Price]])-1</f>
        <v>3.6354391763060878E-2</v>
      </c>
      <c r="AI573">
        <v>32.121520274564602</v>
      </c>
      <c r="AJ573">
        <v>16.964020220041601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-0.03</v>
      </c>
      <c r="AM573" t="s">
        <v>3214</v>
      </c>
      <c r="AN573">
        <v>-0.16</v>
      </c>
      <c r="AO573" t="s">
        <v>3214</v>
      </c>
      <c r="AP573">
        <v>9.3691923932029006E-2</v>
      </c>
      <c r="AQ573">
        <f>(Table2[[#This Row],[Sharpe Ratio]]-AVERAGE(Table2[Sharpe Ratio]))/_xlfn.STDEV.P(Table2[Sharpe Ratio])</f>
        <v>0.37942827757078584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611</v>
      </c>
      <c r="AT573">
        <f>_xlfn.RANK.AVG(Table2[[#This Row],[6M Return vs Nifty Z-Score]],Table2[6M Return vs Nifty Z-Score])</f>
        <v>706</v>
      </c>
      <c r="AU573">
        <f>_xlfn.RANK.AVG(Table2[[#This Row],[Sharpe Ratio Z-Score]],Table2[Sharpe Ratio Z-Score])</f>
        <v>248</v>
      </c>
      <c r="AV573">
        <f>(Table2[[#This Row],[Rank 1Y]]+Table2[[#This Row],[Rank 6M]]+Table2[[#This Row],[Rank Sharpe]])/3</f>
        <v>521.66666666666663</v>
      </c>
    </row>
    <row r="574" spans="1:48" x14ac:dyDescent="0.3">
      <c r="A574" t="s">
        <v>1130</v>
      </c>
      <c r="B574" t="s">
        <v>1131</v>
      </c>
      <c r="C574" t="s">
        <v>3169</v>
      </c>
      <c r="D574" t="s">
        <v>24</v>
      </c>
      <c r="E574">
        <v>11616.373802186999</v>
      </c>
      <c r="F574">
        <v>103.08</v>
      </c>
      <c r="G574">
        <v>-33.364069934595101</v>
      </c>
      <c r="H574">
        <f>(Table2[[#This Row],[1Y Return vs Nifty]]-AVERAGE(Table2[1Y Return vs Nifty]))/_xlfn.STDEV.P(Table2[1Y Return vs Nifty])</f>
        <v>-0.98571532773794612</v>
      </c>
      <c r="I574">
        <v>-4.1042167404620704</v>
      </c>
      <c r="J574">
        <f>(Table2[[#This Row],[1M Return vs Nifty]]-AVERAGE(Table2[1M Return vs Nifty]))/_xlfn.STDEV.P(Table2[1M Return vs Nifty])</f>
        <v>-0.52285433430429207</v>
      </c>
      <c r="K574">
        <v>-38.524425962802603</v>
      </c>
      <c r="L574">
        <f>(Table2[[#This Row],[6M Return vs Nifty]]-AVERAGE(Table2[6M Return vs Nifty]))/_xlfn.STDEV.P(Table2[6M Return vs Nifty])</f>
        <v>-1.5696058534229669</v>
      </c>
      <c r="M574">
        <v>0.45551335337049098</v>
      </c>
      <c r="N574">
        <f>(Table2[[#This Row],[1W Return vs Nifty]]-AVERAGE(Table2[1W Return vs Nifty]))/_xlfn.STDEV.P(Table2[1W Return vs Nifty])</f>
        <v>-0.77543521587968034</v>
      </c>
      <c r="O574">
        <v>106.9</v>
      </c>
      <c r="P574">
        <v>109.27553853220201</v>
      </c>
      <c r="Q574">
        <v>113.828124925878</v>
      </c>
      <c r="R574">
        <v>38.145907240519101</v>
      </c>
      <c r="S574" s="1">
        <f>(Table2[[#This Row],[Close Price]]-Table2[[#This Row],[20D EMA]])/Table2[[#This Row],[20D EMA]]</f>
        <v>-3.573433115060811E-2</v>
      </c>
      <c r="T574" s="1">
        <f>(Table2[[#This Row],[Close Price]]-Table2[[#This Row],[50D EMA]])/Table2[[#This Row],[50D EMA]]</f>
        <v>-5.6696481348168029E-2</v>
      </c>
      <c r="U574" s="1">
        <f>(Table2[[#This Row],[Close Price]]-Table2[[#This Row],[200D EMA]])/Table2[[#This Row],[200D EMA]]</f>
        <v>-9.4424158641609093E-2</v>
      </c>
      <c r="V574">
        <v>0.59530625557001904</v>
      </c>
      <c r="W574">
        <v>102.25</v>
      </c>
      <c r="X574">
        <v>105</v>
      </c>
      <c r="Y574">
        <v>102.25</v>
      </c>
      <c r="Z574">
        <v>108</v>
      </c>
      <c r="AA574">
        <v>102.25</v>
      </c>
      <c r="AB574">
        <v>108</v>
      </c>
      <c r="AC574" s="1">
        <f>(Table2[[#This Row],[Close Price]]/Table2[[#This Row],[Day Low]])-1</f>
        <v>8.117359413202907E-3</v>
      </c>
      <c r="AD574" s="1">
        <f>(Table2[[#This Row],[Day High]]/Table2[[#This Row],[Close Price]])-1</f>
        <v>1.8626309662398199E-2</v>
      </c>
      <c r="AE574" s="1">
        <f>(Table2[[#This Row],[Close Price]]/Table2[[#This Row],[Current Week Low]])-1</f>
        <v>8.117359413202907E-3</v>
      </c>
      <c r="AF574" s="1">
        <f>(Table2[[#This Row],[Current Week High]]/Table2[[#This Row],[Close Price]])-1</f>
        <v>4.7729918509895164E-2</v>
      </c>
      <c r="AG574" s="1">
        <f>(Table2[[#This Row],[Close Price]]/Table2[[#This Row],[Current Month Low]])-1</f>
        <v>8.117359413202907E-3</v>
      </c>
      <c r="AH574" s="1">
        <f>(Table2[[#This Row],[Current Month High]]/Table2[[#This Row],[Close Price]])-1</f>
        <v>4.7729918509895164E-2</v>
      </c>
      <c r="AI574">
        <v>47.943344974776799</v>
      </c>
      <c r="AJ574">
        <v>8.9640591966173293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3214</v>
      </c>
      <c r="AN574">
        <v>-3.03</v>
      </c>
      <c r="AO574" t="s">
        <v>3214</v>
      </c>
      <c r="AP574">
        <v>0.111877461535101</v>
      </c>
      <c r="AQ574">
        <f>(Table2[[#This Row],[Sharpe Ratio]]-AVERAGE(Table2[Sharpe Ratio]))/_xlfn.STDEV.P(Table2[Sharpe Ratio])</f>
        <v>0.59177575241568625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652</v>
      </c>
      <c r="AT574">
        <f>_xlfn.RANK.AVG(Table2[[#This Row],[6M Return vs Nifty Z-Score]],Table2[6M Return vs Nifty Z-Score])</f>
        <v>721</v>
      </c>
      <c r="AU574">
        <f>_xlfn.RANK.AVG(Table2[[#This Row],[Sharpe Ratio Z-Score]],Table2[Sharpe Ratio Z-Score])</f>
        <v>196</v>
      </c>
      <c r="AV574">
        <f>(Table2[[#This Row],[Rank 1Y]]+Table2[[#This Row],[Rank 6M]]+Table2[[#This Row],[Rank Sharpe]])/3</f>
        <v>523</v>
      </c>
    </row>
    <row r="575" spans="1:48" x14ac:dyDescent="0.3">
      <c r="A575" t="s">
        <v>1976</v>
      </c>
      <c r="B575" t="s">
        <v>1977</v>
      </c>
      <c r="C575" t="s">
        <v>3168</v>
      </c>
      <c r="D575" t="s">
        <v>21</v>
      </c>
      <c r="E575">
        <v>3598.5629832</v>
      </c>
      <c r="F575">
        <v>598.70000000000005</v>
      </c>
      <c r="G575">
        <v>-27.277806677598399</v>
      </c>
      <c r="H575">
        <f>(Table2[[#This Row],[1Y Return vs Nifty]]-AVERAGE(Table2[1Y Return vs Nifty]))/_xlfn.STDEV.P(Table2[1Y Return vs Nifty])</f>
        <v>-0.88163941264271517</v>
      </c>
      <c r="I575">
        <v>-10.9739821832784</v>
      </c>
      <c r="J575">
        <f>(Table2[[#This Row],[1M Return vs Nifty]]-AVERAGE(Table2[1M Return vs Nifty]))/_xlfn.STDEV.P(Table2[1M Return vs Nifty])</f>
        <v>-1.1475947753554852</v>
      </c>
      <c r="K575">
        <v>-15.3816631851384</v>
      </c>
      <c r="L575">
        <f>(Table2[[#This Row],[6M Return vs Nifty]]-AVERAGE(Table2[6M Return vs Nifty]))/_xlfn.STDEV.P(Table2[6M Return vs Nifty])</f>
        <v>-0.80725691160550117</v>
      </c>
      <c r="M575">
        <v>-0.30786544227745799</v>
      </c>
      <c r="N575">
        <f>(Table2[[#This Row],[1W Return vs Nifty]]-AVERAGE(Table2[1W Return vs Nifty]))/_xlfn.STDEV.P(Table2[1W Return vs Nifty])</f>
        <v>-0.9513465314174776</v>
      </c>
      <c r="O575">
        <v>625.97</v>
      </c>
      <c r="P575">
        <v>622.97697601268499</v>
      </c>
      <c r="Q575">
        <v>604.579234423206</v>
      </c>
      <c r="R575">
        <v>33.413799890699998</v>
      </c>
      <c r="S575" s="1">
        <f>(Table2[[#This Row],[Close Price]]-Table2[[#This Row],[20D EMA]])/Table2[[#This Row],[20D EMA]]</f>
        <v>-4.356438806971577E-2</v>
      </c>
      <c r="T575" s="1">
        <f>(Table2[[#This Row],[Close Price]]-Table2[[#This Row],[50D EMA]])/Table2[[#This Row],[50D EMA]]</f>
        <v>-3.8969298942743938E-2</v>
      </c>
      <c r="U575" s="1">
        <f>(Table2[[#This Row],[Close Price]]-Table2[[#This Row],[200D EMA]])/Table2[[#This Row],[200D EMA]]</f>
        <v>-9.7245060505840794E-3</v>
      </c>
      <c r="V575">
        <v>0.282337645428555</v>
      </c>
      <c r="W575">
        <v>595</v>
      </c>
      <c r="X575">
        <v>609.6</v>
      </c>
      <c r="Y575">
        <v>595</v>
      </c>
      <c r="Z575">
        <v>631.29999999999995</v>
      </c>
      <c r="AA575">
        <v>595</v>
      </c>
      <c r="AB575">
        <v>618.4</v>
      </c>
      <c r="AC575" s="1">
        <f>(Table2[[#This Row],[Close Price]]/Table2[[#This Row],[Day Low]])-1</f>
        <v>6.2184873949580055E-3</v>
      </c>
      <c r="AD575" s="1">
        <f>(Table2[[#This Row],[Day High]]/Table2[[#This Row],[Close Price]])-1</f>
        <v>1.8206113245364808E-2</v>
      </c>
      <c r="AE575" s="1">
        <f>(Table2[[#This Row],[Close Price]]/Table2[[#This Row],[Current Week Low]])-1</f>
        <v>6.2184873949580055E-3</v>
      </c>
      <c r="AF575" s="1">
        <f>(Table2[[#This Row],[Current Week High]]/Table2[[#This Row],[Close Price]])-1</f>
        <v>5.4451311174210648E-2</v>
      </c>
      <c r="AG575" s="1">
        <f>(Table2[[#This Row],[Close Price]]/Table2[[#This Row],[Current Month Low]])-1</f>
        <v>6.2184873949580055E-3</v>
      </c>
      <c r="AH575" s="1">
        <f>(Table2[[#This Row],[Current Month High]]/Table2[[#This Row],[Close Price]])-1</f>
        <v>3.2904626691164118E-2</v>
      </c>
      <c r="AI575">
        <v>32.203106731250998</v>
      </c>
      <c r="AJ575">
        <v>33.044444444444402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-0.14000000000000001</v>
      </c>
      <c r="AM575" t="s">
        <v>3214</v>
      </c>
      <c r="AN575">
        <v>-7.93</v>
      </c>
      <c r="AO575" t="s">
        <v>3214</v>
      </c>
      <c r="AP575">
        <v>5.1973061454082002E-2</v>
      </c>
      <c r="AQ575">
        <f>(Table2[[#This Row],[Sharpe Ratio]]-AVERAGE(Table2[Sharpe Ratio]))/_xlfn.STDEV.P(Table2[Sharpe Ratio])</f>
        <v>-0.10771129971051595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-3.8955489307316951</v>
      </c>
      <c r="AS575">
        <f>_xlfn.RANK.AVG(Table2[[#This Row],[1Y Return vs Nifty Z-Score]],Table2[1Y Return vs Nifty Z-Score])</f>
        <v>619</v>
      </c>
      <c r="AT575">
        <f>_xlfn.RANK.AVG(Table2[[#This Row],[6M Return vs Nifty Z-Score]],Table2[6M Return vs Nifty Z-Score])</f>
        <v>582</v>
      </c>
      <c r="AU575">
        <f>_xlfn.RANK.AVG(Table2[[#This Row],[Sharpe Ratio Z-Score]],Table2[Sharpe Ratio Z-Score])</f>
        <v>368</v>
      </c>
      <c r="AV575">
        <f>(Table2[[#This Row],[Rank 1Y]]+Table2[[#This Row],[Rank 6M]]+Table2[[#This Row],[Rank Sharpe]])/3</f>
        <v>523</v>
      </c>
    </row>
    <row r="576" spans="1:48" x14ac:dyDescent="0.3">
      <c r="A576" t="s">
        <v>489</v>
      </c>
      <c r="B576" t="s">
        <v>490</v>
      </c>
      <c r="C576" t="s">
        <v>3175</v>
      </c>
      <c r="D576" t="s">
        <v>187</v>
      </c>
      <c r="E576">
        <v>45495.4808242894</v>
      </c>
      <c r="F576">
        <v>706.6</v>
      </c>
      <c r="G576">
        <v>-8.5520175946841093</v>
      </c>
      <c r="H576">
        <f>(Table2[[#This Row],[1Y Return vs Nifty]]-AVERAGE(Table2[1Y Return vs Nifty]))/_xlfn.STDEV.P(Table2[1Y Return vs Nifty])</f>
        <v>-0.56142591671084729</v>
      </c>
      <c r="I576">
        <v>0.924356681260317</v>
      </c>
      <c r="J576">
        <f>(Table2[[#This Row],[1M Return vs Nifty]]-AVERAGE(Table2[1M Return vs Nifty]))/_xlfn.STDEV.P(Table2[1M Return vs Nifty])</f>
        <v>-6.5552960116873019E-2</v>
      </c>
      <c r="K576">
        <v>-7.1655188528322196</v>
      </c>
      <c r="L576">
        <f>(Table2[[#This Row],[6M Return vs Nifty]]-AVERAGE(Table2[6M Return vs Nifty]))/_xlfn.STDEV.P(Table2[6M Return vs Nifty])</f>
        <v>-0.53660776751980244</v>
      </c>
      <c r="M576">
        <v>1.6608531355946601</v>
      </c>
      <c r="N576">
        <f>(Table2[[#This Row],[1W Return vs Nifty]]-AVERAGE(Table2[1W Return vs Nifty]))/_xlfn.STDEV.P(Table2[1W Return vs Nifty])</f>
        <v>-0.49767939141887091</v>
      </c>
      <c r="O576">
        <v>726.26</v>
      </c>
      <c r="P576">
        <v>708.68067444208998</v>
      </c>
      <c r="Q576">
        <v>656.71502672511201</v>
      </c>
      <c r="R576">
        <v>48.750482126185297</v>
      </c>
      <c r="S576" s="1">
        <f>(Table2[[#This Row],[Close Price]]-Table2[[#This Row],[20D EMA]])/Table2[[#This Row],[20D EMA]]</f>
        <v>-2.7070195246881239E-2</v>
      </c>
      <c r="T576" s="1">
        <f>(Table2[[#This Row],[Close Price]]-Table2[[#This Row],[50D EMA]])/Table2[[#This Row],[50D EMA]]</f>
        <v>-2.9359830416258665E-3</v>
      </c>
      <c r="U576" s="1">
        <f>(Table2[[#This Row],[Close Price]]-Table2[[#This Row],[200D EMA]])/Table2[[#This Row],[200D EMA]]</f>
        <v>7.5961370221194716E-2</v>
      </c>
      <c r="V576">
        <v>1.07927793674289</v>
      </c>
      <c r="W576">
        <v>703</v>
      </c>
      <c r="X576">
        <v>722.65</v>
      </c>
      <c r="Y576">
        <v>703</v>
      </c>
      <c r="Z576">
        <v>746.3</v>
      </c>
      <c r="AA576">
        <v>703</v>
      </c>
      <c r="AB576">
        <v>745.7</v>
      </c>
      <c r="AC576" s="1">
        <f>(Table2[[#This Row],[Close Price]]/Table2[[#This Row],[Day Low]])-1</f>
        <v>5.1209103840683667E-3</v>
      </c>
      <c r="AD576" s="1">
        <f>(Table2[[#This Row],[Day High]]/Table2[[#This Row],[Close Price]])-1</f>
        <v>2.2714407019529981E-2</v>
      </c>
      <c r="AE576" s="1">
        <f>(Table2[[#This Row],[Close Price]]/Table2[[#This Row],[Current Week Low]])-1</f>
        <v>5.1209103840683667E-3</v>
      </c>
      <c r="AF576" s="1">
        <f>(Table2[[#This Row],[Current Week High]]/Table2[[#This Row],[Close Price]])-1</f>
        <v>5.618454571185949E-2</v>
      </c>
      <c r="AG576" s="1">
        <f>(Table2[[#This Row],[Close Price]]/Table2[[#This Row],[Current Month Low]])-1</f>
        <v>5.1209103840683667E-3</v>
      </c>
      <c r="AH576" s="1">
        <f>(Table2[[#This Row],[Current Month High]]/Table2[[#This Row],[Close Price]])-1</f>
        <v>5.5335409000849101E-2</v>
      </c>
      <c r="AI576">
        <v>8.7814888196999501</v>
      </c>
      <c r="AJ576">
        <v>44.765416922761702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-0.06</v>
      </c>
      <c r="AM576" t="s">
        <v>3214</v>
      </c>
      <c r="AN576">
        <v>-3.69</v>
      </c>
      <c r="AO576" t="s">
        <v>3214</v>
      </c>
      <c r="AP576">
        <v>-6.3105581451330002E-3</v>
      </c>
      <c r="AQ576">
        <f>(Table2[[#This Row],[Sharpe Ratio]]-AVERAGE(Table2[Sharpe Ratio]))/_xlfn.STDEV.P(Table2[Sharpe Ratio])</f>
        <v>-0.78827294802952785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-2.4495389837959216</v>
      </c>
      <c r="AS576">
        <f>_xlfn.RANK.AVG(Table2[[#This Row],[1Y Return vs Nifty Z-Score]],Table2[1Y Return vs Nifty Z-Score])</f>
        <v>490</v>
      </c>
      <c r="AT576">
        <f>_xlfn.RANK.AVG(Table2[[#This Row],[6M Return vs Nifty Z-Score]],Table2[6M Return vs Nifty Z-Score])</f>
        <v>508</v>
      </c>
      <c r="AU576">
        <f>_xlfn.RANK.AVG(Table2[[#This Row],[Sharpe Ratio Z-Score]],Table2[Sharpe Ratio Z-Score])</f>
        <v>573</v>
      </c>
      <c r="AV576">
        <f>(Table2[[#This Row],[Rank 1Y]]+Table2[[#This Row],[Rank 6M]]+Table2[[#This Row],[Rank Sharpe]])/3</f>
        <v>523.66666666666663</v>
      </c>
    </row>
    <row r="577" spans="1:48" x14ac:dyDescent="0.3">
      <c r="A577" t="s">
        <v>1567</v>
      </c>
      <c r="B577" t="s">
        <v>1568</v>
      </c>
      <c r="C577" t="s">
        <v>3169</v>
      </c>
      <c r="D577" t="s">
        <v>24</v>
      </c>
      <c r="E577">
        <v>6417.7295930330001</v>
      </c>
      <c r="F577">
        <v>24.34</v>
      </c>
      <c r="G577">
        <v>-31.341832185264298</v>
      </c>
      <c r="H577">
        <f>(Table2[[#This Row],[1Y Return vs Nifty]]-AVERAGE(Table2[1Y Return vs Nifty]))/_xlfn.STDEV.P(Table2[1Y Return vs Nifty])</f>
        <v>-0.95113479196178263</v>
      </c>
      <c r="I577">
        <v>-3.3455208029028598</v>
      </c>
      <c r="J577">
        <f>(Table2[[#This Row],[1M Return vs Nifty]]-AVERAGE(Table2[1M Return vs Nifty]))/_xlfn.STDEV.P(Table2[1M Return vs Nifty])</f>
        <v>-0.45385808711070913</v>
      </c>
      <c r="K577">
        <v>-28.9069489288641</v>
      </c>
      <c r="L577">
        <f>(Table2[[#This Row],[6M Return vs Nifty]]-AVERAGE(Table2[6M Return vs Nifty]))/_xlfn.STDEV.P(Table2[6M Return vs Nifty])</f>
        <v>-1.2527952154617545</v>
      </c>
      <c r="M577">
        <v>2.0800823281345502</v>
      </c>
      <c r="N577">
        <f>(Table2[[#This Row],[1W Return vs Nifty]]-AVERAGE(Table2[1W Return vs Nifty]))/_xlfn.STDEV.P(Table2[1W Return vs Nifty])</f>
        <v>-0.40107314666596988</v>
      </c>
      <c r="O577">
        <v>24.89</v>
      </c>
      <c r="P577">
        <v>25.4250179815485</v>
      </c>
      <c r="Q577">
        <v>25.865776693768701</v>
      </c>
      <c r="R577">
        <v>35.4137974706289</v>
      </c>
      <c r="S577" s="1">
        <f>(Table2[[#This Row],[Close Price]]-Table2[[#This Row],[20D EMA]])/Table2[[#This Row],[20D EMA]]</f>
        <v>-2.2097227802330283E-2</v>
      </c>
      <c r="T577" s="1">
        <f>(Table2[[#This Row],[Close Price]]-Table2[[#This Row],[50D EMA]])/Table2[[#This Row],[50D EMA]]</f>
        <v>-4.2675209997331036E-2</v>
      </c>
      <c r="U577" s="1">
        <f>(Table2[[#This Row],[Close Price]]-Table2[[#This Row],[200D EMA]])/Table2[[#This Row],[200D EMA]]</f>
        <v>-5.8988241947371137E-2</v>
      </c>
      <c r="V577">
        <v>0.665158326358542</v>
      </c>
      <c r="W577">
        <v>24.22</v>
      </c>
      <c r="X577">
        <v>24.7</v>
      </c>
      <c r="Y577">
        <v>24.22</v>
      </c>
      <c r="Z577">
        <v>24.85</v>
      </c>
      <c r="AA577">
        <v>24.22</v>
      </c>
      <c r="AB577">
        <v>24.8</v>
      </c>
      <c r="AC577" s="1">
        <f>(Table2[[#This Row],[Close Price]]/Table2[[#This Row],[Day Low]])-1</f>
        <v>4.9545829892652105E-3</v>
      </c>
      <c r="AD577" s="1">
        <f>(Table2[[#This Row],[Day High]]/Table2[[#This Row],[Close Price]])-1</f>
        <v>1.4790468364831444E-2</v>
      </c>
      <c r="AE577" s="1">
        <f>(Table2[[#This Row],[Close Price]]/Table2[[#This Row],[Current Week Low]])-1</f>
        <v>4.9545829892652105E-3</v>
      </c>
      <c r="AF577" s="1">
        <f>(Table2[[#This Row],[Current Week High]]/Table2[[#This Row],[Close Price]])-1</f>
        <v>2.0953163516844731E-2</v>
      </c>
      <c r="AG577" s="1">
        <f>(Table2[[#This Row],[Close Price]]/Table2[[#This Row],[Current Month Low]])-1</f>
        <v>4.9545829892652105E-3</v>
      </c>
      <c r="AH577" s="1">
        <f>(Table2[[#This Row],[Current Month High]]/Table2[[#This Row],[Close Price]])-1</f>
        <v>1.8898931799506968E-2</v>
      </c>
      <c r="AI577">
        <v>51.527218847105303</v>
      </c>
      <c r="AJ577">
        <v>14.953968205472901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-7.0000000000000007E-2</v>
      </c>
      <c r="AM577" t="s">
        <v>3214</v>
      </c>
      <c r="AN577">
        <v>-3.14</v>
      </c>
      <c r="AO577" t="s">
        <v>3214</v>
      </c>
      <c r="AP577">
        <v>9.5864003661540007E-2</v>
      </c>
      <c r="AQ577">
        <f>(Table2[[#This Row],[Sharpe Ratio]]-AVERAGE(Table2[Sharpe Ratio]))/_xlfn.STDEV.P(Table2[Sharpe Ratio])</f>
        <v>0.4047910496697279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642</v>
      </c>
      <c r="AT577">
        <f>_xlfn.RANK.AVG(Table2[[#This Row],[6M Return vs Nifty Z-Score]],Table2[6M Return vs Nifty Z-Score])</f>
        <v>690</v>
      </c>
      <c r="AU577">
        <f>_xlfn.RANK.AVG(Table2[[#This Row],[Sharpe Ratio Z-Score]],Table2[Sharpe Ratio Z-Score])</f>
        <v>240</v>
      </c>
      <c r="AV577">
        <f>(Table2[[#This Row],[Rank 1Y]]+Table2[[#This Row],[Rank 6M]]+Table2[[#This Row],[Rank Sharpe]])/3</f>
        <v>524</v>
      </c>
    </row>
    <row r="578" spans="1:48" x14ac:dyDescent="0.3">
      <c r="A578" t="s">
        <v>929</v>
      </c>
      <c r="B578" t="s">
        <v>930</v>
      </c>
      <c r="C578" t="s">
        <v>3170</v>
      </c>
      <c r="D578" t="s">
        <v>27</v>
      </c>
      <c r="E578">
        <v>16632.525101316001</v>
      </c>
      <c r="F578">
        <v>81.260000000000005</v>
      </c>
      <c r="G578">
        <v>-47.299080187410198</v>
      </c>
      <c r="H578">
        <f>(Table2[[#This Row],[1Y Return vs Nifty]]-AVERAGE(Table2[1Y Return vs Nifty]))/_xlfn.STDEV.P(Table2[1Y Return vs Nifty])</f>
        <v>-1.2240058654099581</v>
      </c>
      <c r="I578">
        <v>-11.090833307138301</v>
      </c>
      <c r="J578">
        <f>(Table2[[#This Row],[1M Return vs Nifty]]-AVERAGE(Table2[1M Return vs Nifty]))/_xlfn.STDEV.P(Table2[1M Return vs Nifty])</f>
        <v>-1.158221284115533</v>
      </c>
      <c r="K578">
        <v>-12.721550784703</v>
      </c>
      <c r="L578">
        <f>(Table2[[#This Row],[6M Return vs Nifty]]-AVERAGE(Table2[6M Return vs Nifty]))/_xlfn.STDEV.P(Table2[6M Return vs Nifty])</f>
        <v>-0.71962978198964267</v>
      </c>
      <c r="M578">
        <v>3.1700753750832198</v>
      </c>
      <c r="N578">
        <f>(Table2[[#This Row],[1W Return vs Nifty]]-AVERAGE(Table2[1W Return vs Nifty]))/_xlfn.STDEV.P(Table2[1W Return vs Nifty])</f>
        <v>-0.14989756789836256</v>
      </c>
      <c r="O578">
        <v>87.62</v>
      </c>
      <c r="P578">
        <v>88.981682657268294</v>
      </c>
      <c r="Q578">
        <v>86.438359281072096</v>
      </c>
      <c r="R578">
        <v>30.510238529088301</v>
      </c>
      <c r="S578" s="1">
        <f>(Table2[[#This Row],[Close Price]]-Table2[[#This Row],[20D EMA]])/Table2[[#This Row],[20D EMA]]</f>
        <v>-7.2586167541657143E-2</v>
      </c>
      <c r="T578" s="1">
        <f>(Table2[[#This Row],[Close Price]]-Table2[[#This Row],[50D EMA]])/Table2[[#This Row],[50D EMA]]</f>
        <v>-8.6778339391602399E-2</v>
      </c>
      <c r="U578" s="1">
        <f>(Table2[[#This Row],[Close Price]]-Table2[[#This Row],[200D EMA]])/Table2[[#This Row],[200D EMA]]</f>
        <v>-5.9908116305558166E-2</v>
      </c>
      <c r="V578">
        <v>0.17724436833287299</v>
      </c>
      <c r="W578">
        <v>81</v>
      </c>
      <c r="X578">
        <v>84.45</v>
      </c>
      <c r="Y578">
        <v>81</v>
      </c>
      <c r="Z578">
        <v>86.26</v>
      </c>
      <c r="AA578">
        <v>81</v>
      </c>
      <c r="AB578">
        <v>86.26</v>
      </c>
      <c r="AC578" s="1">
        <f>(Table2[[#This Row],[Close Price]]/Table2[[#This Row],[Day Low]])-1</f>
        <v>3.2098765432100329E-3</v>
      </c>
      <c r="AD578" s="1">
        <f>(Table2[[#This Row],[Day High]]/Table2[[#This Row],[Close Price]])-1</f>
        <v>3.9256706866847235E-2</v>
      </c>
      <c r="AE578" s="1">
        <f>(Table2[[#This Row],[Close Price]]/Table2[[#This Row],[Current Week Low]])-1</f>
        <v>3.2098765432100329E-3</v>
      </c>
      <c r="AF578" s="1">
        <f>(Table2[[#This Row],[Current Week High]]/Table2[[#This Row],[Close Price]])-1</f>
        <v>6.1530888506029946E-2</v>
      </c>
      <c r="AG578" s="1">
        <f>(Table2[[#This Row],[Close Price]]/Table2[[#This Row],[Current Month Low]])-1</f>
        <v>3.2098765432100329E-3</v>
      </c>
      <c r="AH578" s="1">
        <f>(Table2[[#This Row],[Current Month High]]/Table2[[#This Row],[Close Price]])-1</f>
        <v>6.1530888506029946E-2</v>
      </c>
      <c r="AI578">
        <v>37.090819591434901</v>
      </c>
      <c r="AJ578">
        <v>24.9192928516525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0.01</v>
      </c>
      <c r="AM578" t="s">
        <v>3215</v>
      </c>
      <c r="AN578">
        <v>-10.75</v>
      </c>
      <c r="AO578" t="s">
        <v>3214</v>
      </c>
      <c r="AP578">
        <v>6.9021745051034006E-2</v>
      </c>
      <c r="AQ578">
        <f>(Table2[[#This Row],[Sharpe Ratio]]-AVERAGE(Table2[Sharpe Ratio]))/_xlfn.STDEV.P(Table2[Sharpe Ratio])</f>
        <v>9.1361446460643758E-2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698</v>
      </c>
      <c r="AT578">
        <f>_xlfn.RANK.AVG(Table2[[#This Row],[6M Return vs Nifty Z-Score]],Table2[6M Return vs Nifty Z-Score])</f>
        <v>553</v>
      </c>
      <c r="AU578">
        <f>_xlfn.RANK.AVG(Table2[[#This Row],[Sharpe Ratio Z-Score]],Table2[Sharpe Ratio Z-Score])</f>
        <v>323</v>
      </c>
      <c r="AV578">
        <f>(Table2[[#This Row],[Rank 1Y]]+Table2[[#This Row],[Rank 6M]]+Table2[[#This Row],[Rank Sharpe]])/3</f>
        <v>524.66666666666663</v>
      </c>
    </row>
    <row r="579" spans="1:48" x14ac:dyDescent="0.3">
      <c r="A579" t="s">
        <v>1198</v>
      </c>
      <c r="B579" t="s">
        <v>1199</v>
      </c>
      <c r="C579" t="s">
        <v>3178</v>
      </c>
      <c r="D579" t="s">
        <v>742</v>
      </c>
      <c r="E579">
        <v>10440.7529026149</v>
      </c>
      <c r="F579">
        <v>8146.55</v>
      </c>
      <c r="G579">
        <v>-33.815879196733498</v>
      </c>
      <c r="H579">
        <f>(Table2[[#This Row],[1Y Return vs Nifty]]-AVERAGE(Table2[1Y Return vs Nifty]))/_xlfn.STDEV.P(Table2[1Y Return vs Nifty])</f>
        <v>-0.99344132650270511</v>
      </c>
      <c r="I579">
        <v>-12.9311895201505</v>
      </c>
      <c r="J579">
        <f>(Table2[[#This Row],[1M Return vs Nifty]]-AVERAGE(Table2[1M Return vs Nifty]))/_xlfn.STDEV.P(Table2[1M Return vs Nifty])</f>
        <v>-1.32558434210914</v>
      </c>
      <c r="K579">
        <v>-5.7235705786190101</v>
      </c>
      <c r="L579">
        <f>(Table2[[#This Row],[6M Return vs Nifty]]-AVERAGE(Table2[6M Return vs Nifty]))/_xlfn.STDEV.P(Table2[6M Return vs Nifty])</f>
        <v>-0.48910835046390538</v>
      </c>
      <c r="M579">
        <v>2.0633901299654598</v>
      </c>
      <c r="N579">
        <f>(Table2[[#This Row],[1W Return vs Nifty]]-AVERAGE(Table2[1W Return vs Nifty]))/_xlfn.STDEV.P(Table2[1W Return vs Nifty])</f>
        <v>-0.40491965976783034</v>
      </c>
      <c r="O579">
        <v>8442.9</v>
      </c>
      <c r="P579">
        <v>8725.4795455592593</v>
      </c>
      <c r="Q579">
        <v>8274.0758183987291</v>
      </c>
      <c r="R579">
        <v>21.699483978261899</v>
      </c>
      <c r="S579" s="1">
        <f>(Table2[[#This Row],[Close Price]]-Table2[[#This Row],[20D EMA]])/Table2[[#This Row],[20D EMA]]</f>
        <v>-3.5100498643830851E-2</v>
      </c>
      <c r="T579" s="1">
        <f>(Table2[[#This Row],[Close Price]]-Table2[[#This Row],[50D EMA]])/Table2[[#This Row],[50D EMA]]</f>
        <v>-6.6349309804284537E-2</v>
      </c>
      <c r="U579" s="1">
        <f>(Table2[[#This Row],[Close Price]]-Table2[[#This Row],[200D EMA]])/Table2[[#This Row],[200D EMA]]</f>
        <v>-1.5412696378144722E-2</v>
      </c>
      <c r="V579">
        <v>0.48917529694308898</v>
      </c>
      <c r="W579">
        <v>8027.95</v>
      </c>
      <c r="X579">
        <v>8272.7999999999993</v>
      </c>
      <c r="Y579">
        <v>8027.95</v>
      </c>
      <c r="Z579">
        <v>8272.7999999999993</v>
      </c>
      <c r="AA579">
        <v>8027.95</v>
      </c>
      <c r="AB579">
        <v>8272.7999999999993</v>
      </c>
      <c r="AC579" s="1">
        <f>(Table2[[#This Row],[Close Price]]/Table2[[#This Row],[Day Low]])-1</f>
        <v>1.4773385484463608E-2</v>
      </c>
      <c r="AD579" s="1">
        <f>(Table2[[#This Row],[Day High]]/Table2[[#This Row],[Close Price]])-1</f>
        <v>1.549735777721839E-2</v>
      </c>
      <c r="AE579" s="1">
        <f>(Table2[[#This Row],[Close Price]]/Table2[[#This Row],[Current Week Low]])-1</f>
        <v>1.4773385484463608E-2</v>
      </c>
      <c r="AF579" s="1">
        <f>(Table2[[#This Row],[Current Week High]]/Table2[[#This Row],[Close Price]])-1</f>
        <v>1.549735777721839E-2</v>
      </c>
      <c r="AG579" s="1">
        <f>(Table2[[#This Row],[Close Price]]/Table2[[#This Row],[Current Month Low]])-1</f>
        <v>1.4773385484463608E-2</v>
      </c>
      <c r="AH579" s="1">
        <f>(Table2[[#This Row],[Current Month High]]/Table2[[#This Row],[Close Price]])-1</f>
        <v>1.549735777721839E-2</v>
      </c>
      <c r="AI579">
        <v>32.448091523405601</v>
      </c>
      <c r="AJ579">
        <v>23.597372253914301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-0.09</v>
      </c>
      <c r="AM579" t="s">
        <v>3214</v>
      </c>
      <c r="AN579">
        <v>-2.56</v>
      </c>
      <c r="AO579" t="s">
        <v>3214</v>
      </c>
      <c r="AP579">
        <v>3.1581465201748003E-2</v>
      </c>
      <c r="AQ579">
        <f>(Table2[[#This Row],[Sharpe Ratio]]-AVERAGE(Table2[Sharpe Ratio]))/_xlfn.STDEV.P(Table2[Sharpe Ratio])</f>
        <v>-0.3458183090687873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656</v>
      </c>
      <c r="AT579">
        <f>_xlfn.RANK.AVG(Table2[[#This Row],[6M Return vs Nifty Z-Score]],Table2[6M Return vs Nifty Z-Score])</f>
        <v>492</v>
      </c>
      <c r="AU579">
        <f>_xlfn.RANK.AVG(Table2[[#This Row],[Sharpe Ratio Z-Score]],Table2[Sharpe Ratio Z-Score])</f>
        <v>427</v>
      </c>
      <c r="AV579">
        <f>(Table2[[#This Row],[Rank 1Y]]+Table2[[#This Row],[Rank 6M]]+Table2[[#This Row],[Rank Sharpe]])/3</f>
        <v>525</v>
      </c>
    </row>
    <row r="580" spans="1:48" x14ac:dyDescent="0.3">
      <c r="A580" t="s">
        <v>1831</v>
      </c>
      <c r="B580" t="s">
        <v>1832</v>
      </c>
      <c r="C580" t="s">
        <v>3179</v>
      </c>
      <c r="D580" t="s">
        <v>294</v>
      </c>
      <c r="E580">
        <v>4380.367772216</v>
      </c>
      <c r="F580">
        <v>196.81</v>
      </c>
      <c r="G580">
        <v>0.35379436604775799</v>
      </c>
      <c r="H580">
        <f>(Table2[[#This Row],[1Y Return vs Nifty]]-AVERAGE(Table2[1Y Return vs Nifty]))/_xlfn.STDEV.P(Table2[1Y Return vs Nifty])</f>
        <v>-0.40913534196226231</v>
      </c>
      <c r="I580">
        <v>-7.20143457594114</v>
      </c>
      <c r="J580">
        <f>(Table2[[#This Row],[1M Return vs Nifty]]-AVERAGE(Table2[1M Return vs Nifty]))/_xlfn.STDEV.P(Table2[1M Return vs Nifty])</f>
        <v>-0.80451711488615141</v>
      </c>
      <c r="K580">
        <v>-17.974836922179499</v>
      </c>
      <c r="L580">
        <f>(Table2[[#This Row],[6M Return vs Nifty]]-AVERAGE(Table2[6M Return vs Nifty]))/_xlfn.STDEV.P(Table2[6M Return vs Nifty])</f>
        <v>-0.8926790054745225</v>
      </c>
      <c r="M580">
        <v>-0.452193693654944</v>
      </c>
      <c r="N580">
        <f>(Table2[[#This Row],[1W Return vs Nifty]]-AVERAGE(Table2[1W Return vs Nifty]))/_xlfn.STDEV.P(Table2[1W Return vs Nifty])</f>
        <v>-0.98460521336388096</v>
      </c>
      <c r="O580">
        <v>204.69</v>
      </c>
      <c r="P580">
        <v>201.597990789725</v>
      </c>
      <c r="Q580">
        <v>190.293760775192</v>
      </c>
      <c r="R580">
        <v>34.081776758318803</v>
      </c>
      <c r="S580" s="1">
        <f>(Table2[[#This Row],[Close Price]]-Table2[[#This Row],[20D EMA]])/Table2[[#This Row],[20D EMA]]</f>
        <v>-3.8497239728369707E-2</v>
      </c>
      <c r="T580" s="1">
        <f>(Table2[[#This Row],[Close Price]]-Table2[[#This Row],[50D EMA]])/Table2[[#This Row],[50D EMA]]</f>
        <v>-2.3750191016135038E-2</v>
      </c>
      <c r="U580" s="1">
        <f>(Table2[[#This Row],[Close Price]]-Table2[[#This Row],[200D EMA]])/Table2[[#This Row],[200D EMA]]</f>
        <v>3.4243052416763765E-2</v>
      </c>
      <c r="V580">
        <v>0.66460787192011594</v>
      </c>
      <c r="W580">
        <v>194.7</v>
      </c>
      <c r="X580">
        <v>199.65</v>
      </c>
      <c r="Y580">
        <v>194.7</v>
      </c>
      <c r="Z580">
        <v>206.95</v>
      </c>
      <c r="AA580">
        <v>194.7</v>
      </c>
      <c r="AB580">
        <v>202.9</v>
      </c>
      <c r="AC580" s="1">
        <f>(Table2[[#This Row],[Close Price]]/Table2[[#This Row],[Day Low]])-1</f>
        <v>1.0837185413456574E-2</v>
      </c>
      <c r="AD580" s="1">
        <f>(Table2[[#This Row],[Day High]]/Table2[[#This Row],[Close Price]])-1</f>
        <v>1.4430161069051373E-2</v>
      </c>
      <c r="AE580" s="1">
        <f>(Table2[[#This Row],[Close Price]]/Table2[[#This Row],[Current Week Low]])-1</f>
        <v>1.0837185413456574E-2</v>
      </c>
      <c r="AF580" s="1">
        <f>(Table2[[#This Row],[Current Week High]]/Table2[[#This Row],[Close Price]])-1</f>
        <v>5.1521772267669297E-2</v>
      </c>
      <c r="AG580" s="1">
        <f>(Table2[[#This Row],[Close Price]]/Table2[[#This Row],[Current Month Low]])-1</f>
        <v>1.0837185413456574E-2</v>
      </c>
      <c r="AH580" s="1">
        <f>(Table2[[#This Row],[Current Month High]]/Table2[[#This Row],[Close Price]])-1</f>
        <v>3.0943549616381238E-2</v>
      </c>
      <c r="AI580">
        <v>20.852598953305201</v>
      </c>
      <c r="AJ580">
        <v>43.656934306569298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0.03</v>
      </c>
      <c r="AM580" t="s">
        <v>3215</v>
      </c>
      <c r="AN580">
        <v>-7.26</v>
      </c>
      <c r="AO580" t="s">
        <v>3214</v>
      </c>
      <c r="AQ580">
        <f>(Table2[[#This Row],[Sharpe Ratio]]-AVERAGE(Table2[Sharpe Ratio]))/_xlfn.STDEV.P(Table2[Sharpe Ratio])</f>
        <v>-0.7145863121857492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-3.8055229878725663</v>
      </c>
      <c r="AS580">
        <f>_xlfn.RANK.AVG(Table2[[#This Row],[1Y Return vs Nifty Z-Score]],Table2[1Y Return vs Nifty Z-Score])</f>
        <v>431</v>
      </c>
      <c r="AT580">
        <f>_xlfn.RANK.AVG(Table2[[#This Row],[6M Return vs Nifty Z-Score]],Table2[6M Return vs Nifty Z-Score])</f>
        <v>610</v>
      </c>
      <c r="AU580">
        <f>_xlfn.RANK.AVG(Table2[[#This Row],[Sharpe Ratio Z-Score]],Table2[Sharpe Ratio Z-Score])</f>
        <v>536.5</v>
      </c>
      <c r="AV580">
        <f>(Table2[[#This Row],[Rank 1Y]]+Table2[[#This Row],[Rank 6M]]+Table2[[#This Row],[Rank Sharpe]])/3</f>
        <v>525.83333333333337</v>
      </c>
    </row>
    <row r="581" spans="1:48" x14ac:dyDescent="0.3">
      <c r="A581" t="s">
        <v>1584</v>
      </c>
      <c r="B581" t="s">
        <v>1585</v>
      </c>
      <c r="C581" t="s">
        <v>3171</v>
      </c>
      <c r="D581" t="s">
        <v>40</v>
      </c>
      <c r="E581">
        <v>6340.9328839999998</v>
      </c>
      <c r="F581">
        <v>362.05</v>
      </c>
      <c r="G581">
        <v>-13.0318083309397</v>
      </c>
      <c r="H581">
        <f>(Table2[[#This Row],[1Y Return vs Nifty]]-AVERAGE(Table2[1Y Return vs Nifty]))/_xlfn.STDEV.P(Table2[1Y Return vs Nifty])</f>
        <v>-0.6380309370038747</v>
      </c>
      <c r="I581">
        <v>-91.811536157135706</v>
      </c>
      <c r="J581">
        <f>(Table2[[#This Row],[1M Return vs Nifty]]-AVERAGE(Table2[1M Return vs Nifty]))/_xlfn.STDEV.P(Table2[1M Return vs Nifty])</f>
        <v>-8.4990086691060167</v>
      </c>
      <c r="K581">
        <v>-2.8465057687606201</v>
      </c>
      <c r="L581">
        <f>(Table2[[#This Row],[6M Return vs Nifty]]-AVERAGE(Table2[6M Return vs Nifty]))/_xlfn.STDEV.P(Table2[6M Return vs Nifty])</f>
        <v>-0.39433456159490049</v>
      </c>
      <c r="M581">
        <v>1.5903340696600301</v>
      </c>
      <c r="N581">
        <f>(Table2[[#This Row],[1W Return vs Nifty]]-AVERAGE(Table2[1W Return vs Nifty]))/_xlfn.STDEV.P(Table2[1W Return vs Nifty])</f>
        <v>-0.51392964847313993</v>
      </c>
      <c r="O581">
        <v>402.5</v>
      </c>
      <c r="P581">
        <v>402.51764393192798</v>
      </c>
      <c r="Q581">
        <v>368.03086488473502</v>
      </c>
      <c r="R581">
        <v>26.250765510849401</v>
      </c>
      <c r="S581" s="1">
        <f>(Table2[[#This Row],[Close Price]]-Table2[[#This Row],[20D EMA]])/Table2[[#This Row],[20D EMA]]</f>
        <v>-0.10049689440993786</v>
      </c>
      <c r="T581" s="1">
        <f>(Table2[[#This Row],[Close Price]]-Table2[[#This Row],[50D EMA]])/Table2[[#This Row],[50D EMA]]</f>
        <v>-0.10053632316990228</v>
      </c>
      <c r="U581" s="1">
        <f>(Table2[[#This Row],[Close Price]]-Table2[[#This Row],[200D EMA]])/Table2[[#This Row],[200D EMA]]</f>
        <v>-1.6250987227954868E-2</v>
      </c>
      <c r="V581">
        <v>0.67410564724386501</v>
      </c>
      <c r="W581">
        <v>361.1</v>
      </c>
      <c r="X581">
        <v>372.95</v>
      </c>
      <c r="Y581">
        <v>361.1</v>
      </c>
      <c r="Z581">
        <v>385</v>
      </c>
      <c r="AA581">
        <v>361.1</v>
      </c>
      <c r="AB581">
        <v>379.75</v>
      </c>
      <c r="AC581" s="1">
        <f>(Table2[[#This Row],[Close Price]]/Table2[[#This Row],[Day Low]])-1</f>
        <v>2.6308501800054174E-3</v>
      </c>
      <c r="AD581" s="1">
        <f>(Table2[[#This Row],[Day High]]/Table2[[#This Row],[Close Price]])-1</f>
        <v>3.0106338903466368E-2</v>
      </c>
      <c r="AE581" s="1">
        <f>(Table2[[#This Row],[Close Price]]/Table2[[#This Row],[Current Week Low]])-1</f>
        <v>2.6308501800054174E-3</v>
      </c>
      <c r="AF581" s="1">
        <f>(Table2[[#This Row],[Current Week High]]/Table2[[#This Row],[Close Price]])-1</f>
        <v>6.3389034663720478E-2</v>
      </c>
      <c r="AG581" s="1">
        <f>(Table2[[#This Row],[Close Price]]/Table2[[#This Row],[Current Month Low]])-1</f>
        <v>2.6308501800054174E-3</v>
      </c>
      <c r="AH581" s="1">
        <f>(Table2[[#This Row],[Current Month High]]/Table2[[#This Row],[Close Price]])-1</f>
        <v>4.8888275100124279E-2</v>
      </c>
      <c r="AI581">
        <v>34.277033558900698</v>
      </c>
      <c r="AJ581">
        <v>26.069958847736601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-0.11</v>
      </c>
      <c r="AM581" t="s">
        <v>3214</v>
      </c>
      <c r="AN581">
        <v>-18.739999999999998</v>
      </c>
      <c r="AO581" t="s">
        <v>3214</v>
      </c>
      <c r="AP581">
        <v>-1.2638011238821001E-2</v>
      </c>
      <c r="AQ581">
        <f>(Table2[[#This Row],[Sharpe Ratio]]-AVERAGE(Table2[Sharpe Ratio]))/_xlfn.STDEV.P(Table2[Sharpe Ratio])</f>
        <v>-0.86215686149806503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532</v>
      </c>
      <c r="AT581">
        <f>_xlfn.RANK.AVG(Table2[[#This Row],[6M Return vs Nifty Z-Score]],Table2[6M Return vs Nifty Z-Score])</f>
        <v>462</v>
      </c>
      <c r="AU581">
        <f>_xlfn.RANK.AVG(Table2[[#This Row],[Sharpe Ratio Z-Score]],Table2[Sharpe Ratio Z-Score])</f>
        <v>592</v>
      </c>
      <c r="AV581">
        <f>(Table2[[#This Row],[Rank 1Y]]+Table2[[#This Row],[Rank 6M]]+Table2[[#This Row],[Rank Sharpe]])/3</f>
        <v>528.66666666666663</v>
      </c>
    </row>
    <row r="582" spans="1:48" x14ac:dyDescent="0.3">
      <c r="A582" t="s">
        <v>1299</v>
      </c>
      <c r="B582" t="s">
        <v>1300</v>
      </c>
      <c r="C582" t="s">
        <v>3180</v>
      </c>
      <c r="D582" t="s">
        <v>431</v>
      </c>
      <c r="E582">
        <v>9070.8545295245094</v>
      </c>
      <c r="F582">
        <v>199.18</v>
      </c>
      <c r="G582">
        <v>-36.287489294543697</v>
      </c>
      <c r="H582">
        <f>(Table2[[#This Row],[1Y Return vs Nifty]]-AVERAGE(Table2[1Y Return vs Nifty]))/_xlfn.STDEV.P(Table2[1Y Return vs Nifty])</f>
        <v>-1.0357061894943767</v>
      </c>
      <c r="I582">
        <v>4.4955394403920099</v>
      </c>
      <c r="J582">
        <f>(Table2[[#This Row],[1M Return vs Nifty]]-AVERAGE(Table2[1M Return vs Nifty]))/_xlfn.STDEV.P(Table2[1M Return vs Nifty])</f>
        <v>0.25921246463971143</v>
      </c>
      <c r="K582">
        <v>4.3058221974953703</v>
      </c>
      <c r="L582">
        <f>(Table2[[#This Row],[6M Return vs Nifty]]-AVERAGE(Table2[6M Return vs Nifty]))/_xlfn.STDEV.P(Table2[6M Return vs Nifty])</f>
        <v>-0.1587287392049668</v>
      </c>
      <c r="M582">
        <v>4.7765571995354197</v>
      </c>
      <c r="N582">
        <f>(Table2[[#This Row],[1W Return vs Nifty]]-AVERAGE(Table2[1W Return vs Nifty]))/_xlfn.STDEV.P(Table2[1W Return vs Nifty])</f>
        <v>0.22029653853746062</v>
      </c>
      <c r="O582">
        <v>201.83</v>
      </c>
      <c r="P582">
        <v>197.10974223876099</v>
      </c>
      <c r="Q582">
        <v>193.526560109993</v>
      </c>
      <c r="R582">
        <v>55.902679851597497</v>
      </c>
      <c r="S582" s="1">
        <f>(Table2[[#This Row],[Close Price]]-Table2[[#This Row],[20D EMA]])/Table2[[#This Row],[20D EMA]]</f>
        <v>-1.3129861764851635E-2</v>
      </c>
      <c r="T582" s="1">
        <f>(Table2[[#This Row],[Close Price]]-Table2[[#This Row],[50D EMA]])/Table2[[#This Row],[50D EMA]]</f>
        <v>1.0503071729104573E-2</v>
      </c>
      <c r="U582" s="1">
        <f>(Table2[[#This Row],[Close Price]]-Table2[[#This Row],[200D EMA]])/Table2[[#This Row],[200D EMA]]</f>
        <v>2.9212733832471423E-2</v>
      </c>
      <c r="V582">
        <v>0.76865895995034395</v>
      </c>
      <c r="W582">
        <v>198.37</v>
      </c>
      <c r="X582">
        <v>205</v>
      </c>
      <c r="Y582">
        <v>197</v>
      </c>
      <c r="Z582">
        <v>207</v>
      </c>
      <c r="AA582">
        <v>198.37</v>
      </c>
      <c r="AB582">
        <v>207</v>
      </c>
      <c r="AC582" s="1">
        <f>(Table2[[#This Row],[Close Price]]/Table2[[#This Row],[Day Low]])-1</f>
        <v>4.0832787215809851E-3</v>
      </c>
      <c r="AD582" s="1">
        <f>(Table2[[#This Row],[Day High]]/Table2[[#This Row],[Close Price]])-1</f>
        <v>2.9219801184857896E-2</v>
      </c>
      <c r="AE582" s="1">
        <f>(Table2[[#This Row],[Close Price]]/Table2[[#This Row],[Current Week Low]])-1</f>
        <v>1.1065989847715674E-2</v>
      </c>
      <c r="AF582" s="1">
        <f>(Table2[[#This Row],[Current Week High]]/Table2[[#This Row],[Close Price]])-1</f>
        <v>3.9260969976905313E-2</v>
      </c>
      <c r="AG582" s="1">
        <f>(Table2[[#This Row],[Close Price]]/Table2[[#This Row],[Current Month Low]])-1</f>
        <v>4.0832787215809851E-3</v>
      </c>
      <c r="AH582" s="1">
        <f>(Table2[[#This Row],[Current Month High]]/Table2[[#This Row],[Close Price]])-1</f>
        <v>3.9260969976905313E-2</v>
      </c>
      <c r="AI582">
        <v>16.0508083140877</v>
      </c>
      <c r="AJ582">
        <v>37.365517241379301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0.05</v>
      </c>
      <c r="AM582" t="s">
        <v>3215</v>
      </c>
      <c r="AN582">
        <v>-2.85</v>
      </c>
      <c r="AO582" t="s">
        <v>3214</v>
      </c>
      <c r="AQ582">
        <f>(Table2[[#This Row],[Sharpe Ratio]]-AVERAGE(Table2[Sharpe Ratio]))/_xlfn.STDEV.P(Table2[Sharpe Ratio])</f>
        <v>-0.7145863121857492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-1.4295122377079206</v>
      </c>
      <c r="AS582">
        <f>_xlfn.RANK.AVG(Table2[[#This Row],[1Y Return vs Nifty Z-Score]],Table2[1Y Return vs Nifty Z-Score])</f>
        <v>672</v>
      </c>
      <c r="AT582">
        <f>_xlfn.RANK.AVG(Table2[[#This Row],[6M Return vs Nifty Z-Score]],Table2[6M Return vs Nifty Z-Score])</f>
        <v>380</v>
      </c>
      <c r="AU582">
        <f>_xlfn.RANK.AVG(Table2[[#This Row],[Sharpe Ratio Z-Score]],Table2[Sharpe Ratio Z-Score])</f>
        <v>536.5</v>
      </c>
      <c r="AV582">
        <f>(Table2[[#This Row],[Rank 1Y]]+Table2[[#This Row],[Rank 6M]]+Table2[[#This Row],[Rank Sharpe]])/3</f>
        <v>529.5</v>
      </c>
    </row>
    <row r="583" spans="1:48" x14ac:dyDescent="0.3">
      <c r="A583" t="s">
        <v>1136</v>
      </c>
      <c r="B583" t="s">
        <v>1137</v>
      </c>
      <c r="C583" t="s">
        <v>3172</v>
      </c>
      <c r="D583" t="s">
        <v>46</v>
      </c>
      <c r="E583">
        <v>11530.152770925</v>
      </c>
      <c r="F583">
        <v>431.6</v>
      </c>
      <c r="G583">
        <v>-14.1423128243659</v>
      </c>
      <c r="H583">
        <f>(Table2[[#This Row],[1Y Return vs Nifty]]-AVERAGE(Table2[1Y Return vs Nifty]))/_xlfn.STDEV.P(Table2[1Y Return vs Nifty])</f>
        <v>-0.65702071225518865</v>
      </c>
      <c r="I583">
        <v>-1.2321856452305799</v>
      </c>
      <c r="J583">
        <f>(Table2[[#This Row],[1M Return vs Nifty]]-AVERAGE(Table2[1M Return vs Nifty]))/_xlfn.STDEV.P(Table2[1M Return vs Nifty])</f>
        <v>-0.26167016606985505</v>
      </c>
      <c r="K583">
        <v>-12.7114852021184</v>
      </c>
      <c r="L583">
        <f>(Table2[[#This Row],[6M Return vs Nifty]]-AVERAGE(Table2[6M Return vs Nifty]))/_xlfn.STDEV.P(Table2[6M Return vs Nifty])</f>
        <v>-0.71929821024490903</v>
      </c>
      <c r="M583">
        <v>5.3585936835129102</v>
      </c>
      <c r="N583">
        <f>(Table2[[#This Row],[1W Return vs Nifty]]-AVERAGE(Table2[1W Return vs Nifty]))/_xlfn.STDEV.P(Table2[1W Return vs Nifty])</f>
        <v>0.35441973421853723</v>
      </c>
      <c r="O583">
        <v>445.32</v>
      </c>
      <c r="P583">
        <v>458.01886308372099</v>
      </c>
      <c r="Q583">
        <v>441.33257758139598</v>
      </c>
      <c r="R583">
        <v>57.856537412872697</v>
      </c>
      <c r="S583" s="1">
        <f>(Table2[[#This Row],[Close Price]]-Table2[[#This Row],[20D EMA]])/Table2[[#This Row],[20D EMA]]</f>
        <v>-3.08093056678343E-2</v>
      </c>
      <c r="T583" s="1">
        <f>(Table2[[#This Row],[Close Price]]-Table2[[#This Row],[50D EMA]])/Table2[[#This Row],[50D EMA]]</f>
        <v>-5.7680731544219994E-2</v>
      </c>
      <c r="U583" s="1">
        <f>(Table2[[#This Row],[Close Price]]-Table2[[#This Row],[200D EMA]])/Table2[[#This Row],[200D EMA]]</f>
        <v>-2.2052705999481663E-2</v>
      </c>
      <c r="V583">
        <v>0.56532967665588896</v>
      </c>
      <c r="W583">
        <v>428</v>
      </c>
      <c r="X583">
        <v>444.15</v>
      </c>
      <c r="Y583">
        <v>428</v>
      </c>
      <c r="Z583">
        <v>450.85</v>
      </c>
      <c r="AA583">
        <v>428</v>
      </c>
      <c r="AB583">
        <v>450.85</v>
      </c>
      <c r="AC583" s="1">
        <f>(Table2[[#This Row],[Close Price]]/Table2[[#This Row],[Day Low]])-1</f>
        <v>8.4112149532711289E-3</v>
      </c>
      <c r="AD583" s="1">
        <f>(Table2[[#This Row],[Day High]]/Table2[[#This Row],[Close Price]])-1</f>
        <v>2.9077849860982274E-2</v>
      </c>
      <c r="AE583" s="1">
        <f>(Table2[[#This Row],[Close Price]]/Table2[[#This Row],[Current Week Low]])-1</f>
        <v>8.4112149532711289E-3</v>
      </c>
      <c r="AF583" s="1">
        <f>(Table2[[#This Row],[Current Week High]]/Table2[[#This Row],[Close Price]])-1</f>
        <v>4.4601482854494945E-2</v>
      </c>
      <c r="AG583" s="1">
        <f>(Table2[[#This Row],[Close Price]]/Table2[[#This Row],[Current Month Low]])-1</f>
        <v>8.4112149532711289E-3</v>
      </c>
      <c r="AH583" s="1">
        <f>(Table2[[#This Row],[Current Month High]]/Table2[[#This Row],[Close Price]])-1</f>
        <v>4.4601482854494945E-2</v>
      </c>
      <c r="AI583">
        <v>33.1788693234476</v>
      </c>
      <c r="AJ583">
        <v>39.180909384069601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-0.18</v>
      </c>
      <c r="AM583" t="s">
        <v>3214</v>
      </c>
      <c r="AN583">
        <v>-5.16</v>
      </c>
      <c r="AO583" t="s">
        <v>3214</v>
      </c>
      <c r="AP583">
        <v>4.752740552884E-3</v>
      </c>
      <c r="AQ583">
        <f>(Table2[[#This Row],[Sharpe Ratio]]-AVERAGE(Table2[Sharpe Ratio]))/_xlfn.STDEV.P(Table2[Sharpe Ratio])</f>
        <v>-0.6590898799643895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540</v>
      </c>
      <c r="AT583">
        <f>_xlfn.RANK.AVG(Table2[[#This Row],[6M Return vs Nifty Z-Score]],Table2[6M Return vs Nifty Z-Score])</f>
        <v>552</v>
      </c>
      <c r="AU583">
        <f>_xlfn.RANK.AVG(Table2[[#This Row],[Sharpe Ratio Z-Score]],Table2[Sharpe Ratio Z-Score])</f>
        <v>500</v>
      </c>
      <c r="AV583">
        <f>(Table2[[#This Row],[Rank 1Y]]+Table2[[#This Row],[Rank 6M]]+Table2[[#This Row],[Rank Sharpe]])/3</f>
        <v>530.66666666666663</v>
      </c>
    </row>
    <row r="584" spans="1:48" x14ac:dyDescent="0.3">
      <c r="A584" t="s">
        <v>1251</v>
      </c>
      <c r="B584" t="s">
        <v>1252</v>
      </c>
      <c r="C584" t="s">
        <v>3179</v>
      </c>
      <c r="D584" t="s">
        <v>294</v>
      </c>
      <c r="E584">
        <v>9639.4100020019996</v>
      </c>
      <c r="F584">
        <v>117.86</v>
      </c>
      <c r="G584">
        <v>-29.542512722203899</v>
      </c>
      <c r="H584">
        <f>(Table2[[#This Row],[1Y Return vs Nifty]]-AVERAGE(Table2[1Y Return vs Nifty]))/_xlfn.STDEV.P(Table2[1Y Return vs Nifty])</f>
        <v>-0.92036618867282838</v>
      </c>
      <c r="I584">
        <v>-8.9976588850521395</v>
      </c>
      <c r="J584">
        <f>(Table2[[#This Row],[1M Return vs Nifty]]-AVERAGE(Table2[1M Return vs Nifty]))/_xlfn.STDEV.P(Table2[1M Return vs Nifty])</f>
        <v>-0.96786679202459447</v>
      </c>
      <c r="K584">
        <v>-30.043435306447499</v>
      </c>
      <c r="L584">
        <f>(Table2[[#This Row],[6M Return vs Nifty]]-AVERAGE(Table2[6M Return vs Nifty]))/_xlfn.STDEV.P(Table2[6M Return vs Nifty])</f>
        <v>-1.290232370034192</v>
      </c>
      <c r="M584">
        <v>2.6601846634539301</v>
      </c>
      <c r="N584">
        <f>(Table2[[#This Row],[1W Return vs Nifty]]-AVERAGE(Table2[1W Return vs Nifty]))/_xlfn.STDEV.P(Table2[1W Return vs Nifty])</f>
        <v>-0.26739565190930142</v>
      </c>
      <c r="O584">
        <v>125.63</v>
      </c>
      <c r="P584">
        <v>130.54228110343701</v>
      </c>
      <c r="Q584">
        <v>131.53382150774701</v>
      </c>
      <c r="R584">
        <v>19.107945218997699</v>
      </c>
      <c r="S584" s="1">
        <f>(Table2[[#This Row],[Close Price]]-Table2[[#This Row],[20D EMA]])/Table2[[#This Row],[20D EMA]]</f>
        <v>-6.1848284645387219E-2</v>
      </c>
      <c r="T584" s="1">
        <f>(Table2[[#This Row],[Close Price]]-Table2[[#This Row],[50D EMA]])/Table2[[#This Row],[50D EMA]]</f>
        <v>-9.7150754500666514E-2</v>
      </c>
      <c r="U584" s="1">
        <f>(Table2[[#This Row],[Close Price]]-Table2[[#This Row],[200D EMA]])/Table2[[#This Row],[200D EMA]]</f>
        <v>-0.10395669608779408</v>
      </c>
      <c r="V584">
        <v>0.77201887943514902</v>
      </c>
      <c r="W584">
        <v>116.95</v>
      </c>
      <c r="X584">
        <v>120.54</v>
      </c>
      <c r="Y584">
        <v>116.95</v>
      </c>
      <c r="Z584">
        <v>122.94</v>
      </c>
      <c r="AA584">
        <v>116.95</v>
      </c>
      <c r="AB584">
        <v>122.94</v>
      </c>
      <c r="AC584" s="1">
        <f>(Table2[[#This Row],[Close Price]]/Table2[[#This Row],[Day Low]])-1</f>
        <v>7.7811030354852928E-3</v>
      </c>
      <c r="AD584" s="1">
        <f>(Table2[[#This Row],[Day High]]/Table2[[#This Row],[Close Price]])-1</f>
        <v>2.2738842694722594E-2</v>
      </c>
      <c r="AE584" s="1">
        <f>(Table2[[#This Row],[Close Price]]/Table2[[#This Row],[Current Week Low]])-1</f>
        <v>7.7811030354852928E-3</v>
      </c>
      <c r="AF584" s="1">
        <f>(Table2[[#This Row],[Current Week High]]/Table2[[#This Row],[Close Price]])-1</f>
        <v>4.31019854064143E-2</v>
      </c>
      <c r="AG584" s="1">
        <f>(Table2[[#This Row],[Close Price]]/Table2[[#This Row],[Current Month Low]])-1</f>
        <v>7.7811030354852928E-3</v>
      </c>
      <c r="AH584" s="1">
        <f>(Table2[[#This Row],[Current Month High]]/Table2[[#This Row],[Close Price]])-1</f>
        <v>4.31019854064143E-2</v>
      </c>
      <c r="AI584">
        <v>34.057356185304599</v>
      </c>
      <c r="AJ584">
        <v>16.9826302729528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-0.23</v>
      </c>
      <c r="AM584" t="s">
        <v>3214</v>
      </c>
      <c r="AN584">
        <v>-11.09</v>
      </c>
      <c r="AO584" t="s">
        <v>3214</v>
      </c>
      <c r="AP584">
        <v>8.7245737053571998E-2</v>
      </c>
      <c r="AQ584">
        <f>(Table2[[#This Row],[Sharpe Ratio]]-AVERAGE(Table2[Sharpe Ratio]))/_xlfn.STDEV.P(Table2[Sharpe Ratio])</f>
        <v>0.30415794265434948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632</v>
      </c>
      <c r="AT584">
        <f>_xlfn.RANK.AVG(Table2[[#This Row],[6M Return vs Nifty Z-Score]],Table2[6M Return vs Nifty Z-Score])</f>
        <v>696</v>
      </c>
      <c r="AU584">
        <f>_xlfn.RANK.AVG(Table2[[#This Row],[Sharpe Ratio Z-Score]],Table2[Sharpe Ratio Z-Score])</f>
        <v>265</v>
      </c>
      <c r="AV584">
        <f>(Table2[[#This Row],[Rank 1Y]]+Table2[[#This Row],[Rank 6M]]+Table2[[#This Row],[Rank Sharpe]])/3</f>
        <v>531</v>
      </c>
    </row>
    <row r="585" spans="1:48" x14ac:dyDescent="0.3">
      <c r="A585" t="s">
        <v>1001</v>
      </c>
      <c r="B585" t="s">
        <v>1002</v>
      </c>
      <c r="C585" t="s">
        <v>3169</v>
      </c>
      <c r="D585" t="s">
        <v>577</v>
      </c>
      <c r="E585">
        <v>14645.940794800001</v>
      </c>
      <c r="F585">
        <v>1778.4</v>
      </c>
      <c r="G585">
        <v>-30.444890044283099</v>
      </c>
      <c r="H585">
        <f>(Table2[[#This Row],[1Y Return vs Nifty]]-AVERAGE(Table2[1Y Return vs Nifty]))/_xlfn.STDEV.P(Table2[1Y Return vs Nifty])</f>
        <v>-0.93579696147888658</v>
      </c>
      <c r="I585">
        <v>8.0275342594725707</v>
      </c>
      <c r="J585">
        <f>(Table2[[#This Row],[1M Return vs Nifty]]-AVERAGE(Table2[1M Return vs Nifty]))/_xlfn.STDEV.P(Table2[1M Return vs Nifty])</f>
        <v>0.58041411547195709</v>
      </c>
      <c r="K585">
        <v>14.8840677058711</v>
      </c>
      <c r="L585">
        <f>(Table2[[#This Row],[6M Return vs Nifty]]-AVERAGE(Table2[6M Return vs Nifty]))/_xlfn.STDEV.P(Table2[6M Return vs Nifty])</f>
        <v>0.18973070563619612</v>
      </c>
      <c r="M585">
        <v>1.6439746373936801</v>
      </c>
      <c r="N585">
        <f>(Table2[[#This Row],[1W Return vs Nifty]]-AVERAGE(Table2[1W Return vs Nifty]))/_xlfn.STDEV.P(Table2[1W Return vs Nifty])</f>
        <v>-0.50156883508663297</v>
      </c>
      <c r="O585">
        <v>1822.92</v>
      </c>
      <c r="P585">
        <v>1781.94313977091</v>
      </c>
      <c r="Q585">
        <v>1677.51389722054</v>
      </c>
      <c r="R585">
        <v>53.018263138368802</v>
      </c>
      <c r="S585" s="1">
        <f>(Table2[[#This Row],[Close Price]]-Table2[[#This Row],[20D EMA]])/Table2[[#This Row],[20D EMA]]</f>
        <v>-2.4422355341978792E-2</v>
      </c>
      <c r="T585" s="1">
        <f>(Table2[[#This Row],[Close Price]]-Table2[[#This Row],[50D EMA]])/Table2[[#This Row],[50D EMA]]</f>
        <v>-1.9883573677695393E-3</v>
      </c>
      <c r="U585" s="1">
        <f>(Table2[[#This Row],[Close Price]]-Table2[[#This Row],[200D EMA]])/Table2[[#This Row],[200D EMA]]</f>
        <v>6.0140248582511005E-2</v>
      </c>
      <c r="V585">
        <v>1.01004828750238</v>
      </c>
      <c r="W585">
        <v>1770</v>
      </c>
      <c r="X585">
        <v>1825</v>
      </c>
      <c r="Y585">
        <v>1770</v>
      </c>
      <c r="Z585">
        <v>1869.4</v>
      </c>
      <c r="AA585">
        <v>1770</v>
      </c>
      <c r="AB585">
        <v>1869.4</v>
      </c>
      <c r="AC585" s="1">
        <f>(Table2[[#This Row],[Close Price]]/Table2[[#This Row],[Day Low]])-1</f>
        <v>4.745762711864554E-3</v>
      </c>
      <c r="AD585" s="1">
        <f>(Table2[[#This Row],[Day High]]/Table2[[#This Row],[Close Price]])-1</f>
        <v>2.6203328834907724E-2</v>
      </c>
      <c r="AE585" s="1">
        <f>(Table2[[#This Row],[Close Price]]/Table2[[#This Row],[Current Week Low]])-1</f>
        <v>4.745762711864554E-3</v>
      </c>
      <c r="AF585" s="1">
        <f>(Table2[[#This Row],[Current Week High]]/Table2[[#This Row],[Close Price]])-1</f>
        <v>5.1169590643274754E-2</v>
      </c>
      <c r="AG585" s="1">
        <f>(Table2[[#This Row],[Close Price]]/Table2[[#This Row],[Current Month Low]])-1</f>
        <v>4.745762711864554E-3</v>
      </c>
      <c r="AH585" s="1">
        <f>(Table2[[#This Row],[Current Month High]]/Table2[[#This Row],[Close Price]])-1</f>
        <v>5.1169590643274754E-2</v>
      </c>
      <c r="AI585">
        <v>11.2769905533063</v>
      </c>
      <c r="AJ585">
        <v>36.067329762815604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-0.01</v>
      </c>
      <c r="AM585" t="s">
        <v>3214</v>
      </c>
      <c r="AN585">
        <v>-1.36</v>
      </c>
      <c r="AO585" t="s">
        <v>3214</v>
      </c>
      <c r="AP585">
        <v>-8.3827181218238997E-2</v>
      </c>
      <c r="AQ585">
        <f>(Table2[[#This Row],[Sharpe Ratio]]-AVERAGE(Table2[Sharpe Ratio]))/_xlfn.STDEV.P(Table2[Sharpe Ratio])</f>
        <v>-1.6934130394226699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-2.3606340148800364</v>
      </c>
      <c r="AS585">
        <f>_xlfn.RANK.AVG(Table2[[#This Row],[1Y Return vs Nifty Z-Score]],Table2[1Y Return vs Nifty Z-Score])</f>
        <v>638</v>
      </c>
      <c r="AT585">
        <f>_xlfn.RANK.AVG(Table2[[#This Row],[6M Return vs Nifty Z-Score]],Table2[6M Return vs Nifty Z-Score])</f>
        <v>258</v>
      </c>
      <c r="AU585">
        <f>_xlfn.RANK.AVG(Table2[[#This Row],[Sharpe Ratio Z-Score]],Table2[Sharpe Ratio Z-Score])</f>
        <v>699</v>
      </c>
      <c r="AV585">
        <f>(Table2[[#This Row],[Rank 1Y]]+Table2[[#This Row],[Rank 6M]]+Table2[[#This Row],[Rank Sharpe]])/3</f>
        <v>531.66666666666663</v>
      </c>
    </row>
    <row r="586" spans="1:48" x14ac:dyDescent="0.3">
      <c r="A586" t="s">
        <v>107</v>
      </c>
      <c r="B586" t="s">
        <v>108</v>
      </c>
      <c r="C586" t="s">
        <v>3168</v>
      </c>
      <c r="D586" t="s">
        <v>21</v>
      </c>
      <c r="E586">
        <v>286192.148048145</v>
      </c>
      <c r="F586">
        <v>530.15</v>
      </c>
      <c r="G586">
        <v>1.4588881548746</v>
      </c>
      <c r="H586">
        <f>(Table2[[#This Row],[1Y Return vs Nifty]]-AVERAGE(Table2[1Y Return vs Nifty]))/_xlfn.STDEV.P(Table2[1Y Return vs Nifty])</f>
        <v>-0.39023809048271269</v>
      </c>
      <c r="I586">
        <v>2.6493282299208398</v>
      </c>
      <c r="J586">
        <f>(Table2[[#This Row],[1M Return vs Nifty]]-AVERAGE(Table2[1M Return vs Nifty]))/_xlfn.STDEV.P(Table2[1M Return vs Nifty])</f>
        <v>9.1316949792181634E-2</v>
      </c>
      <c r="K586">
        <v>-2.83308710277913</v>
      </c>
      <c r="L586">
        <f>(Table2[[#This Row],[6M Return vs Nifty]]-AVERAGE(Table2[6M Return vs Nifty]))/_xlfn.STDEV.P(Table2[6M Return vs Nifty])</f>
        <v>-0.3938925354673431</v>
      </c>
      <c r="M586">
        <v>5.3393113580396401</v>
      </c>
      <c r="N586">
        <f>(Table2[[#This Row],[1W Return vs Nifty]]-AVERAGE(Table2[1W Return vs Nifty]))/_xlfn.STDEV.P(Table2[1W Return vs Nifty])</f>
        <v>0.34997635792885157</v>
      </c>
      <c r="O586">
        <v>535.65</v>
      </c>
      <c r="P586">
        <v>526.09246687516702</v>
      </c>
      <c r="Q586">
        <v>491.44505560177998</v>
      </c>
      <c r="R586">
        <v>62.516512508767804</v>
      </c>
      <c r="S586" s="1">
        <f>(Table2[[#This Row],[Close Price]]-Table2[[#This Row],[20D EMA]])/Table2[[#This Row],[20D EMA]]</f>
        <v>-1.0267898814524411E-2</v>
      </c>
      <c r="T586" s="1">
        <f>(Table2[[#This Row],[Close Price]]-Table2[[#This Row],[50D EMA]])/Table2[[#This Row],[50D EMA]]</f>
        <v>7.7125854869838743E-3</v>
      </c>
      <c r="U586" s="1">
        <f>(Table2[[#This Row],[Close Price]]-Table2[[#This Row],[200D EMA]])/Table2[[#This Row],[200D EMA]]</f>
        <v>7.8757419485735503E-2</v>
      </c>
      <c r="V586">
        <v>0.84116080632428603</v>
      </c>
      <c r="W586">
        <v>526.25</v>
      </c>
      <c r="X586">
        <v>542.4</v>
      </c>
      <c r="Y586">
        <v>526.25</v>
      </c>
      <c r="Z586">
        <v>549.6</v>
      </c>
      <c r="AA586">
        <v>526.25</v>
      </c>
      <c r="AB586">
        <v>549.6</v>
      </c>
      <c r="AC586" s="1">
        <f>(Table2[[#This Row],[Close Price]]/Table2[[#This Row],[Day Low]])-1</f>
        <v>7.4109263657957669E-3</v>
      </c>
      <c r="AD586" s="1">
        <f>(Table2[[#This Row],[Day High]]/Table2[[#This Row],[Close Price]])-1</f>
        <v>2.3106667924172486E-2</v>
      </c>
      <c r="AE586" s="1">
        <f>(Table2[[#This Row],[Close Price]]/Table2[[#This Row],[Current Week Low]])-1</f>
        <v>7.4109263657957669E-3</v>
      </c>
      <c r="AF586" s="1">
        <f>(Table2[[#This Row],[Current Week High]]/Table2[[#This Row],[Close Price]])-1</f>
        <v>3.6687729887767695E-2</v>
      </c>
      <c r="AG586" s="1">
        <f>(Table2[[#This Row],[Close Price]]/Table2[[#This Row],[Current Month Low]])-1</f>
        <v>7.4109263657957669E-3</v>
      </c>
      <c r="AH586" s="1">
        <f>(Table2[[#This Row],[Current Month High]]/Table2[[#This Row],[Close Price]])-1</f>
        <v>3.6687729887767695E-2</v>
      </c>
      <c r="AI586">
        <v>9.3841365651230593</v>
      </c>
      <c r="AJ586">
        <v>41.354486068524103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-0.12</v>
      </c>
      <c r="AM586" t="s">
        <v>3214</v>
      </c>
      <c r="AN586">
        <v>-3.94</v>
      </c>
      <c r="AO586" t="s">
        <v>3214</v>
      </c>
      <c r="AP586">
        <v>-0.103409448594649</v>
      </c>
      <c r="AQ586">
        <f>(Table2[[#This Row],[Sharpe Ratio]]-AVERAGE(Table2[Sharpe Ratio]))/_xlfn.STDEV.P(Table2[Sharpe Ratio])</f>
        <v>-1.9220697401415918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-2.2649070583706141</v>
      </c>
      <c r="AS586">
        <f>_xlfn.RANK.AVG(Table2[[#This Row],[1Y Return vs Nifty Z-Score]],Table2[1Y Return vs Nifty Z-Score])</f>
        <v>422</v>
      </c>
      <c r="AT586">
        <f>_xlfn.RANK.AVG(Table2[[#This Row],[6M Return vs Nifty Z-Score]],Table2[6M Return vs Nifty Z-Score])</f>
        <v>461</v>
      </c>
      <c r="AU586">
        <f>_xlfn.RANK.AVG(Table2[[#This Row],[Sharpe Ratio Z-Score]],Table2[Sharpe Ratio Z-Score])</f>
        <v>716</v>
      </c>
      <c r="AV586">
        <f>(Table2[[#This Row],[Rank 1Y]]+Table2[[#This Row],[Rank 6M]]+Table2[[#This Row],[Rank Sharpe]])/3</f>
        <v>533</v>
      </c>
    </row>
    <row r="587" spans="1:48" x14ac:dyDescent="0.3">
      <c r="A587" t="s">
        <v>480</v>
      </c>
      <c r="B587" t="s">
        <v>481</v>
      </c>
      <c r="C587" t="s">
        <v>3183</v>
      </c>
      <c r="D587" t="s">
        <v>384</v>
      </c>
      <c r="E587">
        <v>46627.746658919998</v>
      </c>
      <c r="F587">
        <v>605.45000000000005</v>
      </c>
      <c r="G587">
        <v>-29.552416224927502</v>
      </c>
      <c r="H587">
        <f>(Table2[[#This Row],[1Y Return vs Nifty]]-AVERAGE(Table2[1Y Return vs Nifty]))/_xlfn.STDEV.P(Table2[1Y Return vs Nifty])</f>
        <v>-0.92053553989295878</v>
      </c>
      <c r="I587">
        <v>3.7114456887338498</v>
      </c>
      <c r="J587">
        <f>(Table2[[#This Row],[1M Return vs Nifty]]-AVERAGE(Table2[1M Return vs Nifty]))/_xlfn.STDEV.P(Table2[1M Return vs Nifty])</f>
        <v>0.18790652554849513</v>
      </c>
      <c r="K587">
        <v>14.4590401844341</v>
      </c>
      <c r="L587">
        <f>(Table2[[#This Row],[6M Return vs Nifty]]-AVERAGE(Table2[6M Return vs Nifty]))/_xlfn.STDEV.P(Table2[6M Return vs Nifty])</f>
        <v>0.17572981540871133</v>
      </c>
      <c r="M587">
        <v>7.4253898706162396</v>
      </c>
      <c r="N587">
        <f>(Table2[[#This Row],[1W Return vs Nifty]]-AVERAGE(Table2[1W Return vs Nifty]))/_xlfn.STDEV.P(Table2[1W Return vs Nifty])</f>
        <v>0.83068766082927437</v>
      </c>
      <c r="O587">
        <v>602.88</v>
      </c>
      <c r="P587">
        <v>586.55379086178004</v>
      </c>
      <c r="Q587">
        <v>562.71368143631105</v>
      </c>
      <c r="R587">
        <v>69.109870961218107</v>
      </c>
      <c r="S587" s="1">
        <f>(Table2[[#This Row],[Close Price]]-Table2[[#This Row],[20D EMA]])/Table2[[#This Row],[20D EMA]]</f>
        <v>4.2628715498939261E-3</v>
      </c>
      <c r="T587" s="1">
        <f>(Table2[[#This Row],[Close Price]]-Table2[[#This Row],[50D EMA]])/Table2[[#This Row],[50D EMA]]</f>
        <v>3.2215645747438099E-2</v>
      </c>
      <c r="U587" s="1">
        <f>(Table2[[#This Row],[Close Price]]-Table2[[#This Row],[200D EMA]])/Table2[[#This Row],[200D EMA]]</f>
        <v>7.5946826909567458E-2</v>
      </c>
      <c r="V587">
        <v>0.99450610070835299</v>
      </c>
      <c r="W587">
        <v>601</v>
      </c>
      <c r="X587">
        <v>623.70000000000005</v>
      </c>
      <c r="Y587">
        <v>601</v>
      </c>
      <c r="Z587">
        <v>625</v>
      </c>
      <c r="AA587">
        <v>601</v>
      </c>
      <c r="AB587">
        <v>625</v>
      </c>
      <c r="AC587" s="1">
        <f>(Table2[[#This Row],[Close Price]]/Table2[[#This Row],[Day Low]])-1</f>
        <v>7.4043261231282465E-3</v>
      </c>
      <c r="AD587" s="1">
        <f>(Table2[[#This Row],[Day High]]/Table2[[#This Row],[Close Price]])-1</f>
        <v>3.0142868940457479E-2</v>
      </c>
      <c r="AE587" s="1">
        <f>(Table2[[#This Row],[Close Price]]/Table2[[#This Row],[Current Week Low]])-1</f>
        <v>7.4043261231282465E-3</v>
      </c>
      <c r="AF587" s="1">
        <f>(Table2[[#This Row],[Current Week High]]/Table2[[#This Row],[Close Price]])-1</f>
        <v>3.229003220744886E-2</v>
      </c>
      <c r="AG587" s="1">
        <f>(Table2[[#This Row],[Close Price]]/Table2[[#This Row],[Current Month Low]])-1</f>
        <v>7.4043261231282465E-3</v>
      </c>
      <c r="AH587" s="1">
        <f>(Table2[[#This Row],[Current Month High]]/Table2[[#This Row],[Close Price]])-1</f>
        <v>3.229003220744886E-2</v>
      </c>
      <c r="AI587">
        <v>4.86415063176148</v>
      </c>
      <c r="AJ587">
        <v>35.205448861098702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0.05</v>
      </c>
      <c r="AM587" t="s">
        <v>3215</v>
      </c>
      <c r="AN587">
        <v>-1.36</v>
      </c>
      <c r="AO587" t="s">
        <v>3214</v>
      </c>
      <c r="AP587">
        <v>-8.7355186039899002E-2</v>
      </c>
      <c r="AQ587">
        <f>(Table2[[#This Row],[Sharpe Ratio]]-AVERAGE(Table2[Sharpe Ratio]))/_xlfn.STDEV.P(Table2[Sharpe Ratio])</f>
        <v>-1.7346085724595144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-1.4608201105659921</v>
      </c>
      <c r="AS587">
        <f>_xlfn.RANK.AVG(Table2[[#This Row],[1Y Return vs Nifty Z-Score]],Table2[1Y Return vs Nifty Z-Score])</f>
        <v>633</v>
      </c>
      <c r="AT587">
        <f>_xlfn.RANK.AVG(Table2[[#This Row],[6M Return vs Nifty Z-Score]],Table2[6M Return vs Nifty Z-Score])</f>
        <v>265</v>
      </c>
      <c r="AU587">
        <f>_xlfn.RANK.AVG(Table2[[#This Row],[Sharpe Ratio Z-Score]],Table2[Sharpe Ratio Z-Score])</f>
        <v>701</v>
      </c>
      <c r="AV587">
        <f>(Table2[[#This Row],[Rank 1Y]]+Table2[[#This Row],[Rank 6M]]+Table2[[#This Row],[Rank Sharpe]])/3</f>
        <v>533</v>
      </c>
    </row>
    <row r="588" spans="1:48" x14ac:dyDescent="0.3">
      <c r="A588" t="s">
        <v>1604</v>
      </c>
      <c r="B588" t="s">
        <v>1605</v>
      </c>
      <c r="C588" t="s">
        <v>3183</v>
      </c>
      <c r="D588" t="s">
        <v>270</v>
      </c>
      <c r="E588">
        <v>6031.0077119999996</v>
      </c>
      <c r="F588">
        <v>818.2</v>
      </c>
      <c r="G588">
        <v>-18.105922525399901</v>
      </c>
      <c r="H588">
        <f>(Table2[[#This Row],[1Y Return vs Nifty]]-AVERAGE(Table2[1Y Return vs Nifty]))/_xlfn.STDEV.P(Table2[1Y Return vs Nifty])</f>
        <v>-0.72479896786074816</v>
      </c>
      <c r="I588">
        <v>4.7355170552050501</v>
      </c>
      <c r="J588">
        <f>(Table2[[#This Row],[1M Return vs Nifty]]-AVERAGE(Table2[1M Return vs Nifty]))/_xlfn.STDEV.P(Table2[1M Return vs Nifty])</f>
        <v>0.28103616767130274</v>
      </c>
      <c r="K588">
        <v>-1.5243892985124801</v>
      </c>
      <c r="L588">
        <f>(Table2[[#This Row],[6M Return vs Nifty]]-AVERAGE(Table2[6M Return vs Nifty]))/_xlfn.STDEV.P(Table2[6M Return vs Nifty])</f>
        <v>-0.35078254052739505</v>
      </c>
      <c r="M588">
        <v>5.1298222670006197</v>
      </c>
      <c r="N588">
        <f>(Table2[[#This Row],[1W Return vs Nifty]]-AVERAGE(Table2[1W Return vs Nifty]))/_xlfn.STDEV.P(Table2[1W Return vs Nifty])</f>
        <v>0.30170215669928735</v>
      </c>
      <c r="O588">
        <v>813.72</v>
      </c>
      <c r="P588">
        <v>797.45054033470399</v>
      </c>
      <c r="Q588">
        <v>772.591513737431</v>
      </c>
      <c r="R588">
        <v>56.525572399089199</v>
      </c>
      <c r="S588" s="1">
        <f>(Table2[[#This Row],[Close Price]]-Table2[[#This Row],[20D EMA]])/Table2[[#This Row],[20D EMA]]</f>
        <v>5.5055793147520257E-3</v>
      </c>
      <c r="T588" s="1">
        <f>(Table2[[#This Row],[Close Price]]-Table2[[#This Row],[50D EMA]])/Table2[[#This Row],[50D EMA]]</f>
        <v>2.6019744944416421E-2</v>
      </c>
      <c r="U588" s="1">
        <f>(Table2[[#This Row],[Close Price]]-Table2[[#This Row],[200D EMA]])/Table2[[#This Row],[200D EMA]]</f>
        <v>5.9033118344695296E-2</v>
      </c>
      <c r="V588">
        <v>0.71207924936961098</v>
      </c>
      <c r="W588">
        <v>806</v>
      </c>
      <c r="X588">
        <v>829.1</v>
      </c>
      <c r="Y588">
        <v>806</v>
      </c>
      <c r="Z588">
        <v>844.95</v>
      </c>
      <c r="AA588">
        <v>806</v>
      </c>
      <c r="AB588">
        <v>838</v>
      </c>
      <c r="AC588" s="1">
        <f>(Table2[[#This Row],[Close Price]]/Table2[[#This Row],[Day Low]])-1</f>
        <v>1.5136476426799161E-2</v>
      </c>
      <c r="AD588" s="1">
        <f>(Table2[[#This Row],[Day High]]/Table2[[#This Row],[Close Price]])-1</f>
        <v>1.3321926179418186E-2</v>
      </c>
      <c r="AE588" s="1">
        <f>(Table2[[#This Row],[Close Price]]/Table2[[#This Row],[Current Week Low]])-1</f>
        <v>1.5136476426799161E-2</v>
      </c>
      <c r="AF588" s="1">
        <f>(Table2[[#This Row],[Current Week High]]/Table2[[#This Row],[Close Price]])-1</f>
        <v>3.2693717917379628E-2</v>
      </c>
      <c r="AG588" s="1">
        <f>(Table2[[#This Row],[Close Price]]/Table2[[#This Row],[Current Month Low]])-1</f>
        <v>1.5136476426799161E-2</v>
      </c>
      <c r="AH588" s="1">
        <f>(Table2[[#This Row],[Current Month High]]/Table2[[#This Row],[Close Price]])-1</f>
        <v>2.4199462234172575E-2</v>
      </c>
      <c r="AI588">
        <v>6.2454167685162396</v>
      </c>
      <c r="AJ588">
        <v>26.852713178294501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0.03</v>
      </c>
      <c r="AM588" t="s">
        <v>3215</v>
      </c>
      <c r="AN588">
        <v>-3.03</v>
      </c>
      <c r="AO588" t="s">
        <v>3214</v>
      </c>
      <c r="AP588">
        <v>-1.3947925748069001E-2</v>
      </c>
      <c r="AQ588">
        <f>(Table2[[#This Row],[Sharpe Ratio]]-AVERAGE(Table2[Sharpe Ratio]))/_xlfn.STDEV.P(Table2[Sharpe Ratio])</f>
        <v>-0.87745236963055606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-1.3702955536481092</v>
      </c>
      <c r="AS588">
        <f>_xlfn.RANK.AVG(Table2[[#This Row],[1Y Return vs Nifty Z-Score]],Table2[1Y Return vs Nifty Z-Score])</f>
        <v>564</v>
      </c>
      <c r="AT588">
        <f>_xlfn.RANK.AVG(Table2[[#This Row],[6M Return vs Nifty Z-Score]],Table2[6M Return vs Nifty Z-Score])</f>
        <v>441</v>
      </c>
      <c r="AU588">
        <f>_xlfn.RANK.AVG(Table2[[#This Row],[Sharpe Ratio Z-Score]],Table2[Sharpe Ratio Z-Score])</f>
        <v>594</v>
      </c>
      <c r="AV588">
        <f>(Table2[[#This Row],[Rank 1Y]]+Table2[[#This Row],[Rank 6M]]+Table2[[#This Row],[Rank Sharpe]])/3</f>
        <v>533</v>
      </c>
    </row>
    <row r="589" spans="1:48" x14ac:dyDescent="0.3">
      <c r="A589" t="s">
        <v>1735</v>
      </c>
      <c r="B589" t="s">
        <v>1736</v>
      </c>
      <c r="C589" t="s">
        <v>3183</v>
      </c>
      <c r="D589" t="s">
        <v>270</v>
      </c>
      <c r="E589">
        <v>4856.0966651750005</v>
      </c>
      <c r="F589">
        <v>289.14999999999998</v>
      </c>
      <c r="G589">
        <v>-1.89014420062996</v>
      </c>
      <c r="H589">
        <f>(Table2[[#This Row],[1Y Return vs Nifty]]-AVERAGE(Table2[1Y Return vs Nifty]))/_xlfn.STDEV.P(Table2[1Y Return vs Nifty])</f>
        <v>-0.44750699134433425</v>
      </c>
      <c r="I589">
        <v>1.28087710474504</v>
      </c>
      <c r="J589">
        <f>(Table2[[#This Row],[1M Return vs Nifty]]-AVERAGE(Table2[1M Return vs Nifty]))/_xlfn.STDEV.P(Table2[1M Return vs Nifty])</f>
        <v>-3.313078668669947E-2</v>
      </c>
      <c r="K589">
        <v>-7.4805199150384896</v>
      </c>
      <c r="L589">
        <f>(Table2[[#This Row],[6M Return vs Nifty]]-AVERAGE(Table2[6M Return vs Nifty]))/_xlfn.STDEV.P(Table2[6M Return vs Nifty])</f>
        <v>-0.54698426097269703</v>
      </c>
      <c r="M589">
        <v>5.28875973734766</v>
      </c>
      <c r="N589">
        <f>(Table2[[#This Row],[1W Return vs Nifty]]-AVERAGE(Table2[1W Return vs Nifty]))/_xlfn.STDEV.P(Table2[1W Return vs Nifty])</f>
        <v>0.33832735464346952</v>
      </c>
      <c r="O589">
        <v>284.89999999999998</v>
      </c>
      <c r="P589">
        <v>286.59664404193097</v>
      </c>
      <c r="Q589">
        <v>273.07029530448199</v>
      </c>
      <c r="R589">
        <v>64.9442126288602</v>
      </c>
      <c r="S589" s="1">
        <f>(Table2[[#This Row],[Close Price]]-Table2[[#This Row],[20D EMA]])/Table2[[#This Row],[20D EMA]]</f>
        <v>1.4917514917514918E-2</v>
      </c>
      <c r="T589" s="1">
        <f>(Table2[[#This Row],[Close Price]]-Table2[[#This Row],[50D EMA]])/Table2[[#This Row],[50D EMA]]</f>
        <v>8.9092318809407718E-3</v>
      </c>
      <c r="U589" s="1">
        <f>(Table2[[#This Row],[Close Price]]-Table2[[#This Row],[200D EMA]])/Table2[[#This Row],[200D EMA]]</f>
        <v>5.8884854823145857E-2</v>
      </c>
      <c r="V589">
        <v>0.64966467814580098</v>
      </c>
      <c r="W589">
        <v>284.3</v>
      </c>
      <c r="X589">
        <v>294.64999999999998</v>
      </c>
      <c r="Y589">
        <v>284.3</v>
      </c>
      <c r="Z589">
        <v>299.75</v>
      </c>
      <c r="AA589">
        <v>284.3</v>
      </c>
      <c r="AB589">
        <v>299.75</v>
      </c>
      <c r="AC589" s="1">
        <f>(Table2[[#This Row],[Close Price]]/Table2[[#This Row],[Day Low]])-1</f>
        <v>1.7059444249032607E-2</v>
      </c>
      <c r="AD589" s="1">
        <f>(Table2[[#This Row],[Day High]]/Table2[[#This Row],[Close Price]])-1</f>
        <v>1.9021269237420091E-2</v>
      </c>
      <c r="AE589" s="1">
        <f>(Table2[[#This Row],[Close Price]]/Table2[[#This Row],[Current Week Low]])-1</f>
        <v>1.7059444249032607E-2</v>
      </c>
      <c r="AF589" s="1">
        <f>(Table2[[#This Row],[Current Week High]]/Table2[[#This Row],[Close Price]])-1</f>
        <v>3.665917343939129E-2</v>
      </c>
      <c r="AG589" s="1">
        <f>(Table2[[#This Row],[Close Price]]/Table2[[#This Row],[Current Month Low]])-1</f>
        <v>1.7059444249032607E-2</v>
      </c>
      <c r="AH589" s="1">
        <f>(Table2[[#This Row],[Current Month High]]/Table2[[#This Row],[Close Price]])-1</f>
        <v>3.665917343939129E-2</v>
      </c>
      <c r="AI589">
        <v>16.202662977693201</v>
      </c>
      <c r="AJ589">
        <v>37.494056110318503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-0.02</v>
      </c>
      <c r="AM589" t="s">
        <v>3214</v>
      </c>
      <c r="AN589">
        <v>1.33</v>
      </c>
      <c r="AO589" t="s">
        <v>3215</v>
      </c>
      <c r="AP589">
        <v>-4.0649558889590001E-2</v>
      </c>
      <c r="AQ589">
        <f>(Table2[[#This Row],[Sharpe Ratio]]-AVERAGE(Table2[Sharpe Ratio]))/_xlfn.STDEV.P(Table2[Sharpe Ratio])</f>
        <v>-1.1892399282716095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444</v>
      </c>
      <c r="AT589">
        <f>_xlfn.RANK.AVG(Table2[[#This Row],[6M Return vs Nifty Z-Score]],Table2[6M Return vs Nifty Z-Score])</f>
        <v>513</v>
      </c>
      <c r="AU589">
        <f>_xlfn.RANK.AVG(Table2[[#This Row],[Sharpe Ratio Z-Score]],Table2[Sharpe Ratio Z-Score])</f>
        <v>644</v>
      </c>
      <c r="AV589">
        <f>(Table2[[#This Row],[Rank 1Y]]+Table2[[#This Row],[Rank 6M]]+Table2[[#This Row],[Rank Sharpe]])/3</f>
        <v>533.66666666666663</v>
      </c>
    </row>
    <row r="590" spans="1:48" x14ac:dyDescent="0.3">
      <c r="A590" t="s">
        <v>1717</v>
      </c>
      <c r="B590" t="s">
        <v>1718</v>
      </c>
      <c r="C590" t="s">
        <v>3183</v>
      </c>
      <c r="D590" t="s">
        <v>468</v>
      </c>
      <c r="E590">
        <v>5008.1017142800001</v>
      </c>
      <c r="F590">
        <v>894.3</v>
      </c>
      <c r="G590">
        <v>-20.752335722203402</v>
      </c>
      <c r="H590">
        <f>(Table2[[#This Row],[1Y Return vs Nifty]]-AVERAGE(Table2[1Y Return vs Nifty]))/_xlfn.STDEV.P(Table2[1Y Return vs Nifty])</f>
        <v>-0.77005298720682092</v>
      </c>
      <c r="I590">
        <v>0.75653605733409302</v>
      </c>
      <c r="J590">
        <f>(Table2[[#This Row],[1M Return vs Nifty]]-AVERAGE(Table2[1M Return vs Nifty]))/_xlfn.STDEV.P(Table2[1M Return vs Nifty])</f>
        <v>-8.0814664680424114E-2</v>
      </c>
      <c r="K590">
        <v>11.288977087210901</v>
      </c>
      <c r="L590">
        <f>(Table2[[#This Row],[6M Return vs Nifty]]-AVERAGE(Table2[6M Return vs Nifty]))/_xlfn.STDEV.P(Table2[6M Return vs Nifty])</f>
        <v>7.130432952873117E-2</v>
      </c>
      <c r="M590">
        <v>-0.26028193251637699</v>
      </c>
      <c r="N590">
        <f>(Table2[[#This Row],[1W Return vs Nifty]]-AVERAGE(Table2[1W Return vs Nifty]))/_xlfn.STDEV.P(Table2[1W Return vs Nifty])</f>
        <v>-0.94038149302802043</v>
      </c>
      <c r="O590">
        <v>910.8</v>
      </c>
      <c r="P590">
        <v>888.22115938135596</v>
      </c>
      <c r="Q590">
        <v>816.73623728219002</v>
      </c>
      <c r="R590">
        <v>41.0716654889086</v>
      </c>
      <c r="S590" s="1">
        <f>(Table2[[#This Row],[Close Price]]-Table2[[#This Row],[20D EMA]])/Table2[[#This Row],[20D EMA]]</f>
        <v>-1.8115942028985508E-2</v>
      </c>
      <c r="T590" s="1">
        <f>(Table2[[#This Row],[Close Price]]-Table2[[#This Row],[50D EMA]])/Table2[[#This Row],[50D EMA]]</f>
        <v>6.8438367566900716E-3</v>
      </c>
      <c r="U590" s="1">
        <f>(Table2[[#This Row],[Close Price]]-Table2[[#This Row],[200D EMA]])/Table2[[#This Row],[200D EMA]]</f>
        <v>9.4967945803304588E-2</v>
      </c>
      <c r="V590">
        <v>0.75675873026275198</v>
      </c>
      <c r="W590">
        <v>887</v>
      </c>
      <c r="X590">
        <v>911.6</v>
      </c>
      <c r="Y590">
        <v>887</v>
      </c>
      <c r="Z590">
        <v>916.2</v>
      </c>
      <c r="AA590">
        <v>887</v>
      </c>
      <c r="AB590">
        <v>916.2</v>
      </c>
      <c r="AC590" s="1">
        <f>(Table2[[#This Row],[Close Price]]/Table2[[#This Row],[Day Low]])-1</f>
        <v>8.2299887260428584E-3</v>
      </c>
      <c r="AD590" s="1">
        <f>(Table2[[#This Row],[Day High]]/Table2[[#This Row],[Close Price]])-1</f>
        <v>1.9344738901934555E-2</v>
      </c>
      <c r="AE590" s="1">
        <f>(Table2[[#This Row],[Close Price]]/Table2[[#This Row],[Current Week Low]])-1</f>
        <v>8.2299887260428584E-3</v>
      </c>
      <c r="AF590" s="1">
        <f>(Table2[[#This Row],[Current Week High]]/Table2[[#This Row],[Close Price]])-1</f>
        <v>2.4488426702448995E-2</v>
      </c>
      <c r="AG590" s="1">
        <f>(Table2[[#This Row],[Close Price]]/Table2[[#This Row],[Current Month Low]])-1</f>
        <v>8.2299887260428584E-3</v>
      </c>
      <c r="AH590" s="1">
        <f>(Table2[[#This Row],[Current Month High]]/Table2[[#This Row],[Close Price]])-1</f>
        <v>2.4488426702448995E-2</v>
      </c>
      <c r="AI590">
        <v>8.7666331208766604</v>
      </c>
      <c r="AJ590">
        <v>36.1290813608341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7.0000000000000007E-2</v>
      </c>
      <c r="AM590" t="s">
        <v>3215</v>
      </c>
      <c r="AN590">
        <v>-2.96</v>
      </c>
      <c r="AO590" t="s">
        <v>3214</v>
      </c>
      <c r="AP590">
        <v>-0.136092841599881</v>
      </c>
      <c r="AQ590">
        <f>(Table2[[#This Row],[Sharpe Ratio]]-AVERAGE(Table2[Sharpe Ratio]))/_xlfn.STDEV.P(Table2[Sharpe Ratio])</f>
        <v>-2.3037046483585537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-4.0236494637450884</v>
      </c>
      <c r="AS590">
        <f>_xlfn.RANK.AVG(Table2[[#This Row],[1Y Return vs Nifty Z-Score]],Table2[1Y Return vs Nifty Z-Score])</f>
        <v>575</v>
      </c>
      <c r="AT590">
        <f>_xlfn.RANK.AVG(Table2[[#This Row],[6M Return vs Nifty Z-Score]],Table2[6M Return vs Nifty Z-Score])</f>
        <v>298</v>
      </c>
      <c r="AU590">
        <f>_xlfn.RANK.AVG(Table2[[#This Row],[Sharpe Ratio Z-Score]],Table2[Sharpe Ratio Z-Score])</f>
        <v>729</v>
      </c>
      <c r="AV590">
        <f>(Table2[[#This Row],[Rank 1Y]]+Table2[[#This Row],[Rank 6M]]+Table2[[#This Row],[Rank Sharpe]])/3</f>
        <v>534</v>
      </c>
    </row>
    <row r="591" spans="1:48" x14ac:dyDescent="0.3">
      <c r="A591" t="s">
        <v>639</v>
      </c>
      <c r="B591" t="s">
        <v>640</v>
      </c>
      <c r="C591" t="s">
        <v>3175</v>
      </c>
      <c r="D591" t="s">
        <v>552</v>
      </c>
      <c r="E591">
        <v>31027.335466776</v>
      </c>
      <c r="F591">
        <v>68.239999999999995</v>
      </c>
      <c r="G591">
        <v>-22.588696113071201</v>
      </c>
      <c r="H591">
        <f>(Table2[[#This Row],[1Y Return vs Nifty]]-AVERAGE(Table2[1Y Return vs Nifty]))/_xlfn.STDEV.P(Table2[1Y Return vs Nifty])</f>
        <v>-0.80145499531162834</v>
      </c>
      <c r="I591">
        <v>-0.26556787199180498</v>
      </c>
      <c r="J591">
        <f>(Table2[[#This Row],[1M Return vs Nifty]]-AVERAGE(Table2[1M Return vs Nifty]))/_xlfn.STDEV.P(Table2[1M Return vs Nifty])</f>
        <v>-0.17376538693178517</v>
      </c>
      <c r="K591">
        <v>-15.960742495232299</v>
      </c>
      <c r="L591">
        <f>(Table2[[#This Row],[6M Return vs Nifty]]-AVERAGE(Table2[6M Return vs Nifty]))/_xlfn.STDEV.P(Table2[6M Return vs Nifty])</f>
        <v>-0.82633244305866627</v>
      </c>
      <c r="M591">
        <v>1.31952204146879</v>
      </c>
      <c r="N591">
        <f>(Table2[[#This Row],[1W Return vs Nifty]]-AVERAGE(Table2[1W Return vs Nifty]))/_xlfn.STDEV.P(Table2[1W Return vs Nifty])</f>
        <v>-0.57633497124889843</v>
      </c>
      <c r="O591">
        <v>70.38</v>
      </c>
      <c r="P591">
        <v>70.782014857195904</v>
      </c>
      <c r="Q591">
        <v>68.577804144014095</v>
      </c>
      <c r="R591">
        <v>44.459460600639503</v>
      </c>
      <c r="S591" s="1">
        <f>(Table2[[#This Row],[Close Price]]-Table2[[#This Row],[20D EMA]])/Table2[[#This Row],[20D EMA]]</f>
        <v>-3.0406365444728627E-2</v>
      </c>
      <c r="T591" s="1">
        <f>(Table2[[#This Row],[Close Price]]-Table2[[#This Row],[50D EMA]])/Table2[[#This Row],[50D EMA]]</f>
        <v>-3.5913287610199761E-2</v>
      </c>
      <c r="U591" s="1">
        <f>(Table2[[#This Row],[Close Price]]-Table2[[#This Row],[200D EMA]])/Table2[[#This Row],[200D EMA]]</f>
        <v>-4.9258524420628608E-3</v>
      </c>
      <c r="V591">
        <v>1.1253939325864299</v>
      </c>
      <c r="W591">
        <v>67.87</v>
      </c>
      <c r="X591">
        <v>69.81</v>
      </c>
      <c r="Y591">
        <v>67.87</v>
      </c>
      <c r="Z591">
        <v>73.06</v>
      </c>
      <c r="AA591">
        <v>67.87</v>
      </c>
      <c r="AB591">
        <v>71.86</v>
      </c>
      <c r="AC591" s="1">
        <f>(Table2[[#This Row],[Close Price]]/Table2[[#This Row],[Day Low]])-1</f>
        <v>5.4515986444672038E-3</v>
      </c>
      <c r="AD591" s="1">
        <f>(Table2[[#This Row],[Day High]]/Table2[[#This Row],[Close Price]])-1</f>
        <v>2.3007033997655357E-2</v>
      </c>
      <c r="AE591" s="1">
        <f>(Table2[[#This Row],[Close Price]]/Table2[[#This Row],[Current Week Low]])-1</f>
        <v>5.4515986444672038E-3</v>
      </c>
      <c r="AF591" s="1">
        <f>(Table2[[#This Row],[Current Week High]]/Table2[[#This Row],[Close Price]])-1</f>
        <v>7.0633059788980157E-2</v>
      </c>
      <c r="AG591" s="1">
        <f>(Table2[[#This Row],[Close Price]]/Table2[[#This Row],[Current Month Low]])-1</f>
        <v>5.4515986444672038E-3</v>
      </c>
      <c r="AH591" s="1">
        <f>(Table2[[#This Row],[Current Month High]]/Table2[[#This Row],[Close Price]])-1</f>
        <v>5.3048065650644904E-2</v>
      </c>
      <c r="AI591">
        <v>17.233294255568499</v>
      </c>
      <c r="AJ591">
        <v>17.960242005185801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-0.14000000000000001</v>
      </c>
      <c r="AM591" t="s">
        <v>3214</v>
      </c>
      <c r="AN591">
        <v>-2.42</v>
      </c>
      <c r="AO591" t="s">
        <v>3214</v>
      </c>
      <c r="AP591">
        <v>2.9975448595824E-2</v>
      </c>
      <c r="AQ591">
        <f>(Table2[[#This Row],[Sharpe Ratio]]-AVERAGE(Table2[Sharpe Ratio]))/_xlfn.STDEV.P(Table2[Sharpe Ratio])</f>
        <v>-0.36457131919532493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589</v>
      </c>
      <c r="AT591">
        <f>_xlfn.RANK.AVG(Table2[[#This Row],[6M Return vs Nifty Z-Score]],Table2[6M Return vs Nifty Z-Score])</f>
        <v>587</v>
      </c>
      <c r="AU591">
        <f>_xlfn.RANK.AVG(Table2[[#This Row],[Sharpe Ratio Z-Score]],Table2[Sharpe Ratio Z-Score])</f>
        <v>431</v>
      </c>
      <c r="AV591">
        <f>(Table2[[#This Row],[Rank 1Y]]+Table2[[#This Row],[Rank 6M]]+Table2[[#This Row],[Rank Sharpe]])/3</f>
        <v>535.66666666666663</v>
      </c>
    </row>
    <row r="592" spans="1:48" x14ac:dyDescent="0.3">
      <c r="A592" t="s">
        <v>906</v>
      </c>
      <c r="B592" t="s">
        <v>907</v>
      </c>
      <c r="C592" t="s">
        <v>3183</v>
      </c>
      <c r="D592" t="s">
        <v>468</v>
      </c>
      <c r="E592">
        <v>17318.061223757701</v>
      </c>
      <c r="F592">
        <v>1594.25</v>
      </c>
      <c r="G592">
        <v>-16.0570151439447</v>
      </c>
      <c r="H592">
        <f>(Table2[[#This Row],[1Y Return vs Nifty]]-AVERAGE(Table2[1Y Return vs Nifty]))/_xlfn.STDEV.P(Table2[1Y Return vs Nifty])</f>
        <v>-0.68976237781098615</v>
      </c>
      <c r="I592">
        <v>10.3412598960729</v>
      </c>
      <c r="J592">
        <f>(Table2[[#This Row],[1M Return vs Nifty]]-AVERAGE(Table2[1M Return vs Nifty]))/_xlfn.STDEV.P(Table2[1M Return vs Nifty])</f>
        <v>0.79082566252014186</v>
      </c>
      <c r="K592">
        <v>6.14529848716424</v>
      </c>
      <c r="L592">
        <f>(Table2[[#This Row],[6M Return vs Nifty]]-AVERAGE(Table2[6M Return vs Nifty]))/_xlfn.STDEV.P(Table2[6M Return vs Nifty])</f>
        <v>-9.8134296942403137E-2</v>
      </c>
      <c r="M592">
        <v>9.3480158374076794</v>
      </c>
      <c r="N592">
        <f>(Table2[[#This Row],[1W Return vs Nifty]]-AVERAGE(Table2[1W Return vs Nifty]))/_xlfn.STDEV.P(Table2[1W Return vs Nifty])</f>
        <v>1.2737333218216533</v>
      </c>
      <c r="O592">
        <v>1558.75</v>
      </c>
      <c r="P592">
        <v>1536.0864091628</v>
      </c>
      <c r="Q592">
        <v>1461.8171806094699</v>
      </c>
      <c r="R592">
        <v>72.629773343248999</v>
      </c>
      <c r="S592" s="1">
        <f>(Table2[[#This Row],[Close Price]]-Table2[[#This Row],[20D EMA]])/Table2[[#This Row],[20D EMA]]</f>
        <v>2.2774659182036888E-2</v>
      </c>
      <c r="T592" s="1">
        <f>(Table2[[#This Row],[Close Price]]-Table2[[#This Row],[50D EMA]])/Table2[[#This Row],[50D EMA]]</f>
        <v>3.7864790997597847E-2</v>
      </c>
      <c r="U592" s="1">
        <f>(Table2[[#This Row],[Close Price]]-Table2[[#This Row],[200D EMA]])/Table2[[#This Row],[200D EMA]]</f>
        <v>9.059465242795639E-2</v>
      </c>
      <c r="V592">
        <v>0.94689339043158904</v>
      </c>
      <c r="W592">
        <v>1581.65</v>
      </c>
      <c r="X592">
        <v>1643.95</v>
      </c>
      <c r="Y592">
        <v>1538.6</v>
      </c>
      <c r="Z592">
        <v>1643.95</v>
      </c>
      <c r="AA592">
        <v>1566</v>
      </c>
      <c r="AB592">
        <v>1643.95</v>
      </c>
      <c r="AC592" s="1">
        <f>(Table2[[#This Row],[Close Price]]/Table2[[#This Row],[Day Low]])-1</f>
        <v>7.966364239875956E-3</v>
      </c>
      <c r="AD592" s="1">
        <f>(Table2[[#This Row],[Day High]]/Table2[[#This Row],[Close Price]])-1</f>
        <v>3.1174533479692679E-2</v>
      </c>
      <c r="AE592" s="1">
        <f>(Table2[[#This Row],[Close Price]]/Table2[[#This Row],[Current Week Low]])-1</f>
        <v>3.6169244767970898E-2</v>
      </c>
      <c r="AF592" s="1">
        <f>(Table2[[#This Row],[Current Week High]]/Table2[[#This Row],[Close Price]])-1</f>
        <v>3.1174533479692679E-2</v>
      </c>
      <c r="AG592" s="1">
        <f>(Table2[[#This Row],[Close Price]]/Table2[[#This Row],[Current Month Low]])-1</f>
        <v>1.8039591315453407E-2</v>
      </c>
      <c r="AH592" s="1">
        <f>(Table2[[#This Row],[Current Month High]]/Table2[[#This Row],[Close Price]])-1</f>
        <v>3.1174533479692679E-2</v>
      </c>
      <c r="AI592">
        <v>6.0059589148502504</v>
      </c>
      <c r="AJ592">
        <v>28.2582461786001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0.06</v>
      </c>
      <c r="AM592" t="s">
        <v>3215</v>
      </c>
      <c r="AN592">
        <v>0.24</v>
      </c>
      <c r="AO592" t="s">
        <v>3215</v>
      </c>
      <c r="AP592">
        <v>-9.0068773729425997E-2</v>
      </c>
      <c r="AQ592">
        <f>(Table2[[#This Row],[Sharpe Ratio]]-AVERAGE(Table2[Sharpe Ratio]))/_xlfn.STDEV.P(Table2[Sharpe Ratio])</f>
        <v>-1.7662943827016009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-0.4896320731131949</v>
      </c>
      <c r="AS592">
        <f>_xlfn.RANK.AVG(Table2[[#This Row],[1Y Return vs Nifty Z-Score]],Table2[1Y Return vs Nifty Z-Score])</f>
        <v>549</v>
      </c>
      <c r="AT592">
        <f>_xlfn.RANK.AVG(Table2[[#This Row],[6M Return vs Nifty Z-Score]],Table2[6M Return vs Nifty Z-Score])</f>
        <v>354</v>
      </c>
      <c r="AU592">
        <f>_xlfn.RANK.AVG(Table2[[#This Row],[Sharpe Ratio Z-Score]],Table2[Sharpe Ratio Z-Score])</f>
        <v>704</v>
      </c>
      <c r="AV592">
        <f>(Table2[[#This Row],[Rank 1Y]]+Table2[[#This Row],[Rank 6M]]+Table2[[#This Row],[Rank Sharpe]])/3</f>
        <v>535.66666666666663</v>
      </c>
    </row>
    <row r="593" spans="1:48" x14ac:dyDescent="0.3">
      <c r="A593" t="s">
        <v>1471</v>
      </c>
      <c r="B593" t="s">
        <v>1472</v>
      </c>
      <c r="C593" t="s">
        <v>3181</v>
      </c>
      <c r="D593" t="s">
        <v>146</v>
      </c>
      <c r="E593">
        <v>7369.9556000000002</v>
      </c>
      <c r="F593">
        <v>390.75</v>
      </c>
      <c r="G593">
        <v>-34.718821675397301</v>
      </c>
      <c r="H593">
        <f>(Table2[[#This Row],[1Y Return vs Nifty]]-AVERAGE(Table2[1Y Return vs Nifty]))/_xlfn.STDEV.P(Table2[1Y Return vs Nifty])</f>
        <v>-1.0088817635618907</v>
      </c>
      <c r="I593">
        <v>-2.7105253179629698</v>
      </c>
      <c r="J593">
        <f>(Table2[[#This Row],[1M Return vs Nifty]]-AVERAGE(Table2[1M Return vs Nifty]))/_xlfn.STDEV.P(Table2[1M Return vs Nifty])</f>
        <v>-0.39611123059442194</v>
      </c>
      <c r="K593">
        <v>-19.1357427786225</v>
      </c>
      <c r="L593">
        <f>(Table2[[#This Row],[6M Return vs Nifty]]-AVERAGE(Table2[6M Return vs Nifty]))/_xlfn.STDEV.P(Table2[6M Return vs Nifty])</f>
        <v>-0.9309205654693895</v>
      </c>
      <c r="M593">
        <v>3.5576391368562401</v>
      </c>
      <c r="N593">
        <f>(Table2[[#This Row],[1W Return vs Nifty]]-AVERAGE(Table2[1W Return vs Nifty]))/_xlfn.STDEV.P(Table2[1W Return vs Nifty])</f>
        <v>-6.0588234737750456E-2</v>
      </c>
      <c r="O593">
        <v>398.38</v>
      </c>
      <c r="P593">
        <v>415.95793939800399</v>
      </c>
      <c r="Q593">
        <v>418.64551092168603</v>
      </c>
      <c r="R593">
        <v>47.000851041537501</v>
      </c>
      <c r="S593" s="1">
        <f>(Table2[[#This Row],[Close Price]]-Table2[[#This Row],[20D EMA]])/Table2[[#This Row],[20D EMA]]</f>
        <v>-1.915256789999497E-2</v>
      </c>
      <c r="T593" s="1">
        <f>(Table2[[#This Row],[Close Price]]-Table2[[#This Row],[50D EMA]])/Table2[[#This Row],[50D EMA]]</f>
        <v>-6.0602135481501403E-2</v>
      </c>
      <c r="U593" s="1">
        <f>(Table2[[#This Row],[Close Price]]-Table2[[#This Row],[200D EMA]])/Table2[[#This Row],[200D EMA]]</f>
        <v>-6.6632772104187929E-2</v>
      </c>
      <c r="V593">
        <v>0.42306441074062001</v>
      </c>
      <c r="W593">
        <v>388</v>
      </c>
      <c r="X593">
        <v>399</v>
      </c>
      <c r="Y593">
        <v>385.2</v>
      </c>
      <c r="Z593">
        <v>408</v>
      </c>
      <c r="AA593">
        <v>388</v>
      </c>
      <c r="AB593">
        <v>407.35</v>
      </c>
      <c r="AC593" s="1">
        <f>(Table2[[#This Row],[Close Price]]/Table2[[#This Row],[Day Low]])-1</f>
        <v>7.0876288659793563E-3</v>
      </c>
      <c r="AD593" s="1">
        <f>(Table2[[#This Row],[Day High]]/Table2[[#This Row],[Close Price]])-1</f>
        <v>2.1113243761996081E-2</v>
      </c>
      <c r="AE593" s="1">
        <f>(Table2[[#This Row],[Close Price]]/Table2[[#This Row],[Current Week Low]])-1</f>
        <v>1.4408099688473452E-2</v>
      </c>
      <c r="AF593" s="1">
        <f>(Table2[[#This Row],[Current Week High]]/Table2[[#This Row],[Close Price]])-1</f>
        <v>4.4145873320537321E-2</v>
      </c>
      <c r="AG593" s="1">
        <f>(Table2[[#This Row],[Close Price]]/Table2[[#This Row],[Current Month Low]])-1</f>
        <v>7.0876288659793563E-3</v>
      </c>
      <c r="AH593" s="1">
        <f>(Table2[[#This Row],[Current Month High]]/Table2[[#This Row],[Close Price]])-1</f>
        <v>4.248240563019845E-2</v>
      </c>
      <c r="AI593">
        <v>40.1151631477927</v>
      </c>
      <c r="AJ593">
        <v>13.2608695652173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-0.27</v>
      </c>
      <c r="AM593" t="s">
        <v>3214</v>
      </c>
      <c r="AN593">
        <v>-2.31</v>
      </c>
      <c r="AO593" t="s">
        <v>3214</v>
      </c>
      <c r="AP593">
        <v>6.9417075811831999E-2</v>
      </c>
      <c r="AQ593">
        <f>(Table2[[#This Row],[Sharpe Ratio]]-AVERAGE(Table2[Sharpe Ratio]))/_xlfn.STDEV.P(Table2[Sharpe Ratio])</f>
        <v>9.5977614022816155E-2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664</v>
      </c>
      <c r="AT593">
        <f>_xlfn.RANK.AVG(Table2[[#This Row],[6M Return vs Nifty Z-Score]],Table2[6M Return vs Nifty Z-Score])</f>
        <v>621</v>
      </c>
      <c r="AU593">
        <f>_xlfn.RANK.AVG(Table2[[#This Row],[Sharpe Ratio Z-Score]],Table2[Sharpe Ratio Z-Score])</f>
        <v>322</v>
      </c>
      <c r="AV593">
        <f>(Table2[[#This Row],[Rank 1Y]]+Table2[[#This Row],[Rank 6M]]+Table2[[#This Row],[Rank Sharpe]])/3</f>
        <v>535.66666666666663</v>
      </c>
    </row>
    <row r="594" spans="1:48" x14ac:dyDescent="0.3">
      <c r="A594" t="s">
        <v>1086</v>
      </c>
      <c r="B594" t="s">
        <v>1087</v>
      </c>
      <c r="C594" t="s">
        <v>3168</v>
      </c>
      <c r="D594" t="s">
        <v>289</v>
      </c>
      <c r="E594">
        <v>12789.94005952</v>
      </c>
      <c r="F594">
        <v>887.3</v>
      </c>
      <c r="G594">
        <v>-2.77488891685221</v>
      </c>
      <c r="H594">
        <f>(Table2[[#This Row],[1Y Return vs Nifty]]-AVERAGE(Table2[1Y Return vs Nifty]))/_xlfn.STDEV.P(Table2[1Y Return vs Nifty])</f>
        <v>-0.46263624423372346</v>
      </c>
      <c r="I594">
        <v>-5.6112983449445997</v>
      </c>
      <c r="J594">
        <f>(Table2[[#This Row],[1M Return vs Nifty]]-AVERAGE(Table2[1M Return vs Nifty]))/_xlfn.STDEV.P(Table2[1M Return vs Nifty])</f>
        <v>-0.65990920671905728</v>
      </c>
      <c r="K594">
        <v>-31.672703443812999</v>
      </c>
      <c r="L594">
        <f>(Table2[[#This Row],[6M Return vs Nifty]]-AVERAGE(Table2[6M Return vs Nifty]))/_xlfn.STDEV.P(Table2[6M Return vs Nifty])</f>
        <v>-1.343902316547936</v>
      </c>
      <c r="M594">
        <v>-5.3697115087576002</v>
      </c>
      <c r="N594">
        <f>(Table2[[#This Row],[1W Return vs Nifty]]-AVERAGE(Table2[1W Return vs Nifty]))/_xlfn.STDEV.P(Table2[1W Return vs Nifty])</f>
        <v>-2.1177871054558919</v>
      </c>
      <c r="O594">
        <v>974.06</v>
      </c>
      <c r="P594">
        <v>983.75347374639296</v>
      </c>
      <c r="Q594">
        <v>940.28836747578998</v>
      </c>
      <c r="R594">
        <v>25.7622012050238</v>
      </c>
      <c r="S594" s="1">
        <f>(Table2[[#This Row],[Close Price]]-Table2[[#This Row],[20D EMA]])/Table2[[#This Row],[20D EMA]]</f>
        <v>-8.9070488470936071E-2</v>
      </c>
      <c r="T594" s="1">
        <f>(Table2[[#This Row],[Close Price]]-Table2[[#This Row],[50D EMA]])/Table2[[#This Row],[50D EMA]]</f>
        <v>-9.8046386945982222E-2</v>
      </c>
      <c r="U594" s="1">
        <f>(Table2[[#This Row],[Close Price]]-Table2[[#This Row],[200D EMA]])/Table2[[#This Row],[200D EMA]]</f>
        <v>-5.6353315970543834E-2</v>
      </c>
      <c r="V594">
        <v>2.0098972663269401</v>
      </c>
      <c r="W594">
        <v>875</v>
      </c>
      <c r="X594">
        <v>920</v>
      </c>
      <c r="Y594">
        <v>875</v>
      </c>
      <c r="Z594">
        <v>991.45</v>
      </c>
      <c r="AA594">
        <v>875</v>
      </c>
      <c r="AB594">
        <v>973.2</v>
      </c>
      <c r="AC594" s="1">
        <f>(Table2[[#This Row],[Close Price]]/Table2[[#This Row],[Day Low]])-1</f>
        <v>1.4057142857142768E-2</v>
      </c>
      <c r="AD594" s="1">
        <f>(Table2[[#This Row],[Day High]]/Table2[[#This Row],[Close Price]])-1</f>
        <v>3.6853375408542721E-2</v>
      </c>
      <c r="AE594" s="1">
        <f>(Table2[[#This Row],[Close Price]]/Table2[[#This Row],[Current Week Low]])-1</f>
        <v>1.4057142857142768E-2</v>
      </c>
      <c r="AF594" s="1">
        <f>(Table2[[#This Row],[Current Week High]]/Table2[[#This Row],[Close Price]])-1</f>
        <v>0.11737856418347814</v>
      </c>
      <c r="AG594" s="1">
        <f>(Table2[[#This Row],[Close Price]]/Table2[[#This Row],[Current Month Low]])-1</f>
        <v>1.4057142857142768E-2</v>
      </c>
      <c r="AH594" s="1">
        <f>(Table2[[#This Row],[Current Month High]]/Table2[[#This Row],[Close Price]])-1</f>
        <v>9.6810548856080425E-2</v>
      </c>
      <c r="AI594">
        <v>35.1290431646568</v>
      </c>
      <c r="AJ594">
        <v>41.967999999999897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-0.24</v>
      </c>
      <c r="AM594" t="s">
        <v>3214</v>
      </c>
      <c r="AN594">
        <v>-10.78</v>
      </c>
      <c r="AO594" t="s">
        <v>3214</v>
      </c>
      <c r="AP594">
        <v>2.0555678361367999E-2</v>
      </c>
      <c r="AQ594">
        <f>(Table2[[#This Row],[Sharpe Ratio]]-AVERAGE(Table2[Sharpe Ratio]))/_xlfn.STDEV.P(Table2[Sharpe Ratio])</f>
        <v>-0.47456336158443702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447</v>
      </c>
      <c r="AT594">
        <f>_xlfn.RANK.AVG(Table2[[#This Row],[6M Return vs Nifty Z-Score]],Table2[6M Return vs Nifty Z-Score])</f>
        <v>702</v>
      </c>
      <c r="AU594">
        <f>_xlfn.RANK.AVG(Table2[[#This Row],[Sharpe Ratio Z-Score]],Table2[Sharpe Ratio Z-Score])</f>
        <v>459</v>
      </c>
      <c r="AV594">
        <f>(Table2[[#This Row],[Rank 1Y]]+Table2[[#This Row],[Rank 6M]]+Table2[[#This Row],[Rank Sharpe]])/3</f>
        <v>536</v>
      </c>
    </row>
    <row r="595" spans="1:48" x14ac:dyDescent="0.3">
      <c r="A595" t="s">
        <v>2003</v>
      </c>
      <c r="B595" t="s">
        <v>2004</v>
      </c>
      <c r="C595" t="s">
        <v>3180</v>
      </c>
      <c r="D595" t="s">
        <v>431</v>
      </c>
      <c r="E595">
        <v>3487.9570078100001</v>
      </c>
      <c r="F595">
        <v>483.85</v>
      </c>
      <c r="G595">
        <v>-4.6416453035989704</v>
      </c>
      <c r="H595">
        <f>(Table2[[#This Row],[1Y Return vs Nifty]]-AVERAGE(Table2[1Y Return vs Nifty]))/_xlfn.STDEV.P(Table2[1Y Return vs Nifty])</f>
        <v>-0.4945580279303437</v>
      </c>
      <c r="I595">
        <v>0.57420891055999401</v>
      </c>
      <c r="J595">
        <f>(Table2[[#This Row],[1M Return vs Nifty]]-AVERAGE(Table2[1M Return vs Nifty]))/_xlfn.STDEV.P(Table2[1M Return vs Nifty])</f>
        <v>-9.7395600818552128E-2</v>
      </c>
      <c r="K595">
        <v>-1.15322125505203</v>
      </c>
      <c r="L595">
        <f>(Table2[[#This Row],[6M Return vs Nifty]]-AVERAGE(Table2[6M Return vs Nifty]))/_xlfn.STDEV.P(Table2[6M Return vs Nifty])</f>
        <v>-0.33855584279528045</v>
      </c>
      <c r="M595">
        <v>-2.50223079593845E-2</v>
      </c>
      <c r="N595">
        <f>(Table2[[#This Row],[1W Return vs Nifty]]-AVERAGE(Table2[1W Return vs Nifty]))/_xlfn.STDEV.P(Table2[1W Return vs Nifty])</f>
        <v>-0.88616878724592996</v>
      </c>
      <c r="O595">
        <v>487.51</v>
      </c>
      <c r="P595">
        <v>488.61882068711202</v>
      </c>
      <c r="Q595">
        <v>460.708561855048</v>
      </c>
      <c r="R595">
        <v>45.015234347809098</v>
      </c>
      <c r="S595" s="1">
        <f>(Table2[[#This Row],[Close Price]]-Table2[[#This Row],[20D EMA]])/Table2[[#This Row],[20D EMA]]</f>
        <v>-7.5075383069064597E-3</v>
      </c>
      <c r="T595" s="1">
        <f>(Table2[[#This Row],[Close Price]]-Table2[[#This Row],[50D EMA]])/Table2[[#This Row],[50D EMA]]</f>
        <v>-9.7597973823560936E-3</v>
      </c>
      <c r="U595" s="1">
        <f>(Table2[[#This Row],[Close Price]]-Table2[[#This Row],[200D EMA]])/Table2[[#This Row],[200D EMA]]</f>
        <v>5.0230102196869901E-2</v>
      </c>
      <c r="V595">
        <v>0.82031819411884299</v>
      </c>
      <c r="W595">
        <v>471.15</v>
      </c>
      <c r="X595">
        <v>493.55</v>
      </c>
      <c r="Y595">
        <v>471.15</v>
      </c>
      <c r="Z595">
        <v>498.15</v>
      </c>
      <c r="AA595">
        <v>471.15</v>
      </c>
      <c r="AB595">
        <v>493.55</v>
      </c>
      <c r="AC595" s="1">
        <f>(Table2[[#This Row],[Close Price]]/Table2[[#This Row],[Day Low]])-1</f>
        <v>2.695532208426199E-2</v>
      </c>
      <c r="AD595" s="1">
        <f>(Table2[[#This Row],[Day High]]/Table2[[#This Row],[Close Price]])-1</f>
        <v>2.0047535393200366E-2</v>
      </c>
      <c r="AE595" s="1">
        <f>(Table2[[#This Row],[Close Price]]/Table2[[#This Row],[Current Week Low]])-1</f>
        <v>2.695532208426199E-2</v>
      </c>
      <c r="AF595" s="1">
        <f>(Table2[[#This Row],[Current Week High]]/Table2[[#This Row],[Close Price]])-1</f>
        <v>2.9554614033274751E-2</v>
      </c>
      <c r="AG595" s="1">
        <f>(Table2[[#This Row],[Close Price]]/Table2[[#This Row],[Current Month Low]])-1</f>
        <v>2.695532208426199E-2</v>
      </c>
      <c r="AH595" s="1">
        <f>(Table2[[#This Row],[Current Month High]]/Table2[[#This Row],[Close Price]])-1</f>
        <v>2.0047535393200366E-2</v>
      </c>
      <c r="AI595">
        <v>14.642967861940599</v>
      </c>
      <c r="AJ595">
        <v>39.017382559977001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-7.0000000000000007E-2</v>
      </c>
      <c r="AM595" t="s">
        <v>3214</v>
      </c>
      <c r="AN595">
        <v>0.68</v>
      </c>
      <c r="AO595" t="s">
        <v>3215</v>
      </c>
      <c r="AP595">
        <v>-9.1303619936661001E-2</v>
      </c>
      <c r="AQ595">
        <f>(Table2[[#This Row],[Sharpe Ratio]]-AVERAGE(Table2[Sharpe Ratio]))/_xlfn.STDEV.P(Table2[Sharpe Ratio])</f>
        <v>-1.7807133391081389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464</v>
      </c>
      <c r="AT595">
        <f>_xlfn.RANK.AVG(Table2[[#This Row],[6M Return vs Nifty Z-Score]],Table2[6M Return vs Nifty Z-Score])</f>
        <v>437</v>
      </c>
      <c r="AU595">
        <f>_xlfn.RANK.AVG(Table2[[#This Row],[Sharpe Ratio Z-Score]],Table2[Sharpe Ratio Z-Score])</f>
        <v>709</v>
      </c>
      <c r="AV595">
        <f>(Table2[[#This Row],[Rank 1Y]]+Table2[[#This Row],[Rank 6M]]+Table2[[#This Row],[Rank Sharpe]])/3</f>
        <v>536.66666666666663</v>
      </c>
    </row>
    <row r="596" spans="1:48" x14ac:dyDescent="0.3">
      <c r="A596" t="s">
        <v>1084</v>
      </c>
      <c r="B596" t="s">
        <v>1085</v>
      </c>
      <c r="C596" t="s">
        <v>3181</v>
      </c>
      <c r="D596" t="s">
        <v>77</v>
      </c>
      <c r="E596">
        <v>12868.13636119</v>
      </c>
      <c r="F596">
        <v>615.25</v>
      </c>
      <c r="G596">
        <v>-45.4641147559188</v>
      </c>
      <c r="H596">
        <f>(Table2[[#This Row],[1Y Return vs Nifty]]-AVERAGE(Table2[1Y Return vs Nifty]))/_xlfn.STDEV.P(Table2[1Y Return vs Nifty])</f>
        <v>-1.1926277112969172</v>
      </c>
      <c r="I596">
        <v>3.3223862045205301</v>
      </c>
      <c r="J596">
        <f>(Table2[[#This Row],[1M Return vs Nifty]]-AVERAGE(Table2[1M Return vs Nifty]))/_xlfn.STDEV.P(Table2[1M Return vs Nifty])</f>
        <v>0.15252523112355276</v>
      </c>
      <c r="K596">
        <v>-9.7165337031357595</v>
      </c>
      <c r="L596">
        <f>(Table2[[#This Row],[6M Return vs Nifty]]-AVERAGE(Table2[6M Return vs Nifty]))/_xlfn.STDEV.P(Table2[6M Return vs Nifty])</f>
        <v>-0.62064109968386427</v>
      </c>
      <c r="M596">
        <v>2.8096842686861998</v>
      </c>
      <c r="N596">
        <f>(Table2[[#This Row],[1W Return vs Nifty]]-AVERAGE(Table2[1W Return vs Nifty]))/_xlfn.STDEV.P(Table2[1W Return vs Nifty])</f>
        <v>-0.23294529465714869</v>
      </c>
      <c r="O596">
        <v>606.54</v>
      </c>
      <c r="P596">
        <v>608.491789494773</v>
      </c>
      <c r="Q596">
        <v>635.986849654607</v>
      </c>
      <c r="R596">
        <v>65.124421794115193</v>
      </c>
      <c r="S596" s="1">
        <f>(Table2[[#This Row],[Close Price]]-Table2[[#This Row],[20D EMA]])/Table2[[#This Row],[20D EMA]]</f>
        <v>1.4360141128367521E-2</v>
      </c>
      <c r="T596" s="1">
        <f>(Table2[[#This Row],[Close Price]]-Table2[[#This Row],[50D EMA]])/Table2[[#This Row],[50D EMA]]</f>
        <v>1.1106494158020274E-2</v>
      </c>
      <c r="U596" s="1">
        <f>(Table2[[#This Row],[Close Price]]-Table2[[#This Row],[200D EMA]])/Table2[[#This Row],[200D EMA]]</f>
        <v>-3.2605783697994398E-2</v>
      </c>
      <c r="V596">
        <v>0.68153639792568699</v>
      </c>
      <c r="W596">
        <v>610</v>
      </c>
      <c r="X596">
        <v>623.20000000000005</v>
      </c>
      <c r="Y596">
        <v>600.79999999999995</v>
      </c>
      <c r="Z596">
        <v>626.25</v>
      </c>
      <c r="AA596">
        <v>600.79999999999995</v>
      </c>
      <c r="AB596">
        <v>626.25</v>
      </c>
      <c r="AC596" s="1">
        <f>(Table2[[#This Row],[Close Price]]/Table2[[#This Row],[Day Low]])-1</f>
        <v>8.6065573770490733E-3</v>
      </c>
      <c r="AD596" s="1">
        <f>(Table2[[#This Row],[Day High]]/Table2[[#This Row],[Close Price]])-1</f>
        <v>1.2921576594880246E-2</v>
      </c>
      <c r="AE596" s="1">
        <f>(Table2[[#This Row],[Close Price]]/Table2[[#This Row],[Current Week Low]])-1</f>
        <v>2.4051264980026632E-2</v>
      </c>
      <c r="AF596" s="1">
        <f>(Table2[[#This Row],[Current Week High]]/Table2[[#This Row],[Close Price]])-1</f>
        <v>1.7878911011783849E-2</v>
      </c>
      <c r="AG596" s="1">
        <f>(Table2[[#This Row],[Close Price]]/Table2[[#This Row],[Current Month Low]])-1</f>
        <v>2.4051264980026632E-2</v>
      </c>
      <c r="AH596" s="1">
        <f>(Table2[[#This Row],[Current Month High]]/Table2[[#This Row],[Close Price]])-1</f>
        <v>1.7878911011783849E-2</v>
      </c>
      <c r="AI596">
        <v>33.929297033726101</v>
      </c>
      <c r="AJ596">
        <v>22.012890431333599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0.02</v>
      </c>
      <c r="AM596" t="s">
        <v>3215</v>
      </c>
      <c r="AN596">
        <v>5.46</v>
      </c>
      <c r="AO596" t="s">
        <v>3215</v>
      </c>
      <c r="AP596">
        <v>4.5816044633127002E-2</v>
      </c>
      <c r="AQ596">
        <f>(Table2[[#This Row],[Sharpe Ratio]]-AVERAGE(Table2[Sharpe Ratio]))/_xlfn.STDEV.P(Table2[Sharpe Ratio])</f>
        <v>-0.17960507613021953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693</v>
      </c>
      <c r="AT596">
        <f>_xlfn.RANK.AVG(Table2[[#This Row],[6M Return vs Nifty Z-Score]],Table2[6M Return vs Nifty Z-Score])</f>
        <v>530</v>
      </c>
      <c r="AU596">
        <f>_xlfn.RANK.AVG(Table2[[#This Row],[Sharpe Ratio Z-Score]],Table2[Sharpe Ratio Z-Score])</f>
        <v>388</v>
      </c>
      <c r="AV596">
        <f>(Table2[[#This Row],[Rank 1Y]]+Table2[[#This Row],[Rank 6M]]+Table2[[#This Row],[Rank Sharpe]])/3</f>
        <v>537</v>
      </c>
    </row>
    <row r="597" spans="1:48" x14ac:dyDescent="0.3">
      <c r="A597" t="s">
        <v>1222</v>
      </c>
      <c r="B597" t="s">
        <v>1223</v>
      </c>
      <c r="C597" t="s">
        <v>3169</v>
      </c>
      <c r="D597" t="s">
        <v>143</v>
      </c>
      <c r="E597">
        <v>9998.2513122037999</v>
      </c>
      <c r="F597">
        <v>89.67</v>
      </c>
      <c r="G597">
        <v>-20.9999605746636</v>
      </c>
      <c r="H597">
        <f>(Table2[[#This Row],[1Y Return vs Nifty]]-AVERAGE(Table2[1Y Return vs Nifty]))/_xlfn.STDEV.P(Table2[1Y Return vs Nifty])</f>
        <v>-0.77428740527779227</v>
      </c>
      <c r="I597">
        <v>10.773224972577101</v>
      </c>
      <c r="J597">
        <f>(Table2[[#This Row],[1M Return vs Nifty]]-AVERAGE(Table2[1M Return vs Nifty]))/_xlfn.STDEV.P(Table2[1M Return vs Nifty])</f>
        <v>0.83010881631342648</v>
      </c>
      <c r="K597">
        <v>-6.3683883214162798</v>
      </c>
      <c r="L597">
        <f>(Table2[[#This Row],[6M Return vs Nifty]]-AVERAGE(Table2[6M Return vs Nifty]))/_xlfn.STDEV.P(Table2[6M Return vs Nifty])</f>
        <v>-0.51034938069911395</v>
      </c>
      <c r="M597">
        <v>3.5125318966036798</v>
      </c>
      <c r="N597">
        <f>(Table2[[#This Row],[1W Return vs Nifty]]-AVERAGE(Table2[1W Return vs Nifty]))/_xlfn.STDEV.P(Table2[1W Return vs Nifty])</f>
        <v>-7.0982647077134753E-2</v>
      </c>
      <c r="O597">
        <v>90.14</v>
      </c>
      <c r="P597">
        <v>87.135906129009598</v>
      </c>
      <c r="Q597">
        <v>85.6624071442006</v>
      </c>
      <c r="R597">
        <v>53.610866528856299</v>
      </c>
      <c r="S597" s="1">
        <f>(Table2[[#This Row],[Close Price]]-Table2[[#This Row],[20D EMA]])/Table2[[#This Row],[20D EMA]]</f>
        <v>-5.2141113822941967E-3</v>
      </c>
      <c r="T597" s="1">
        <f>(Table2[[#This Row],[Close Price]]-Table2[[#This Row],[50D EMA]])/Table2[[#This Row],[50D EMA]]</f>
        <v>2.9082085486533366E-2</v>
      </c>
      <c r="U597" s="1">
        <f>(Table2[[#This Row],[Close Price]]-Table2[[#This Row],[200D EMA]])/Table2[[#This Row],[200D EMA]]</f>
        <v>4.6783565736755253E-2</v>
      </c>
      <c r="V597">
        <v>4.4839339127327502</v>
      </c>
      <c r="W597">
        <v>89.33</v>
      </c>
      <c r="X597">
        <v>92.3</v>
      </c>
      <c r="Y597">
        <v>89.33</v>
      </c>
      <c r="Z597">
        <v>96</v>
      </c>
      <c r="AA597">
        <v>89.33</v>
      </c>
      <c r="AB597">
        <v>96</v>
      </c>
      <c r="AC597" s="1">
        <f>(Table2[[#This Row],[Close Price]]/Table2[[#This Row],[Day Low]])-1</f>
        <v>3.8061121683645727E-3</v>
      </c>
      <c r="AD597" s="1">
        <f>(Table2[[#This Row],[Day High]]/Table2[[#This Row],[Close Price]])-1</f>
        <v>2.9329764692762383E-2</v>
      </c>
      <c r="AE597" s="1">
        <f>(Table2[[#This Row],[Close Price]]/Table2[[#This Row],[Current Week Low]])-1</f>
        <v>3.8061121683645727E-3</v>
      </c>
      <c r="AF597" s="1">
        <f>(Table2[[#This Row],[Current Week High]]/Table2[[#This Row],[Close Price]])-1</f>
        <v>7.0592171294747486E-2</v>
      </c>
      <c r="AG597" s="1">
        <f>(Table2[[#This Row],[Close Price]]/Table2[[#This Row],[Current Month Low]])-1</f>
        <v>3.8061121683645727E-3</v>
      </c>
      <c r="AH597" s="1">
        <f>(Table2[[#This Row],[Current Month High]]/Table2[[#This Row],[Close Price]])-1</f>
        <v>7.0592171294747486E-2</v>
      </c>
      <c r="AI597">
        <v>17.999330879892899</v>
      </c>
      <c r="AJ597">
        <v>23.853591160220901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0.08</v>
      </c>
      <c r="AM597" t="s">
        <v>3215</v>
      </c>
      <c r="AN597">
        <v>3.83</v>
      </c>
      <c r="AO597" t="s">
        <v>3215</v>
      </c>
      <c r="AQ597">
        <f>(Table2[[#This Row],[Sharpe Ratio]]-AVERAGE(Table2[Sharpe Ratio]))/_xlfn.STDEV.P(Table2[Sharpe Ratio])</f>
        <v>-0.7145863121857492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-1.2400969289263637</v>
      </c>
      <c r="AS597">
        <f>_xlfn.RANK.AVG(Table2[[#This Row],[1Y Return vs Nifty Z-Score]],Table2[1Y Return vs Nifty Z-Score])</f>
        <v>576</v>
      </c>
      <c r="AT597">
        <f>_xlfn.RANK.AVG(Table2[[#This Row],[6M Return vs Nifty Z-Score]],Table2[6M Return vs Nifty Z-Score])</f>
        <v>500</v>
      </c>
      <c r="AU597">
        <f>_xlfn.RANK.AVG(Table2[[#This Row],[Sharpe Ratio Z-Score]],Table2[Sharpe Ratio Z-Score])</f>
        <v>536.5</v>
      </c>
      <c r="AV597">
        <f>(Table2[[#This Row],[Rank 1Y]]+Table2[[#This Row],[Rank 6M]]+Table2[[#This Row],[Rank Sharpe]])/3</f>
        <v>537.5</v>
      </c>
    </row>
    <row r="598" spans="1:48" x14ac:dyDescent="0.3">
      <c r="A598" t="s">
        <v>1349</v>
      </c>
      <c r="B598" t="s">
        <v>1350</v>
      </c>
      <c r="C598" t="s">
        <v>3186</v>
      </c>
      <c r="D598" t="s">
        <v>1072</v>
      </c>
      <c r="E598">
        <v>8592.3064954330002</v>
      </c>
      <c r="F598">
        <v>80.349999999999994</v>
      </c>
      <c r="G598">
        <v>-12.083349405412401</v>
      </c>
      <c r="H598">
        <f>(Table2[[#This Row],[1Y Return vs Nifty]]-AVERAGE(Table2[1Y Return vs Nifty]))/_xlfn.STDEV.P(Table2[1Y Return vs Nifty])</f>
        <v>-0.62181216262026318</v>
      </c>
      <c r="I598">
        <v>-13.200864023265099</v>
      </c>
      <c r="J598">
        <f>(Table2[[#This Row],[1M Return vs Nifty]]-AVERAGE(Table2[1M Return vs Nifty]))/_xlfn.STDEV.P(Table2[1M Return vs Nifty])</f>
        <v>-1.3501086973318135</v>
      </c>
      <c r="K598">
        <v>-25.590686153838401</v>
      </c>
      <c r="L598">
        <f>(Table2[[#This Row],[6M Return vs Nifty]]-AVERAGE(Table2[6M Return vs Nifty]))/_xlfn.STDEV.P(Table2[6M Return vs Nifty])</f>
        <v>-1.1435537458231557</v>
      </c>
      <c r="M598">
        <v>3.40510953676098</v>
      </c>
      <c r="N598">
        <f>(Table2[[#This Row],[1W Return vs Nifty]]-AVERAGE(Table2[1W Return vs Nifty]))/_xlfn.STDEV.P(Table2[1W Return vs Nifty])</f>
        <v>-9.5736817281802986E-2</v>
      </c>
      <c r="O598">
        <v>85.65</v>
      </c>
      <c r="P598">
        <v>88.183613764266298</v>
      </c>
      <c r="Q598">
        <v>87.271903392467607</v>
      </c>
      <c r="R598">
        <v>27.978416087611901</v>
      </c>
      <c r="S598" s="1">
        <f>(Table2[[#This Row],[Close Price]]-Table2[[#This Row],[20D EMA]])/Table2[[#This Row],[20D EMA]]</f>
        <v>-6.1879743140688975E-2</v>
      </c>
      <c r="T598" s="1">
        <f>(Table2[[#This Row],[Close Price]]-Table2[[#This Row],[50D EMA]])/Table2[[#This Row],[50D EMA]]</f>
        <v>-8.8832986423160565E-2</v>
      </c>
      <c r="U598" s="1">
        <f>(Table2[[#This Row],[Close Price]]-Table2[[#This Row],[200D EMA]])/Table2[[#This Row],[200D EMA]]</f>
        <v>-7.9314225121679183E-2</v>
      </c>
      <c r="V598">
        <v>0.59033197691772399</v>
      </c>
      <c r="W598">
        <v>80</v>
      </c>
      <c r="X598">
        <v>81.5</v>
      </c>
      <c r="Y598">
        <v>80</v>
      </c>
      <c r="Z598">
        <v>83.08</v>
      </c>
      <c r="AA598">
        <v>80</v>
      </c>
      <c r="AB598">
        <v>82.7</v>
      </c>
      <c r="AC598" s="1">
        <f>(Table2[[#This Row],[Close Price]]/Table2[[#This Row],[Day Low]])-1</f>
        <v>4.3750000000000178E-3</v>
      </c>
      <c r="AD598" s="1">
        <f>(Table2[[#This Row],[Day High]]/Table2[[#This Row],[Close Price]])-1</f>
        <v>1.4312383322962141E-2</v>
      </c>
      <c r="AE598" s="1">
        <f>(Table2[[#This Row],[Close Price]]/Table2[[#This Row],[Current Week Low]])-1</f>
        <v>4.3750000000000178E-3</v>
      </c>
      <c r="AF598" s="1">
        <f>(Table2[[#This Row],[Current Week High]]/Table2[[#This Row],[Close Price]])-1</f>
        <v>3.3976353453640362E-2</v>
      </c>
      <c r="AG598" s="1">
        <f>(Table2[[#This Row],[Close Price]]/Table2[[#This Row],[Current Month Low]])-1</f>
        <v>4.3750000000000178E-3</v>
      </c>
      <c r="AH598" s="1">
        <f>(Table2[[#This Row],[Current Month High]]/Table2[[#This Row],[Close Price]])-1</f>
        <v>2.9247044181705206E-2</v>
      </c>
      <c r="AI598">
        <v>68.886123210951993</v>
      </c>
      <c r="AJ598">
        <v>26.935229067930401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-0.06</v>
      </c>
      <c r="AM598" t="s">
        <v>3214</v>
      </c>
      <c r="AN598">
        <v>-12.26</v>
      </c>
      <c r="AO598" t="s">
        <v>3214</v>
      </c>
      <c r="AP598">
        <v>3.2288557248934001E-2</v>
      </c>
      <c r="AQ598">
        <f>(Table2[[#This Row],[Sharpe Ratio]]-AVERAGE(Table2[Sharpe Ratio]))/_xlfn.STDEV.P(Table2[Sharpe Ratio])</f>
        <v>-0.337561791500811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521</v>
      </c>
      <c r="AT598">
        <f>_xlfn.RANK.AVG(Table2[[#This Row],[6M Return vs Nifty Z-Score]],Table2[6M Return vs Nifty Z-Score])</f>
        <v>671</v>
      </c>
      <c r="AU598">
        <f>_xlfn.RANK.AVG(Table2[[#This Row],[Sharpe Ratio Z-Score]],Table2[Sharpe Ratio Z-Score])</f>
        <v>423</v>
      </c>
      <c r="AV598">
        <f>(Table2[[#This Row],[Rank 1Y]]+Table2[[#This Row],[Rank 6M]]+Table2[[#This Row],[Rank Sharpe]])/3</f>
        <v>538.33333333333337</v>
      </c>
    </row>
    <row r="599" spans="1:48" x14ac:dyDescent="0.3">
      <c r="A599" t="s">
        <v>723</v>
      </c>
      <c r="B599" t="s">
        <v>724</v>
      </c>
      <c r="C599" t="s">
        <v>3169</v>
      </c>
      <c r="D599" t="s">
        <v>387</v>
      </c>
      <c r="E599">
        <v>24754.74673386</v>
      </c>
      <c r="F599">
        <v>1056.6500000000001</v>
      </c>
      <c r="G599">
        <v>-28.745127875392601</v>
      </c>
      <c r="H599">
        <f>(Table2[[#This Row],[1Y Return vs Nifty]]-AVERAGE(Table2[1Y Return vs Nifty]))/_xlfn.STDEV.P(Table2[1Y Return vs Nifty])</f>
        <v>-0.9067308012256039</v>
      </c>
      <c r="I599">
        <v>3.8746770647770101</v>
      </c>
      <c r="J599">
        <f>(Table2[[#This Row],[1M Return vs Nifty]]-AVERAGE(Table2[1M Return vs Nifty]))/_xlfn.STDEV.P(Table2[1M Return vs Nifty])</f>
        <v>0.20275088125633575</v>
      </c>
      <c r="K599">
        <v>10.466912988777199</v>
      </c>
      <c r="L599">
        <f>(Table2[[#This Row],[6M Return vs Nifty]]-AVERAGE(Table2[6M Return vs Nifty]))/_xlfn.STDEV.P(Table2[6M Return vs Nifty])</f>
        <v>4.4224602636663272E-2</v>
      </c>
      <c r="M599">
        <v>6.9994920344281804</v>
      </c>
      <c r="N599">
        <f>(Table2[[#This Row],[1W Return vs Nifty]]-AVERAGE(Table2[1W Return vs Nifty]))/_xlfn.STDEV.P(Table2[1W Return vs Nifty])</f>
        <v>0.73254470863350218</v>
      </c>
      <c r="O599">
        <v>1071.98</v>
      </c>
      <c r="P599">
        <v>1034.5773615855901</v>
      </c>
      <c r="Q599">
        <v>959.03869851542197</v>
      </c>
      <c r="R599">
        <v>63.297204003711201</v>
      </c>
      <c r="S599" s="1">
        <f>(Table2[[#This Row],[Close Price]]-Table2[[#This Row],[20D EMA]])/Table2[[#This Row],[20D EMA]]</f>
        <v>-1.4300639937312195E-2</v>
      </c>
      <c r="T599" s="1">
        <f>(Table2[[#This Row],[Close Price]]-Table2[[#This Row],[50D EMA]])/Table2[[#This Row],[50D EMA]]</f>
        <v>2.1334932730967104E-2</v>
      </c>
      <c r="U599" s="1">
        <f>(Table2[[#This Row],[Close Price]]-Table2[[#This Row],[200D EMA]])/Table2[[#This Row],[200D EMA]]</f>
        <v>0.10178035738878838</v>
      </c>
      <c r="V599">
        <v>0.62271243783594998</v>
      </c>
      <c r="W599">
        <v>1048.6500000000001</v>
      </c>
      <c r="X599">
        <v>1105.9000000000001</v>
      </c>
      <c r="Y599">
        <v>1048.6500000000001</v>
      </c>
      <c r="Z599">
        <v>1121.9000000000001</v>
      </c>
      <c r="AA599">
        <v>1048.6500000000001</v>
      </c>
      <c r="AB599">
        <v>1121.9000000000001</v>
      </c>
      <c r="AC599" s="1">
        <f>(Table2[[#This Row],[Close Price]]/Table2[[#This Row],[Day Low]])-1</f>
        <v>7.6288561483812689E-3</v>
      </c>
      <c r="AD599" s="1">
        <f>(Table2[[#This Row],[Day High]]/Table2[[#This Row],[Close Price]])-1</f>
        <v>4.6609567974258193E-2</v>
      </c>
      <c r="AE599" s="1">
        <f>(Table2[[#This Row],[Close Price]]/Table2[[#This Row],[Current Week Low]])-1</f>
        <v>7.6288561483812689E-3</v>
      </c>
      <c r="AF599" s="1">
        <f>(Table2[[#This Row],[Current Week High]]/Table2[[#This Row],[Close Price]])-1</f>
        <v>6.1751762646098607E-2</v>
      </c>
      <c r="AG599" s="1">
        <f>(Table2[[#This Row],[Close Price]]/Table2[[#This Row],[Current Month Low]])-1</f>
        <v>7.6288561483812689E-3</v>
      </c>
      <c r="AH599" s="1">
        <f>(Table2[[#This Row],[Current Month High]]/Table2[[#This Row],[Close Price]])-1</f>
        <v>6.1751762646098607E-2</v>
      </c>
      <c r="AI599">
        <v>8.2477641603179794</v>
      </c>
      <c r="AJ599">
        <v>43.449633450991001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0.11</v>
      </c>
      <c r="AM599" t="s">
        <v>3215</v>
      </c>
      <c r="AN599">
        <v>-5.88</v>
      </c>
      <c r="AO599" t="s">
        <v>3214</v>
      </c>
      <c r="AP599">
        <v>-6.9682274632573996E-2</v>
      </c>
      <c r="AQ599">
        <f>(Table2[[#This Row],[Sharpe Ratio]]-AVERAGE(Table2[Sharpe Ratio]))/_xlfn.STDEV.P(Table2[Sharpe Ratio])</f>
        <v>-1.5282468914130789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-1.4554575001121817</v>
      </c>
      <c r="AS599">
        <f>_xlfn.RANK.AVG(Table2[[#This Row],[1Y Return vs Nifty Z-Score]],Table2[1Y Return vs Nifty Z-Score])</f>
        <v>628</v>
      </c>
      <c r="AT599">
        <f>_xlfn.RANK.AVG(Table2[[#This Row],[6M Return vs Nifty Z-Score]],Table2[6M Return vs Nifty Z-Score])</f>
        <v>306</v>
      </c>
      <c r="AU599">
        <f>_xlfn.RANK.AVG(Table2[[#This Row],[Sharpe Ratio Z-Score]],Table2[Sharpe Ratio Z-Score])</f>
        <v>683</v>
      </c>
      <c r="AV599">
        <f>(Table2[[#This Row],[Rank 1Y]]+Table2[[#This Row],[Rank 6M]]+Table2[[#This Row],[Rank Sharpe]])/3</f>
        <v>539</v>
      </c>
    </row>
    <row r="600" spans="1:48" x14ac:dyDescent="0.3">
      <c r="A600" t="s">
        <v>925</v>
      </c>
      <c r="B600" t="s">
        <v>926</v>
      </c>
      <c r="C600" t="s">
        <v>3169</v>
      </c>
      <c r="D600" t="s">
        <v>51</v>
      </c>
      <c r="E600">
        <v>16714.546593563002</v>
      </c>
      <c r="F600">
        <v>191.23</v>
      </c>
      <c r="G600">
        <v>-1.64018618949314</v>
      </c>
      <c r="H600">
        <f>(Table2[[#This Row],[1Y Return vs Nifty]]-AVERAGE(Table2[1Y Return vs Nifty]))/_xlfn.STDEV.P(Table2[1Y Return vs Nifty])</f>
        <v>-0.44323267594817678</v>
      </c>
      <c r="I600">
        <v>-7.2603661201872001</v>
      </c>
      <c r="J600">
        <f>(Table2[[#This Row],[1M Return vs Nifty]]-AVERAGE(Table2[1M Return vs Nifty]))/_xlfn.STDEV.P(Table2[1M Return vs Nifty])</f>
        <v>-0.80987638359053071</v>
      </c>
      <c r="K600">
        <v>-14.002794315366801</v>
      </c>
      <c r="L600">
        <f>(Table2[[#This Row],[6M Return vs Nifty]]-AVERAGE(Table2[6M Return vs Nifty]))/_xlfn.STDEV.P(Table2[6M Return vs Nifty])</f>
        <v>-0.76183540191479338</v>
      </c>
      <c r="M600">
        <v>2.3702320787706599</v>
      </c>
      <c r="N600">
        <f>(Table2[[#This Row],[1W Return vs Nifty]]-AVERAGE(Table2[1W Return vs Nifty]))/_xlfn.STDEV.P(Table2[1W Return vs Nifty])</f>
        <v>-0.33421168204533014</v>
      </c>
      <c r="O600">
        <v>204.22</v>
      </c>
      <c r="P600">
        <v>205.42764610253801</v>
      </c>
      <c r="Q600">
        <v>188.59988513961099</v>
      </c>
      <c r="R600">
        <v>28.059510414951799</v>
      </c>
      <c r="S600" s="1">
        <f>(Table2[[#This Row],[Close Price]]-Table2[[#This Row],[20D EMA]])/Table2[[#This Row],[20D EMA]]</f>
        <v>-6.3607873861521932E-2</v>
      </c>
      <c r="T600" s="1">
        <f>(Table2[[#This Row],[Close Price]]-Table2[[#This Row],[50D EMA]])/Table2[[#This Row],[50D EMA]]</f>
        <v>-6.9112635869133909E-2</v>
      </c>
      <c r="U600" s="1">
        <f>(Table2[[#This Row],[Close Price]]-Table2[[#This Row],[200D EMA]])/Table2[[#This Row],[200D EMA]]</f>
        <v>1.3945474348735994E-2</v>
      </c>
      <c r="V600">
        <v>0.85380162709545104</v>
      </c>
      <c r="W600">
        <v>190.26</v>
      </c>
      <c r="X600">
        <v>196.45</v>
      </c>
      <c r="Y600">
        <v>190.26</v>
      </c>
      <c r="Z600">
        <v>204.2</v>
      </c>
      <c r="AA600">
        <v>190.26</v>
      </c>
      <c r="AB600">
        <v>198.59</v>
      </c>
      <c r="AC600" s="1">
        <f>(Table2[[#This Row],[Close Price]]/Table2[[#This Row],[Day Low]])-1</f>
        <v>5.0982865552402501E-3</v>
      </c>
      <c r="AD600" s="1">
        <f>(Table2[[#This Row],[Day High]]/Table2[[#This Row],[Close Price]])-1</f>
        <v>2.729697223239036E-2</v>
      </c>
      <c r="AE600" s="1">
        <f>(Table2[[#This Row],[Close Price]]/Table2[[#This Row],[Current Week Low]])-1</f>
        <v>5.0982865552402501E-3</v>
      </c>
      <c r="AF600" s="1">
        <f>(Table2[[#This Row],[Current Week High]]/Table2[[#This Row],[Close Price]])-1</f>
        <v>6.7824086178946752E-2</v>
      </c>
      <c r="AG600" s="1">
        <f>(Table2[[#This Row],[Close Price]]/Table2[[#This Row],[Current Month Low]])-1</f>
        <v>5.0982865552402501E-3</v>
      </c>
      <c r="AH600" s="1">
        <f>(Table2[[#This Row],[Current Month High]]/Table2[[#This Row],[Close Price]])-1</f>
        <v>3.8487684986665327E-2</v>
      </c>
      <c r="AI600">
        <v>20.4831877843434</v>
      </c>
      <c r="AJ600">
        <v>52.556840845632202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-0.15</v>
      </c>
      <c r="AM600" t="s">
        <v>3214</v>
      </c>
      <c r="AN600">
        <v>-10.45</v>
      </c>
      <c r="AO600" t="s">
        <v>3214</v>
      </c>
      <c r="AP600">
        <v>-1.9602609265383E-2</v>
      </c>
      <c r="AQ600">
        <f>(Table2[[#This Row],[Sharpe Ratio]]-AVERAGE(Table2[Sharpe Ratio]))/_xlfn.STDEV.P(Table2[Sharpe Ratio])</f>
        <v>-0.94348053949592592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443</v>
      </c>
      <c r="AT600">
        <f>_xlfn.RANK.AVG(Table2[[#This Row],[6M Return vs Nifty Z-Score]],Table2[6M Return vs Nifty Z-Score])</f>
        <v>572</v>
      </c>
      <c r="AU600">
        <f>_xlfn.RANK.AVG(Table2[[#This Row],[Sharpe Ratio Z-Score]],Table2[Sharpe Ratio Z-Score])</f>
        <v>605</v>
      </c>
      <c r="AV600">
        <f>(Table2[[#This Row],[Rank 1Y]]+Table2[[#This Row],[Rank 6M]]+Table2[[#This Row],[Rank Sharpe]])/3</f>
        <v>540</v>
      </c>
    </row>
    <row r="601" spans="1:48" x14ac:dyDescent="0.3">
      <c r="A601" t="s">
        <v>22</v>
      </c>
      <c r="B601" t="s">
        <v>23</v>
      </c>
      <c r="C601" t="s">
        <v>3169</v>
      </c>
      <c r="D601" t="s">
        <v>24</v>
      </c>
      <c r="E601">
        <v>1319503.30131994</v>
      </c>
      <c r="F601">
        <v>1726.2</v>
      </c>
      <c r="G601">
        <v>-14.8313612845736</v>
      </c>
      <c r="H601">
        <f>(Table2[[#This Row],[1Y Return vs Nifty]]-AVERAGE(Table2[1Y Return vs Nifty]))/_xlfn.STDEV.P(Table2[1Y Return vs Nifty])</f>
        <v>-0.66880353301284068</v>
      </c>
      <c r="I601">
        <v>5.9221570703526902</v>
      </c>
      <c r="J601">
        <f>(Table2[[#This Row],[1M Return vs Nifty]]-AVERAGE(Table2[1M Return vs Nifty]))/_xlfn.STDEV.P(Table2[1M Return vs Nifty])</f>
        <v>0.38894989669207269</v>
      </c>
      <c r="K601">
        <v>3.9045984643969902</v>
      </c>
      <c r="L601">
        <f>(Table2[[#This Row],[6M Return vs Nifty]]-AVERAGE(Table2[6M Return vs Nifty]))/_xlfn.STDEV.P(Table2[6M Return vs Nifty])</f>
        <v>-0.17194550555642463</v>
      </c>
      <c r="M601">
        <v>1.1054225849905399</v>
      </c>
      <c r="N601">
        <f>(Table2[[#This Row],[1W Return vs Nifty]]-AVERAGE(Table2[1W Return vs Nifty]))/_xlfn.STDEV.P(Table2[1W Return vs Nifty])</f>
        <v>-0.62567157485870761</v>
      </c>
      <c r="O601">
        <v>1707.59</v>
      </c>
      <c r="P601">
        <v>1669.8270656305799</v>
      </c>
      <c r="Q601">
        <v>1596.8813370225701</v>
      </c>
      <c r="R601">
        <v>51.094694893275602</v>
      </c>
      <c r="S601" s="1">
        <f>(Table2[[#This Row],[Close Price]]-Table2[[#This Row],[20D EMA]])/Table2[[#This Row],[20D EMA]]</f>
        <v>1.0898400669950122E-2</v>
      </c>
      <c r="T601" s="1">
        <f>(Table2[[#This Row],[Close Price]]-Table2[[#This Row],[50D EMA]])/Table2[[#This Row],[50D EMA]]</f>
        <v>3.375974406555203E-2</v>
      </c>
      <c r="U601" s="1">
        <f>(Table2[[#This Row],[Close Price]]-Table2[[#This Row],[200D EMA]])/Table2[[#This Row],[200D EMA]]</f>
        <v>8.098201161180095E-2</v>
      </c>
      <c r="V601">
        <v>0.76207100635468095</v>
      </c>
      <c r="W601">
        <v>1673.35</v>
      </c>
      <c r="X601">
        <v>1726.15</v>
      </c>
      <c r="Y601">
        <v>1673.35</v>
      </c>
      <c r="Z601">
        <v>1751.45</v>
      </c>
      <c r="AA601">
        <v>1673.35</v>
      </c>
      <c r="AB601">
        <v>1742</v>
      </c>
      <c r="AC601" s="1">
        <f>(Table2[[#This Row],[Close Price]]/Table2[[#This Row],[Day Low]])-1</f>
        <v>3.1583350763438656E-2</v>
      </c>
      <c r="AD601" s="1">
        <f>(Table2[[#This Row],[Day High]]/Table2[[#This Row],[Close Price]])-1</f>
        <v>-2.8965357432464423E-5</v>
      </c>
      <c r="AE601" s="1">
        <f>(Table2[[#This Row],[Close Price]]/Table2[[#This Row],[Current Week Low]])-1</f>
        <v>3.1583350763438656E-2</v>
      </c>
      <c r="AF601" s="1">
        <f>(Table2[[#This Row],[Current Week High]]/Table2[[#This Row],[Close Price]])-1</f>
        <v>1.4627505503417959E-2</v>
      </c>
      <c r="AG601" s="1">
        <f>(Table2[[#This Row],[Close Price]]/Table2[[#This Row],[Current Month Low]])-1</f>
        <v>3.1583350763438656E-2</v>
      </c>
      <c r="AH601" s="1">
        <f>(Table2[[#This Row],[Current Month High]]/Table2[[#This Row],[Close Price]])-1</f>
        <v>9.1530529486734125E-3</v>
      </c>
      <c r="AI601">
        <v>3.9277024678484498</v>
      </c>
      <c r="AJ601">
        <v>26.5960177477907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3215</v>
      </c>
      <c r="AN601">
        <v>0.66</v>
      </c>
      <c r="AO601" t="s">
        <v>3215</v>
      </c>
      <c r="AP601">
        <v>-7.3410919165253996E-2</v>
      </c>
      <c r="AQ601">
        <f>(Table2[[#This Row],[Sharpe Ratio]]-AVERAGE(Table2[Sharpe Ratio]))/_xlfn.STDEV.P(Table2[Sharpe Ratio])</f>
        <v>-1.5717852386640887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-2.6492559553999886</v>
      </c>
      <c r="AS601">
        <f>_xlfn.RANK.AVG(Table2[[#This Row],[1Y Return vs Nifty Z-Score]],Table2[1Y Return vs Nifty Z-Score])</f>
        <v>546</v>
      </c>
      <c r="AT601">
        <f>_xlfn.RANK.AVG(Table2[[#This Row],[6M Return vs Nifty Z-Score]],Table2[6M Return vs Nifty Z-Score])</f>
        <v>387</v>
      </c>
      <c r="AU601">
        <f>_xlfn.RANK.AVG(Table2[[#This Row],[Sharpe Ratio Z-Score]],Table2[Sharpe Ratio Z-Score])</f>
        <v>689</v>
      </c>
      <c r="AV601">
        <f>(Table2[[#This Row],[Rank 1Y]]+Table2[[#This Row],[Rank 6M]]+Table2[[#This Row],[Rank Sharpe]])/3</f>
        <v>540.66666666666663</v>
      </c>
    </row>
    <row r="602" spans="1:48" x14ac:dyDescent="0.3">
      <c r="A602" t="s">
        <v>246</v>
      </c>
      <c r="B602" t="s">
        <v>247</v>
      </c>
      <c r="C602" t="s">
        <v>3171</v>
      </c>
      <c r="D602" t="s">
        <v>195</v>
      </c>
      <c r="E602">
        <v>109896.002020168</v>
      </c>
      <c r="F602">
        <v>619</v>
      </c>
      <c r="G602">
        <v>-17.4834782089101</v>
      </c>
      <c r="H602">
        <f>(Table2[[#This Row],[1Y Return vs Nifty]]-AVERAGE(Table2[1Y Return vs Nifty]))/_xlfn.STDEV.P(Table2[1Y Return vs Nifty])</f>
        <v>-0.71415508686200413</v>
      </c>
      <c r="I602">
        <v>-2.5399679136890199</v>
      </c>
      <c r="J602">
        <f>(Table2[[#This Row],[1M Return vs Nifty]]-AVERAGE(Table2[1M Return vs Nifty]))/_xlfn.STDEV.P(Table2[1M Return vs Nifty])</f>
        <v>-0.3806006416438083</v>
      </c>
      <c r="K602">
        <v>4.02294409538501</v>
      </c>
      <c r="L602">
        <f>(Table2[[#This Row],[6M Return vs Nifty]]-AVERAGE(Table2[6M Return vs Nifty]))/_xlfn.STDEV.P(Table2[6M Return vs Nifty])</f>
        <v>-0.16804706579712711</v>
      </c>
      <c r="M602">
        <v>2.4086578419656202</v>
      </c>
      <c r="N602">
        <f>(Table2[[#This Row],[1W Return vs Nifty]]-AVERAGE(Table2[1W Return vs Nifty]))/_xlfn.STDEV.P(Table2[1W Return vs Nifty])</f>
        <v>-0.32535693445120561</v>
      </c>
      <c r="O602">
        <v>637.09</v>
      </c>
      <c r="P602">
        <v>636.82819024779599</v>
      </c>
      <c r="Q602">
        <v>592.06551985711997</v>
      </c>
      <c r="R602">
        <v>26.216157158544402</v>
      </c>
      <c r="S602" s="1">
        <f>(Table2[[#This Row],[Close Price]]-Table2[[#This Row],[20D EMA]])/Table2[[#This Row],[20D EMA]]</f>
        <v>-2.8394732298419424E-2</v>
      </c>
      <c r="T602" s="1">
        <f>(Table2[[#This Row],[Close Price]]-Table2[[#This Row],[50D EMA]])/Table2[[#This Row],[50D EMA]]</f>
        <v>-2.7995290599272728E-2</v>
      </c>
      <c r="U602" s="1">
        <f>(Table2[[#This Row],[Close Price]]-Table2[[#This Row],[200D EMA]])/Table2[[#This Row],[200D EMA]]</f>
        <v>4.5492397782900769E-2</v>
      </c>
      <c r="V602">
        <v>1.03638367577221</v>
      </c>
      <c r="W602">
        <v>571</v>
      </c>
      <c r="X602">
        <v>595.79999999999995</v>
      </c>
      <c r="Y602">
        <v>571</v>
      </c>
      <c r="Z602">
        <v>635.79999999999995</v>
      </c>
      <c r="AA602">
        <v>571</v>
      </c>
      <c r="AB602">
        <v>629.75</v>
      </c>
      <c r="AC602" s="1">
        <f>(Table2[[#This Row],[Close Price]]/Table2[[#This Row],[Day Low]])-1</f>
        <v>8.4063047285463988E-2</v>
      </c>
      <c r="AD602" s="1">
        <f>(Table2[[#This Row],[Day High]]/Table2[[#This Row],[Close Price]])-1</f>
        <v>-3.7479806138933869E-2</v>
      </c>
      <c r="AE602" s="1">
        <f>(Table2[[#This Row],[Close Price]]/Table2[[#This Row],[Current Week Low]])-1</f>
        <v>8.4063047285463988E-2</v>
      </c>
      <c r="AF602" s="1">
        <f>(Table2[[#This Row],[Current Week High]]/Table2[[#This Row],[Close Price]])-1</f>
        <v>2.7140549273021009E-2</v>
      </c>
      <c r="AG602" s="1">
        <f>(Table2[[#This Row],[Close Price]]/Table2[[#This Row],[Current Month Low]])-1</f>
        <v>8.4063047285463988E-2</v>
      </c>
      <c r="AH602" s="1">
        <f>(Table2[[#This Row],[Current Month High]]/Table2[[#This Row],[Close Price]])-1</f>
        <v>1.7366720516962753E-2</v>
      </c>
      <c r="AI602">
        <v>8.5621970920840091</v>
      </c>
      <c r="AJ602">
        <v>26.533115290269802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-0.15</v>
      </c>
      <c r="AM602" t="s">
        <v>3214</v>
      </c>
      <c r="AN602">
        <v>-12.27</v>
      </c>
      <c r="AO602" t="s">
        <v>3214</v>
      </c>
      <c r="AP602">
        <v>-7.3021577293748002E-2</v>
      </c>
      <c r="AQ602">
        <f>(Table2[[#This Row],[Sharpe Ratio]]-AVERAGE(Table2[Sharpe Ratio]))/_xlfn.STDEV.P(Table2[Sharpe Ratio])</f>
        <v>-1.5672390016998474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-3.1553987304539923</v>
      </c>
      <c r="AS602">
        <f>_xlfn.RANK.AVG(Table2[[#This Row],[1Y Return vs Nifty Z-Score]],Table2[1Y Return vs Nifty Z-Score])</f>
        <v>559</v>
      </c>
      <c r="AT602">
        <f>_xlfn.RANK.AVG(Table2[[#This Row],[6M Return vs Nifty Z-Score]],Table2[6M Return vs Nifty Z-Score])</f>
        <v>385</v>
      </c>
      <c r="AU602">
        <f>_xlfn.RANK.AVG(Table2[[#This Row],[Sharpe Ratio Z-Score]],Table2[Sharpe Ratio Z-Score])</f>
        <v>688</v>
      </c>
      <c r="AV602">
        <f>(Table2[[#This Row],[Rank 1Y]]+Table2[[#This Row],[Rank 6M]]+Table2[[#This Row],[Rank Sharpe]])/3</f>
        <v>544</v>
      </c>
    </row>
    <row r="603" spans="1:48" x14ac:dyDescent="0.3">
      <c r="A603" t="s">
        <v>1574</v>
      </c>
      <c r="B603" t="s">
        <v>1575</v>
      </c>
      <c r="C603" t="s">
        <v>3181</v>
      </c>
      <c r="D603" t="s">
        <v>1576</v>
      </c>
      <c r="E603">
        <v>6394.1330391000001</v>
      </c>
      <c r="F603">
        <v>478.25</v>
      </c>
      <c r="G603">
        <v>-16.1151900561246</v>
      </c>
      <c r="H603">
        <f>(Table2[[#This Row],[1Y Return vs Nifty]]-AVERAGE(Table2[1Y Return vs Nifty]))/_xlfn.STDEV.P(Table2[1Y Return vs Nifty])</f>
        <v>-0.69075717658406699</v>
      </c>
      <c r="I603">
        <v>-3.4460109801797998</v>
      </c>
      <c r="J603">
        <f>(Table2[[#This Row],[1M Return vs Nifty]]-AVERAGE(Table2[1M Return vs Nifty]))/_xlfn.STDEV.P(Table2[1M Return vs Nifty])</f>
        <v>-0.46299672192959612</v>
      </c>
      <c r="K603">
        <v>-25.2298600467096</v>
      </c>
      <c r="L603">
        <f>(Table2[[#This Row],[6M Return vs Nifty]]-AVERAGE(Table2[6M Return vs Nifty]))/_xlfn.STDEV.P(Table2[6M Return vs Nifty])</f>
        <v>-1.1316677232426866</v>
      </c>
      <c r="M603">
        <v>0.963621580643367</v>
      </c>
      <c r="N603">
        <f>(Table2[[#This Row],[1W Return vs Nifty]]-AVERAGE(Table2[1W Return vs Nifty]))/_xlfn.STDEV.P(Table2[1W Return vs Nifty])</f>
        <v>-0.65834788360804819</v>
      </c>
      <c r="O603">
        <v>497.96</v>
      </c>
      <c r="P603">
        <v>504.28249405215303</v>
      </c>
      <c r="Q603">
        <v>503.732197817273</v>
      </c>
      <c r="R603">
        <v>30.813221326222401</v>
      </c>
      <c r="S603" s="1">
        <f>(Table2[[#This Row],[Close Price]]-Table2[[#This Row],[20D EMA]])/Table2[[#This Row],[20D EMA]]</f>
        <v>-3.9581492489356537E-2</v>
      </c>
      <c r="T603" s="1">
        <f>(Table2[[#This Row],[Close Price]]-Table2[[#This Row],[50D EMA]])/Table2[[#This Row],[50D EMA]]</f>
        <v>-5.1622839101491277E-2</v>
      </c>
      <c r="U603" s="1">
        <f>(Table2[[#This Row],[Close Price]]-Table2[[#This Row],[200D EMA]])/Table2[[#This Row],[200D EMA]]</f>
        <v>-5.0586795776982628E-2</v>
      </c>
      <c r="V603">
        <v>0.239633673901576</v>
      </c>
      <c r="W603">
        <v>475</v>
      </c>
      <c r="X603">
        <v>489.9</v>
      </c>
      <c r="Y603">
        <v>475</v>
      </c>
      <c r="Z603">
        <v>496.5</v>
      </c>
      <c r="AA603">
        <v>475</v>
      </c>
      <c r="AB603">
        <v>495.7</v>
      </c>
      <c r="AC603" s="1">
        <f>(Table2[[#This Row],[Close Price]]/Table2[[#This Row],[Day Low]])-1</f>
        <v>6.8421052631579826E-3</v>
      </c>
      <c r="AD603" s="1">
        <f>(Table2[[#This Row],[Day High]]/Table2[[#This Row],[Close Price]])-1</f>
        <v>2.4359644537375713E-2</v>
      </c>
      <c r="AE603" s="1">
        <f>(Table2[[#This Row],[Close Price]]/Table2[[#This Row],[Current Week Low]])-1</f>
        <v>6.8421052631579826E-3</v>
      </c>
      <c r="AF603" s="1">
        <f>(Table2[[#This Row],[Current Week High]]/Table2[[#This Row],[Close Price]])-1</f>
        <v>3.8159958180867815E-2</v>
      </c>
      <c r="AG603" s="1">
        <f>(Table2[[#This Row],[Close Price]]/Table2[[#This Row],[Current Month Low]])-1</f>
        <v>6.8421052631579826E-3</v>
      </c>
      <c r="AH603" s="1">
        <f>(Table2[[#This Row],[Current Month High]]/Table2[[#This Row],[Close Price]])-1</f>
        <v>3.6487192890747533E-2</v>
      </c>
      <c r="AI603">
        <v>39.958180867746997</v>
      </c>
      <c r="AJ603">
        <v>22.2989387546349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-0.05</v>
      </c>
      <c r="AM603" t="s">
        <v>3214</v>
      </c>
      <c r="AN603">
        <v>-5.43</v>
      </c>
      <c r="AO603" t="s">
        <v>3214</v>
      </c>
      <c r="AP603">
        <v>3.5825771586998997E-2</v>
      </c>
      <c r="AQ603">
        <f>(Table2[[#This Row],[Sharpe Ratio]]-AVERAGE(Table2[Sharpe Ratio]))/_xlfn.STDEV.P(Table2[Sharpe Ratio])</f>
        <v>-0.29625872149718374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550</v>
      </c>
      <c r="AT603">
        <f>_xlfn.RANK.AVG(Table2[[#This Row],[6M Return vs Nifty Z-Score]],Table2[6M Return vs Nifty Z-Score])</f>
        <v>667</v>
      </c>
      <c r="AU603">
        <f>_xlfn.RANK.AVG(Table2[[#This Row],[Sharpe Ratio Z-Score]],Table2[Sharpe Ratio Z-Score])</f>
        <v>415</v>
      </c>
      <c r="AV603">
        <f>(Table2[[#This Row],[Rank 1Y]]+Table2[[#This Row],[Rank 6M]]+Table2[[#This Row],[Rank Sharpe]])/3</f>
        <v>544</v>
      </c>
    </row>
    <row r="604" spans="1:48" x14ac:dyDescent="0.3">
      <c r="A604" t="s">
        <v>183</v>
      </c>
      <c r="B604" t="s">
        <v>184</v>
      </c>
      <c r="C604" t="s">
        <v>3169</v>
      </c>
      <c r="D604" t="s">
        <v>43</v>
      </c>
      <c r="E604">
        <v>153076.96605775901</v>
      </c>
      <c r="F604">
        <v>710.2</v>
      </c>
      <c r="G604">
        <v>-17.198569402993499</v>
      </c>
      <c r="H604">
        <f>(Table2[[#This Row],[1Y Return vs Nifty]]-AVERAGE(Table2[1Y Return vs Nifty]))/_xlfn.STDEV.P(Table2[1Y Return vs Nifty])</f>
        <v>-0.70928310820410234</v>
      </c>
      <c r="I604">
        <v>-5.20791888605679</v>
      </c>
      <c r="J604">
        <f>(Table2[[#This Row],[1M Return vs Nifty]]-AVERAGE(Table2[1M Return vs Nifty]))/_xlfn.STDEV.P(Table2[1M Return vs Nifty])</f>
        <v>-0.62322564551827653</v>
      </c>
      <c r="K604">
        <v>1.24630543439492</v>
      </c>
      <c r="L604">
        <f>(Table2[[#This Row],[6M Return vs Nifty]]-AVERAGE(Table2[6M Return vs Nifty]))/_xlfn.STDEV.P(Table2[6M Return vs Nifty])</f>
        <v>-0.25951270303980833</v>
      </c>
      <c r="M604">
        <v>2.7983841321138998</v>
      </c>
      <c r="N604">
        <f>(Table2[[#This Row],[1W Return vs Nifty]]-AVERAGE(Table2[1W Return vs Nifty]))/_xlfn.STDEV.P(Table2[1W Return vs Nifty])</f>
        <v>-0.23554927305099813</v>
      </c>
      <c r="O604">
        <v>716</v>
      </c>
      <c r="P604">
        <v>701.22452833758598</v>
      </c>
      <c r="Q604">
        <v>646.50505220893797</v>
      </c>
      <c r="R604">
        <v>42.536705941231602</v>
      </c>
      <c r="S604" s="1">
        <f>(Table2[[#This Row],[Close Price]]-Table2[[#This Row],[20D EMA]])/Table2[[#This Row],[20D EMA]]</f>
        <v>-8.100558659217813E-3</v>
      </c>
      <c r="T604" s="1">
        <f>(Table2[[#This Row],[Close Price]]-Table2[[#This Row],[50D EMA]])/Table2[[#This Row],[50D EMA]]</f>
        <v>1.279971150423458E-2</v>
      </c>
      <c r="U604" s="1">
        <f>(Table2[[#This Row],[Close Price]]-Table2[[#This Row],[200D EMA]])/Table2[[#This Row],[200D EMA]]</f>
        <v>9.8521964481844609E-2</v>
      </c>
      <c r="V604">
        <v>0.706455583527685</v>
      </c>
      <c r="W604">
        <v>696.5</v>
      </c>
      <c r="X604">
        <v>711.95</v>
      </c>
      <c r="Y604">
        <v>696.5</v>
      </c>
      <c r="Z604">
        <v>736.35</v>
      </c>
      <c r="AA604">
        <v>696.5</v>
      </c>
      <c r="AB604">
        <v>723.35</v>
      </c>
      <c r="AC604" s="1">
        <f>(Table2[[#This Row],[Close Price]]/Table2[[#This Row],[Day Low]])-1</f>
        <v>1.9669777458722226E-2</v>
      </c>
      <c r="AD604" s="1">
        <f>(Table2[[#This Row],[Day High]]/Table2[[#This Row],[Close Price]])-1</f>
        <v>2.4640946212335368E-3</v>
      </c>
      <c r="AE604" s="1">
        <f>(Table2[[#This Row],[Close Price]]/Table2[[#This Row],[Current Week Low]])-1</f>
        <v>1.9669777458722226E-2</v>
      </c>
      <c r="AF604" s="1">
        <f>(Table2[[#This Row],[Current Week High]]/Table2[[#This Row],[Close Price]])-1</f>
        <v>3.6820613911574096E-2</v>
      </c>
      <c r="AG604" s="1">
        <f>(Table2[[#This Row],[Close Price]]/Table2[[#This Row],[Current Month Low]])-1</f>
        <v>1.9669777458722226E-2</v>
      </c>
      <c r="AH604" s="1">
        <f>(Table2[[#This Row],[Current Month High]]/Table2[[#This Row],[Close Price]])-1</f>
        <v>1.8515911010982711E-2</v>
      </c>
      <c r="AI604">
        <v>7.1810757533089298</v>
      </c>
      <c r="AJ604">
        <v>38.873680093860003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0.09</v>
      </c>
      <c r="AM604" t="s">
        <v>3215</v>
      </c>
      <c r="AN604">
        <v>0.13</v>
      </c>
      <c r="AO604" t="s">
        <v>3215</v>
      </c>
      <c r="AP604">
        <v>-5.5783711527731997E-2</v>
      </c>
      <c r="AQ604">
        <f>(Table2[[#This Row],[Sharpe Ratio]]-AVERAGE(Table2[Sharpe Ratio]))/_xlfn.STDEV.P(Table2[Sharpe Ratio])</f>
        <v>-1.3659572278516816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-3.1935279576648674</v>
      </c>
      <c r="AS604">
        <f>_xlfn.RANK.AVG(Table2[[#This Row],[1Y Return vs Nifty Z-Score]],Table2[1Y Return vs Nifty Z-Score])</f>
        <v>556</v>
      </c>
      <c r="AT604">
        <f>_xlfn.RANK.AVG(Table2[[#This Row],[6M Return vs Nifty Z-Score]],Table2[6M Return vs Nifty Z-Score])</f>
        <v>410</v>
      </c>
      <c r="AU604">
        <f>_xlfn.RANK.AVG(Table2[[#This Row],[Sharpe Ratio Z-Score]],Table2[Sharpe Ratio Z-Score])</f>
        <v>669</v>
      </c>
      <c r="AV604">
        <f>(Table2[[#This Row],[Rank 1Y]]+Table2[[#This Row],[Rank 6M]]+Table2[[#This Row],[Rank Sharpe]])/3</f>
        <v>545</v>
      </c>
    </row>
    <row r="605" spans="1:48" x14ac:dyDescent="0.3">
      <c r="A605" t="s">
        <v>19</v>
      </c>
      <c r="B605" t="s">
        <v>20</v>
      </c>
      <c r="C605" t="s">
        <v>3168</v>
      </c>
      <c r="D605" t="s">
        <v>21</v>
      </c>
      <c r="E605">
        <v>1554085.5920261</v>
      </c>
      <c r="F605">
        <v>4232.75</v>
      </c>
      <c r="G605">
        <v>-8.8380213705247002</v>
      </c>
      <c r="H605">
        <f>(Table2[[#This Row],[1Y Return vs Nifty]]-AVERAGE(Table2[1Y Return vs Nifty]))/_xlfn.STDEV.P(Table2[1Y Return vs Nifty])</f>
        <v>-0.56631661950078682</v>
      </c>
      <c r="I605">
        <v>-5.2475788713701199</v>
      </c>
      <c r="J605">
        <f>(Table2[[#This Row],[1M Return vs Nifty]]-AVERAGE(Table2[1M Return vs Nifty]))/_xlfn.STDEV.P(Table2[1M Return vs Nifty])</f>
        <v>-0.62683234751166739</v>
      </c>
      <c r="K605">
        <v>-5.3180352662735704</v>
      </c>
      <c r="L605">
        <f>(Table2[[#This Row],[6M Return vs Nifty]]-AVERAGE(Table2[6M Return vs Nifty]))/_xlfn.STDEV.P(Table2[6M Return vs Nifty])</f>
        <v>-0.47574955578557332</v>
      </c>
      <c r="M605">
        <v>4.0121445744052</v>
      </c>
      <c r="N605">
        <f>(Table2[[#This Row],[1W Return vs Nifty]]-AVERAGE(Table2[1W Return vs Nifty]))/_xlfn.STDEV.P(Table2[1W Return vs Nifty])</f>
        <v>4.4146989628098821E-2</v>
      </c>
      <c r="O605">
        <v>4343.78</v>
      </c>
      <c r="P605">
        <v>4323.8548114532496</v>
      </c>
      <c r="Q605">
        <v>4041.6708571459299</v>
      </c>
      <c r="R605">
        <v>35.574783495694803</v>
      </c>
      <c r="S605" s="1">
        <f>(Table2[[#This Row],[Close Price]]-Table2[[#This Row],[20D EMA]])/Table2[[#This Row],[20D EMA]]</f>
        <v>-2.5560686775112862E-2</v>
      </c>
      <c r="T605" s="1">
        <f>(Table2[[#This Row],[Close Price]]-Table2[[#This Row],[50D EMA]])/Table2[[#This Row],[50D EMA]]</f>
        <v>-2.1070275350579867E-2</v>
      </c>
      <c r="U605" s="1">
        <f>(Table2[[#This Row],[Close Price]]-Table2[[#This Row],[200D EMA]])/Table2[[#This Row],[200D EMA]]</f>
        <v>4.7277264677857207E-2</v>
      </c>
      <c r="V605">
        <v>1.2079632072030799</v>
      </c>
      <c r="W605">
        <v>4210</v>
      </c>
      <c r="X605">
        <v>4279</v>
      </c>
      <c r="Y605">
        <v>4210</v>
      </c>
      <c r="Z605">
        <v>4298.75</v>
      </c>
      <c r="AA605">
        <v>4210</v>
      </c>
      <c r="AB605">
        <v>4295.75</v>
      </c>
      <c r="AC605" s="1">
        <f>(Table2[[#This Row],[Close Price]]/Table2[[#This Row],[Day Low]])-1</f>
        <v>5.4038004750593949E-3</v>
      </c>
      <c r="AD605" s="1">
        <f>(Table2[[#This Row],[Day High]]/Table2[[#This Row],[Close Price]])-1</f>
        <v>1.0926702498375684E-2</v>
      </c>
      <c r="AE605" s="1">
        <f>(Table2[[#This Row],[Close Price]]/Table2[[#This Row],[Current Week Low]])-1</f>
        <v>5.4038004750593949E-3</v>
      </c>
      <c r="AF605" s="1">
        <f>(Table2[[#This Row],[Current Week High]]/Table2[[#This Row],[Close Price]])-1</f>
        <v>1.5592699781465935E-2</v>
      </c>
      <c r="AG605" s="1">
        <f>(Table2[[#This Row],[Close Price]]/Table2[[#This Row],[Current Month Low]])-1</f>
        <v>5.4038004750593949E-3</v>
      </c>
      <c r="AH605" s="1">
        <f>(Table2[[#This Row],[Current Month High]]/Table2[[#This Row],[Close Price]])-1</f>
        <v>1.488394070049015E-2</v>
      </c>
      <c r="AI605">
        <v>8.4932963203591108</v>
      </c>
      <c r="AJ605">
        <v>27.8390214436726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-0.05</v>
      </c>
      <c r="AM605" t="s">
        <v>3214</v>
      </c>
      <c r="AN605">
        <v>-6.22</v>
      </c>
      <c r="AO605" t="s">
        <v>3214</v>
      </c>
      <c r="AP605">
        <v>-4.7959996811560997E-2</v>
      </c>
      <c r="AQ605">
        <f>(Table2[[#This Row],[Sharpe Ratio]]-AVERAGE(Table2[Sharpe Ratio]))/_xlfn.STDEV.P(Table2[Sharpe Ratio])</f>
        <v>-1.2746018827336381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-2.8993534159035663</v>
      </c>
      <c r="AS605">
        <f>_xlfn.RANK.AVG(Table2[[#This Row],[1Y Return vs Nifty Z-Score]],Table2[1Y Return vs Nifty Z-Score])</f>
        <v>492</v>
      </c>
      <c r="AT605">
        <f>_xlfn.RANK.AVG(Table2[[#This Row],[6M Return vs Nifty Z-Score]],Table2[6M Return vs Nifty Z-Score])</f>
        <v>487</v>
      </c>
      <c r="AU605">
        <f>_xlfn.RANK.AVG(Table2[[#This Row],[Sharpe Ratio Z-Score]],Table2[Sharpe Ratio Z-Score])</f>
        <v>657</v>
      </c>
      <c r="AV605">
        <f>(Table2[[#This Row],[Rank 1Y]]+Table2[[#This Row],[Rank 6M]]+Table2[[#This Row],[Rank Sharpe]])/3</f>
        <v>545.33333333333337</v>
      </c>
    </row>
    <row r="606" spans="1:48" x14ac:dyDescent="0.3">
      <c r="A606" t="s">
        <v>16</v>
      </c>
      <c r="B606" t="s">
        <v>17</v>
      </c>
      <c r="C606" t="s">
        <v>3167</v>
      </c>
      <c r="D606" t="s">
        <v>18</v>
      </c>
      <c r="E606">
        <v>1985700.0650821801</v>
      </c>
      <c r="F606">
        <v>2929.65</v>
      </c>
      <c r="G606">
        <v>-2.9182685895193701</v>
      </c>
      <c r="H606">
        <f>(Table2[[#This Row],[1Y Return vs Nifty]]-AVERAGE(Table2[1Y Return vs Nifty]))/_xlfn.STDEV.P(Table2[1Y Return vs Nifty])</f>
        <v>-0.46508805579835388</v>
      </c>
      <c r="I606">
        <v>-3.2643501871369001</v>
      </c>
      <c r="J606">
        <f>(Table2[[#This Row],[1M Return vs Nifty]]-AVERAGE(Table2[1M Return vs Nifty]))/_xlfn.STDEV.P(Table2[1M Return vs Nifty])</f>
        <v>-0.44647638438502868</v>
      </c>
      <c r="K606">
        <v>-13.009943869032501</v>
      </c>
      <c r="L606">
        <f>(Table2[[#This Row],[6M Return vs Nifty]]-AVERAGE(Table2[6M Return vs Nifty]))/_xlfn.STDEV.P(Table2[6M Return vs Nifty])</f>
        <v>-0.72912977837202186</v>
      </c>
      <c r="M606">
        <v>1.86319421030543</v>
      </c>
      <c r="N606">
        <f>(Table2[[#This Row],[1W Return vs Nifty]]-AVERAGE(Table2[1W Return vs Nifty]))/_xlfn.STDEV.P(Table2[1W Return vs Nifty])</f>
        <v>-0.45105236320872616</v>
      </c>
      <c r="O606">
        <v>2956.1</v>
      </c>
      <c r="P606">
        <v>2978.2813609157702</v>
      </c>
      <c r="Q606">
        <v>2866.8151540410799</v>
      </c>
      <c r="R606">
        <v>39.583430453054703</v>
      </c>
      <c r="S606" s="1">
        <f>(Table2[[#This Row],[Close Price]]-Table2[[#This Row],[20D EMA]])/Table2[[#This Row],[20D EMA]]</f>
        <v>-8.9475998782178618E-3</v>
      </c>
      <c r="T606" s="1">
        <f>(Table2[[#This Row],[Close Price]]-Table2[[#This Row],[50D EMA]])/Table2[[#This Row],[50D EMA]]</f>
        <v>-1.6328665771462494E-2</v>
      </c>
      <c r="U606" s="1">
        <f>(Table2[[#This Row],[Close Price]]-Table2[[#This Row],[200D EMA]])/Table2[[#This Row],[200D EMA]]</f>
        <v>2.1917997004567164E-2</v>
      </c>
      <c r="V606">
        <v>1.45400844200426</v>
      </c>
      <c r="W606">
        <v>2804.15</v>
      </c>
      <c r="X606">
        <v>2898.8</v>
      </c>
      <c r="Y606">
        <v>2804.15</v>
      </c>
      <c r="Z606">
        <v>3049.95</v>
      </c>
      <c r="AA606">
        <v>2804.15</v>
      </c>
      <c r="AB606">
        <v>2975.9</v>
      </c>
      <c r="AC606" s="1">
        <f>(Table2[[#This Row],[Close Price]]/Table2[[#This Row],[Day Low]])-1</f>
        <v>4.4755095126865596E-2</v>
      </c>
      <c r="AD606" s="1">
        <f>(Table2[[#This Row],[Day High]]/Table2[[#This Row],[Close Price]])-1</f>
        <v>-1.0530268120765296E-2</v>
      </c>
      <c r="AE606" s="1">
        <f>(Table2[[#This Row],[Close Price]]/Table2[[#This Row],[Current Week Low]])-1</f>
        <v>4.4755095126865596E-2</v>
      </c>
      <c r="AF606" s="1">
        <f>(Table2[[#This Row],[Current Week High]]/Table2[[#This Row],[Close Price]])-1</f>
        <v>4.1062925605447553E-2</v>
      </c>
      <c r="AG606" s="1">
        <f>(Table2[[#This Row],[Close Price]]/Table2[[#This Row],[Current Month Low]])-1</f>
        <v>4.4755095126865596E-2</v>
      </c>
      <c r="AH606" s="1">
        <f>(Table2[[#This Row],[Current Month High]]/Table2[[#This Row],[Close Price]])-1</f>
        <v>1.5786868738586479E-2</v>
      </c>
      <c r="AI606">
        <v>9.8288191422183306</v>
      </c>
      <c r="AJ606">
        <v>31.9483853533306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</v>
      </c>
      <c r="AM606" t="s">
        <v>3214</v>
      </c>
      <c r="AN606">
        <v>-4.38</v>
      </c>
      <c r="AO606" t="s">
        <v>3214</v>
      </c>
      <c r="AP606">
        <v>-3.1345390704326001E-2</v>
      </c>
      <c r="AQ606">
        <f>(Table2[[#This Row],[Sharpe Ratio]]-AVERAGE(Table2[Sharpe Ratio]))/_xlfn.STDEV.P(Table2[Sharpe Ratio])</f>
        <v>-1.0805977389233374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450</v>
      </c>
      <c r="AT606">
        <f>_xlfn.RANK.AVG(Table2[[#This Row],[6M Return vs Nifty Z-Score]],Table2[6M Return vs Nifty Z-Score])</f>
        <v>559</v>
      </c>
      <c r="AU606">
        <f>_xlfn.RANK.AVG(Table2[[#This Row],[Sharpe Ratio Z-Score]],Table2[Sharpe Ratio Z-Score])</f>
        <v>629</v>
      </c>
      <c r="AV606">
        <f>(Table2[[#This Row],[Rank 1Y]]+Table2[[#This Row],[Rank 6M]]+Table2[[#This Row],[Rank Sharpe]])/3</f>
        <v>546</v>
      </c>
    </row>
    <row r="607" spans="1:48" x14ac:dyDescent="0.3">
      <c r="A607" t="s">
        <v>1283</v>
      </c>
      <c r="B607" t="s">
        <v>1284</v>
      </c>
      <c r="C607" t="s">
        <v>3177</v>
      </c>
      <c r="D607" t="s">
        <v>77</v>
      </c>
      <c r="E607">
        <v>9241.2186333099999</v>
      </c>
      <c r="F607">
        <v>792.2</v>
      </c>
      <c r="G607">
        <v>-9.0481245618868194</v>
      </c>
      <c r="H607">
        <f>(Table2[[#This Row],[1Y Return vs Nifty]]-AVERAGE(Table2[1Y Return vs Nifty]))/_xlfn.STDEV.P(Table2[1Y Return vs Nifty])</f>
        <v>-0.56990941215238688</v>
      </c>
      <c r="I607">
        <v>-0.45833962100082898</v>
      </c>
      <c r="J607">
        <f>(Table2[[#This Row],[1M Return vs Nifty]]-AVERAGE(Table2[1M Return vs Nifty]))/_xlfn.STDEV.P(Table2[1M Return vs Nifty])</f>
        <v>-0.1912961612355924</v>
      </c>
      <c r="K607">
        <v>-22.4602901288327</v>
      </c>
      <c r="L607">
        <f>(Table2[[#This Row],[6M Return vs Nifty]]-AVERAGE(Table2[6M Return vs Nifty]))/_xlfn.STDEV.P(Table2[6M Return vs Nifty])</f>
        <v>-1.0404349384422178</v>
      </c>
      <c r="M607">
        <v>5.0331360120150404</v>
      </c>
      <c r="N607">
        <f>(Table2[[#This Row],[1W Return vs Nifty]]-AVERAGE(Table2[1W Return vs Nifty]))/_xlfn.STDEV.P(Table2[1W Return vs Nifty])</f>
        <v>0.27942199067175211</v>
      </c>
      <c r="O607">
        <v>782.04</v>
      </c>
      <c r="P607">
        <v>797.46046333134996</v>
      </c>
      <c r="Q607">
        <v>810.12027537114102</v>
      </c>
      <c r="R607">
        <v>62.546293498572702</v>
      </c>
      <c r="S607" s="1">
        <f>(Table2[[#This Row],[Close Price]]-Table2[[#This Row],[20D EMA]])/Table2[[#This Row],[20D EMA]]</f>
        <v>1.2991662830545857E-2</v>
      </c>
      <c r="T607" s="1">
        <f>(Table2[[#This Row],[Close Price]]-Table2[[#This Row],[50D EMA]])/Table2[[#This Row],[50D EMA]]</f>
        <v>-6.5965192924732552E-3</v>
      </c>
      <c r="U607" s="1">
        <f>(Table2[[#This Row],[Close Price]]-Table2[[#This Row],[200D EMA]])/Table2[[#This Row],[200D EMA]]</f>
        <v>-2.2120512121402151E-2</v>
      </c>
      <c r="V607">
        <v>1.49222565428207</v>
      </c>
      <c r="W607">
        <v>775.55</v>
      </c>
      <c r="X607">
        <v>794</v>
      </c>
      <c r="Y607">
        <v>764.05</v>
      </c>
      <c r="Z607">
        <v>794</v>
      </c>
      <c r="AA607">
        <v>771.8</v>
      </c>
      <c r="AB607">
        <v>794</v>
      </c>
      <c r="AC607" s="1">
        <f>(Table2[[#This Row],[Close Price]]/Table2[[#This Row],[Day Low]])-1</f>
        <v>2.1468635162143146E-2</v>
      </c>
      <c r="AD607" s="1">
        <f>(Table2[[#This Row],[Day High]]/Table2[[#This Row],[Close Price]])-1</f>
        <v>2.2721534965917112E-3</v>
      </c>
      <c r="AE607" s="1">
        <f>(Table2[[#This Row],[Close Price]]/Table2[[#This Row],[Current Week Low]])-1</f>
        <v>3.6843138538053877E-2</v>
      </c>
      <c r="AF607" s="1">
        <f>(Table2[[#This Row],[Current Week High]]/Table2[[#This Row],[Close Price]])-1</f>
        <v>2.2721534965917112E-3</v>
      </c>
      <c r="AG607" s="1">
        <f>(Table2[[#This Row],[Close Price]]/Table2[[#This Row],[Current Month Low]])-1</f>
        <v>2.6431718061674214E-2</v>
      </c>
      <c r="AH607" s="1">
        <f>(Table2[[#This Row],[Current Month High]]/Table2[[#This Row],[Close Price]])-1</f>
        <v>2.2721534965917112E-3</v>
      </c>
      <c r="AI607">
        <v>26.218126735672801</v>
      </c>
      <c r="AJ607">
        <v>23.665313768342099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</v>
      </c>
      <c r="AM607" t="s">
        <v>3214</v>
      </c>
      <c r="AN607">
        <v>0.64</v>
      </c>
      <c r="AO607" t="s">
        <v>3215</v>
      </c>
      <c r="AP607">
        <v>4.6124987932000001E-3</v>
      </c>
      <c r="AQ607">
        <f>(Table2[[#This Row],[Sharpe Ratio]]-AVERAGE(Table2[Sharpe Ratio]))/_xlfn.STDEV.P(Table2[Sharpe Ratio])</f>
        <v>-0.6607274440654185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494</v>
      </c>
      <c r="AT607">
        <f>_xlfn.RANK.AVG(Table2[[#This Row],[6M Return vs Nifty Z-Score]],Table2[6M Return vs Nifty Z-Score])</f>
        <v>645</v>
      </c>
      <c r="AU607">
        <f>_xlfn.RANK.AVG(Table2[[#This Row],[Sharpe Ratio Z-Score]],Table2[Sharpe Ratio Z-Score])</f>
        <v>502</v>
      </c>
      <c r="AV607">
        <f>(Table2[[#This Row],[Rank 1Y]]+Table2[[#This Row],[Rank 6M]]+Table2[[#This Row],[Rank Sharpe]])/3</f>
        <v>547</v>
      </c>
    </row>
    <row r="608" spans="1:48" x14ac:dyDescent="0.3">
      <c r="A608" t="s">
        <v>1463</v>
      </c>
      <c r="B608" t="s">
        <v>1464</v>
      </c>
      <c r="C608" t="s">
        <v>3179</v>
      </c>
      <c r="D608" t="s">
        <v>463</v>
      </c>
      <c r="E608">
        <v>7485.1050925600002</v>
      </c>
      <c r="F608">
        <v>1349.35</v>
      </c>
      <c r="G608">
        <v>-23.103381624143601</v>
      </c>
      <c r="H608">
        <f>(Table2[[#This Row],[1Y Return vs Nifty]]-AVERAGE(Table2[1Y Return vs Nifty]))/_xlfn.STDEV.P(Table2[1Y Return vs Nifty])</f>
        <v>-0.81025618633627505</v>
      </c>
      <c r="I608">
        <v>20.166190607808002</v>
      </c>
      <c r="J608">
        <f>(Table2[[#This Row],[1M Return vs Nifty]]-AVERAGE(Table2[1M Return vs Nifty]))/_xlfn.STDEV.P(Table2[1M Return vs Nifty])</f>
        <v>1.6843105416240276</v>
      </c>
      <c r="K608">
        <v>-0.79752119079068895</v>
      </c>
      <c r="L608">
        <f>(Table2[[#This Row],[6M Return vs Nifty]]-AVERAGE(Table2[6M Return vs Nifty]))/_xlfn.STDEV.P(Table2[6M Return vs Nifty])</f>
        <v>-0.32683867790018201</v>
      </c>
      <c r="M608">
        <v>9.4865445233575905</v>
      </c>
      <c r="N608">
        <f>(Table2[[#This Row],[1W Return vs Nifty]]-AVERAGE(Table2[1W Return vs Nifty]))/_xlfn.STDEV.P(Table2[1W Return vs Nifty])</f>
        <v>1.3056555647816339</v>
      </c>
      <c r="O608">
        <v>1291.81</v>
      </c>
      <c r="P608">
        <v>1214.2465526113001</v>
      </c>
      <c r="Q608">
        <v>1149.3253041364201</v>
      </c>
      <c r="R608">
        <v>86.320318292476202</v>
      </c>
      <c r="S608" s="1">
        <f>(Table2[[#This Row],[Close Price]]-Table2[[#This Row],[20D EMA]])/Table2[[#This Row],[20D EMA]]</f>
        <v>4.4542154031939653E-2</v>
      </c>
      <c r="T608" s="1">
        <f>(Table2[[#This Row],[Close Price]]-Table2[[#This Row],[50D EMA]])/Table2[[#This Row],[50D EMA]]</f>
        <v>0.11126525094771968</v>
      </c>
      <c r="U608" s="1">
        <f>(Table2[[#This Row],[Close Price]]-Table2[[#This Row],[200D EMA]])/Table2[[#This Row],[200D EMA]]</f>
        <v>0.1740366240469006</v>
      </c>
      <c r="V608">
        <v>1.4825656182346501</v>
      </c>
      <c r="W608">
        <v>1337.1</v>
      </c>
      <c r="X608">
        <v>1384.95</v>
      </c>
      <c r="Y608">
        <v>1337.1</v>
      </c>
      <c r="Z608">
        <v>1407.8</v>
      </c>
      <c r="AA608">
        <v>1337.1</v>
      </c>
      <c r="AB608">
        <v>1400.05</v>
      </c>
      <c r="AC608" s="1">
        <f>(Table2[[#This Row],[Close Price]]/Table2[[#This Row],[Day Low]])-1</f>
        <v>9.161618427941054E-3</v>
      </c>
      <c r="AD608" s="1">
        <f>(Table2[[#This Row],[Day High]]/Table2[[#This Row],[Close Price]])-1</f>
        <v>2.6383073331604168E-2</v>
      </c>
      <c r="AE608" s="1">
        <f>(Table2[[#This Row],[Close Price]]/Table2[[#This Row],[Current Week Low]])-1</f>
        <v>9.161618427941054E-3</v>
      </c>
      <c r="AF608" s="1">
        <f>(Table2[[#This Row],[Current Week High]]/Table2[[#This Row],[Close Price]])-1</f>
        <v>4.3317152703153505E-2</v>
      </c>
      <c r="AG608" s="1">
        <f>(Table2[[#This Row],[Close Price]]/Table2[[#This Row],[Current Month Low]])-1</f>
        <v>9.161618427941054E-3</v>
      </c>
      <c r="AH608" s="1">
        <f>(Table2[[#This Row],[Current Month High]]/Table2[[#This Row],[Close Price]])-1</f>
        <v>3.7573646570571162E-2</v>
      </c>
      <c r="AI608">
        <v>4.3317152703153496</v>
      </c>
      <c r="AJ608">
        <v>44.578377799207097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0.14000000000000001</v>
      </c>
      <c r="AM608" t="s">
        <v>3215</v>
      </c>
      <c r="AN608">
        <v>7.65</v>
      </c>
      <c r="AO608" t="s">
        <v>3215</v>
      </c>
      <c r="AP608">
        <v>-2.5997926017885999E-2</v>
      </c>
      <c r="AQ608">
        <f>(Table2[[#This Row],[Sharpe Ratio]]-AVERAGE(Table2[Sharpe Ratio]))/_xlfn.STDEV.P(Table2[Sharpe Ratio])</f>
        <v>-1.0181568780715804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0.83471436409762423</v>
      </c>
      <c r="AS608">
        <f>_xlfn.RANK.AVG(Table2[[#This Row],[1Y Return vs Nifty Z-Score]],Table2[1Y Return vs Nifty Z-Score])</f>
        <v>592</v>
      </c>
      <c r="AT608">
        <f>_xlfn.RANK.AVG(Table2[[#This Row],[6M Return vs Nifty Z-Score]],Table2[6M Return vs Nifty Z-Score])</f>
        <v>435</v>
      </c>
      <c r="AU608">
        <f>_xlfn.RANK.AVG(Table2[[#This Row],[Sharpe Ratio Z-Score]],Table2[Sharpe Ratio Z-Score])</f>
        <v>616</v>
      </c>
      <c r="AV608">
        <f>(Table2[[#This Row],[Rank 1Y]]+Table2[[#This Row],[Rank 6M]]+Table2[[#This Row],[Rank Sharpe]])/3</f>
        <v>547.66666666666663</v>
      </c>
    </row>
    <row r="609" spans="1:48" x14ac:dyDescent="0.3">
      <c r="A609" t="s">
        <v>1287</v>
      </c>
      <c r="B609" t="s">
        <v>1288</v>
      </c>
      <c r="C609" t="s">
        <v>3173</v>
      </c>
      <c r="D609" t="s">
        <v>54</v>
      </c>
      <c r="E609">
        <v>9191.2438072200002</v>
      </c>
      <c r="F609">
        <v>5507.55</v>
      </c>
      <c r="G609">
        <v>-21.313296203946301</v>
      </c>
      <c r="H609">
        <f>(Table2[[#This Row],[1Y Return vs Nifty]]-AVERAGE(Table2[1Y Return vs Nifty]))/_xlfn.STDEV.P(Table2[1Y Return vs Nifty])</f>
        <v>-0.77964548641436637</v>
      </c>
      <c r="I609">
        <v>6.0888602454185801</v>
      </c>
      <c r="J609">
        <f>(Table2[[#This Row],[1M Return vs Nifty]]-AVERAGE(Table2[1M Return vs Nifty]))/_xlfn.STDEV.P(Table2[1M Return vs Nifty])</f>
        <v>0.4041099798102239</v>
      </c>
      <c r="K609">
        <v>3.0702567484710901</v>
      </c>
      <c r="L609">
        <f>(Table2[[#This Row],[6M Return vs Nifty]]-AVERAGE(Table2[6M Return vs Nifty]))/_xlfn.STDEV.P(Table2[6M Return vs Nifty])</f>
        <v>-0.19942967114032628</v>
      </c>
      <c r="M609">
        <v>8.0252730747846499</v>
      </c>
      <c r="N609">
        <f>(Table2[[#This Row],[1W Return vs Nifty]]-AVERAGE(Table2[1W Return vs Nifty]))/_xlfn.STDEV.P(Table2[1W Return vs Nifty])</f>
        <v>0.96892341510474445</v>
      </c>
      <c r="O609">
        <v>5321.28</v>
      </c>
      <c r="P609">
        <v>5244.2253312949897</v>
      </c>
      <c r="Q609">
        <v>5086.6354803509003</v>
      </c>
      <c r="R609">
        <v>67.977654745812004</v>
      </c>
      <c r="S609" s="1">
        <f>(Table2[[#This Row],[Close Price]]-Table2[[#This Row],[20D EMA]])/Table2[[#This Row],[20D EMA]]</f>
        <v>3.500473570268816E-2</v>
      </c>
      <c r="T609" s="1">
        <f>(Table2[[#This Row],[Close Price]]-Table2[[#This Row],[50D EMA]])/Table2[[#This Row],[50D EMA]]</f>
        <v>5.0212310125885846E-2</v>
      </c>
      <c r="U609" s="1">
        <f>(Table2[[#This Row],[Close Price]]-Table2[[#This Row],[200D EMA]])/Table2[[#This Row],[200D EMA]]</f>
        <v>8.2749102284809931E-2</v>
      </c>
      <c r="V609">
        <v>1.1352918443409501</v>
      </c>
      <c r="W609">
        <v>5390</v>
      </c>
      <c r="X609">
        <v>5527.25</v>
      </c>
      <c r="Y609">
        <v>5390</v>
      </c>
      <c r="Z609">
        <v>5557.5</v>
      </c>
      <c r="AA609">
        <v>5390</v>
      </c>
      <c r="AB609">
        <v>5550</v>
      </c>
      <c r="AC609" s="1">
        <f>(Table2[[#This Row],[Close Price]]/Table2[[#This Row],[Day Low]])-1</f>
        <v>2.1808905380334087E-2</v>
      </c>
      <c r="AD609" s="1">
        <f>(Table2[[#This Row],[Day High]]/Table2[[#This Row],[Close Price]])-1</f>
        <v>3.5769080625687177E-3</v>
      </c>
      <c r="AE609" s="1">
        <f>(Table2[[#This Row],[Close Price]]/Table2[[#This Row],[Current Week Low]])-1</f>
        <v>2.1808905380334087E-2</v>
      </c>
      <c r="AF609" s="1">
        <f>(Table2[[#This Row],[Current Week High]]/Table2[[#This Row],[Close Price]])-1</f>
        <v>9.0693684124518725E-3</v>
      </c>
      <c r="AG609" s="1">
        <f>(Table2[[#This Row],[Close Price]]/Table2[[#This Row],[Current Month Low]])-1</f>
        <v>2.1808905380334087E-2</v>
      </c>
      <c r="AH609" s="1">
        <f>(Table2[[#This Row],[Current Month High]]/Table2[[#This Row],[Close Price]])-1</f>
        <v>7.707601383555307E-3</v>
      </c>
      <c r="AI609">
        <v>2.45662772012964</v>
      </c>
      <c r="AJ609">
        <v>18.785519405592499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-0.03</v>
      </c>
      <c r="AM609" t="s">
        <v>3214</v>
      </c>
      <c r="AN609">
        <v>6.77</v>
      </c>
      <c r="AO609" t="s">
        <v>3215</v>
      </c>
      <c r="AP609">
        <v>-6.2034441411398002E-2</v>
      </c>
      <c r="AQ609">
        <f>(Table2[[#This Row],[Sharpe Ratio]]-AVERAGE(Table2[Sharpe Ratio]))/_xlfn.STDEV.P(Table2[Sharpe Ratio])</f>
        <v>-1.4389452656927961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-1.0449870283325202</v>
      </c>
      <c r="AS609">
        <f>_xlfn.RANK.AVG(Table2[[#This Row],[1Y Return vs Nifty Z-Score]],Table2[1Y Return vs Nifty Z-Score])</f>
        <v>577</v>
      </c>
      <c r="AT609">
        <f>_xlfn.RANK.AVG(Table2[[#This Row],[6M Return vs Nifty Z-Score]],Table2[6M Return vs Nifty Z-Score])</f>
        <v>394</v>
      </c>
      <c r="AU609">
        <f>_xlfn.RANK.AVG(Table2[[#This Row],[Sharpe Ratio Z-Score]],Table2[Sharpe Ratio Z-Score])</f>
        <v>677</v>
      </c>
      <c r="AV609">
        <f>(Table2[[#This Row],[Rank 1Y]]+Table2[[#This Row],[Rank 6M]]+Table2[[#This Row],[Rank Sharpe]])/3</f>
        <v>549.33333333333337</v>
      </c>
    </row>
    <row r="610" spans="1:48" x14ac:dyDescent="0.3">
      <c r="A610" t="s">
        <v>1513</v>
      </c>
      <c r="B610" t="s">
        <v>1514</v>
      </c>
      <c r="C610" t="s">
        <v>3179</v>
      </c>
      <c r="D610" t="s">
        <v>1515</v>
      </c>
      <c r="E610">
        <v>6866.9596474875498</v>
      </c>
      <c r="F610">
        <v>494.5</v>
      </c>
      <c r="G610">
        <v>-10.782981736341601</v>
      </c>
      <c r="H610">
        <f>(Table2[[#This Row],[1Y Return vs Nifty]]-AVERAGE(Table2[1Y Return vs Nifty]))/_xlfn.STDEV.P(Table2[1Y Return vs Nifty])</f>
        <v>-0.59957570169110219</v>
      </c>
      <c r="I610">
        <v>1.5692955635263901</v>
      </c>
      <c r="J610">
        <f>(Table2[[#This Row],[1M Return vs Nifty]]-AVERAGE(Table2[1M Return vs Nifty]))/_xlfn.STDEV.P(Table2[1M Return vs Nifty])</f>
        <v>-6.9018452990737746E-3</v>
      </c>
      <c r="K610">
        <v>-17.6268233058696</v>
      </c>
      <c r="L610">
        <f>(Table2[[#This Row],[6M Return vs Nifty]]-AVERAGE(Table2[6M Return vs Nifty]))/_xlfn.STDEV.P(Table2[6M Return vs Nifty])</f>
        <v>-0.88121504092194203</v>
      </c>
      <c r="M610">
        <v>-1.35411163727468</v>
      </c>
      <c r="N610">
        <f>(Table2[[#This Row],[1W Return vs Nifty]]-AVERAGE(Table2[1W Return vs Nifty]))/_xlfn.STDEV.P(Table2[1W Return vs Nifty])</f>
        <v>-1.192441182706762</v>
      </c>
      <c r="O610">
        <v>508.25</v>
      </c>
      <c r="P610">
        <v>495.14795566240798</v>
      </c>
      <c r="Q610">
        <v>463.63071575206402</v>
      </c>
      <c r="R610">
        <v>42.314713185406703</v>
      </c>
      <c r="S610" s="1">
        <f>(Table2[[#This Row],[Close Price]]-Table2[[#This Row],[20D EMA]])/Table2[[#This Row],[20D EMA]]</f>
        <v>-2.7053615346778161E-2</v>
      </c>
      <c r="T610" s="1">
        <f>(Table2[[#This Row],[Close Price]]-Table2[[#This Row],[50D EMA]])/Table2[[#This Row],[50D EMA]]</f>
        <v>-1.3086101941815486E-3</v>
      </c>
      <c r="U610" s="1">
        <f>(Table2[[#This Row],[Close Price]]-Table2[[#This Row],[200D EMA]])/Table2[[#This Row],[200D EMA]]</f>
        <v>6.6581620240286146E-2</v>
      </c>
      <c r="V610">
        <v>0.64406926768432105</v>
      </c>
      <c r="W610">
        <v>485.1</v>
      </c>
      <c r="X610">
        <v>508</v>
      </c>
      <c r="Y610">
        <v>485.1</v>
      </c>
      <c r="Z610">
        <v>520</v>
      </c>
      <c r="AA610">
        <v>485.1</v>
      </c>
      <c r="AB610">
        <v>512.4</v>
      </c>
      <c r="AC610" s="1">
        <f>(Table2[[#This Row],[Close Price]]/Table2[[#This Row],[Day Low]])-1</f>
        <v>1.9377447948876414E-2</v>
      </c>
      <c r="AD610" s="1">
        <f>(Table2[[#This Row],[Day High]]/Table2[[#This Row],[Close Price]])-1</f>
        <v>2.7300303336703635E-2</v>
      </c>
      <c r="AE610" s="1">
        <f>(Table2[[#This Row],[Close Price]]/Table2[[#This Row],[Current Week Low]])-1</f>
        <v>1.9377447948876414E-2</v>
      </c>
      <c r="AF610" s="1">
        <f>(Table2[[#This Row],[Current Week High]]/Table2[[#This Row],[Close Price]])-1</f>
        <v>5.1567239635995854E-2</v>
      </c>
      <c r="AG610" s="1">
        <f>(Table2[[#This Row],[Close Price]]/Table2[[#This Row],[Current Month Low]])-1</f>
        <v>1.9377447948876414E-2</v>
      </c>
      <c r="AH610" s="1">
        <f>(Table2[[#This Row],[Current Month High]]/Table2[[#This Row],[Close Price]])-1</f>
        <v>3.6198179979777478E-2</v>
      </c>
      <c r="AI610">
        <v>16.6632962588473</v>
      </c>
      <c r="AJ610">
        <v>44.463920537540098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</v>
      </c>
      <c r="AM610" t="s">
        <v>3216</v>
      </c>
      <c r="AN610">
        <v>-2.2000000000000002</v>
      </c>
      <c r="AO610" t="s">
        <v>3214</v>
      </c>
      <c r="AQ610">
        <f>(Table2[[#This Row],[Sharpe Ratio]]-AVERAGE(Table2[Sharpe Ratio]))/_xlfn.STDEV.P(Table2[Sharpe Ratio])</f>
        <v>-0.7145863121857492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-3.3947200828046293</v>
      </c>
      <c r="AS610">
        <f>_xlfn.RANK.AVG(Table2[[#This Row],[1Y Return vs Nifty Z-Score]],Table2[1Y Return vs Nifty Z-Score])</f>
        <v>507</v>
      </c>
      <c r="AT610">
        <f>_xlfn.RANK.AVG(Table2[[#This Row],[6M Return vs Nifty Z-Score]],Table2[6M Return vs Nifty Z-Score])</f>
        <v>605</v>
      </c>
      <c r="AU610">
        <f>_xlfn.RANK.AVG(Table2[[#This Row],[Sharpe Ratio Z-Score]],Table2[Sharpe Ratio Z-Score])</f>
        <v>536.5</v>
      </c>
      <c r="AV610">
        <f>(Table2[[#This Row],[Rank 1Y]]+Table2[[#This Row],[Rank 6M]]+Table2[[#This Row],[Rank Sharpe]])/3</f>
        <v>549.5</v>
      </c>
    </row>
    <row r="611" spans="1:48" x14ac:dyDescent="0.3">
      <c r="A611" t="s">
        <v>1377</v>
      </c>
      <c r="B611" t="s">
        <v>1378</v>
      </c>
      <c r="C611" t="s">
        <v>3182</v>
      </c>
      <c r="D611" t="s">
        <v>130</v>
      </c>
      <c r="E611">
        <v>8315.5315460999991</v>
      </c>
      <c r="F611">
        <v>524.45000000000005</v>
      </c>
      <c r="G611">
        <v>-33.751425295937501</v>
      </c>
      <c r="H611">
        <f>(Table2[[#This Row],[1Y Return vs Nifty]]-AVERAGE(Table2[1Y Return vs Nifty]))/_xlfn.STDEV.P(Table2[1Y Return vs Nifty])</f>
        <v>-0.99233915618513147</v>
      </c>
      <c r="I611">
        <v>-4.5870487520081999</v>
      </c>
      <c r="J611">
        <f>(Table2[[#This Row],[1M Return vs Nifty]]-AVERAGE(Table2[1M Return vs Nifty]))/_xlfn.STDEV.P(Table2[1M Return vs Nifty])</f>
        <v>-0.56676335657846477</v>
      </c>
      <c r="K611">
        <v>-26.897102667261301</v>
      </c>
      <c r="L611">
        <f>(Table2[[#This Row],[6M Return vs Nifty]]-AVERAGE(Table2[6M Return vs Nifty]))/_xlfn.STDEV.P(Table2[6M Return vs Nifty])</f>
        <v>-1.1865885924466553</v>
      </c>
      <c r="M611">
        <v>-3.5287953732116799</v>
      </c>
      <c r="N611">
        <f>(Table2[[#This Row],[1W Return vs Nifty]]-AVERAGE(Table2[1W Return vs Nifty]))/_xlfn.STDEV.P(Table2[1W Return vs Nifty])</f>
        <v>-1.6935704766408743</v>
      </c>
      <c r="O611">
        <v>548.24</v>
      </c>
      <c r="P611">
        <v>564.34070814265999</v>
      </c>
      <c r="Q611">
        <v>569.42946631434995</v>
      </c>
      <c r="R611">
        <v>39.802370112140203</v>
      </c>
      <c r="S611" s="1">
        <f>(Table2[[#This Row],[Close Price]]-Table2[[#This Row],[20D EMA]])/Table2[[#This Row],[20D EMA]]</f>
        <v>-4.3393404348460458E-2</v>
      </c>
      <c r="T611" s="1">
        <f>(Table2[[#This Row],[Close Price]]-Table2[[#This Row],[50D EMA]])/Table2[[#This Row],[50D EMA]]</f>
        <v>-7.0685505346489999E-2</v>
      </c>
      <c r="U611" s="1">
        <f>(Table2[[#This Row],[Close Price]]-Table2[[#This Row],[200D EMA]])/Table2[[#This Row],[200D EMA]]</f>
        <v>-7.8990408777896426E-2</v>
      </c>
      <c r="V611">
        <v>1.37152788692779</v>
      </c>
      <c r="W611">
        <v>520.54999999999995</v>
      </c>
      <c r="X611">
        <v>533.95000000000005</v>
      </c>
      <c r="Y611">
        <v>520.54999999999995</v>
      </c>
      <c r="Z611">
        <v>549.4</v>
      </c>
      <c r="AA611">
        <v>520.54999999999995</v>
      </c>
      <c r="AB611">
        <v>540.95000000000005</v>
      </c>
      <c r="AC611" s="1">
        <f>(Table2[[#This Row],[Close Price]]/Table2[[#This Row],[Day Low]])-1</f>
        <v>7.4920756891749818E-3</v>
      </c>
      <c r="AD611" s="1">
        <f>(Table2[[#This Row],[Day High]]/Table2[[#This Row],[Close Price]])-1</f>
        <v>1.8114214891791436E-2</v>
      </c>
      <c r="AE611" s="1">
        <f>(Table2[[#This Row],[Close Price]]/Table2[[#This Row],[Current Week Low]])-1</f>
        <v>7.4920756891749818E-3</v>
      </c>
      <c r="AF611" s="1">
        <f>(Table2[[#This Row],[Current Week High]]/Table2[[#This Row],[Close Price]])-1</f>
        <v>4.7573648584230854E-2</v>
      </c>
      <c r="AG611" s="1">
        <f>(Table2[[#This Row],[Close Price]]/Table2[[#This Row],[Current Month Low]])-1</f>
        <v>7.4920756891749818E-3</v>
      </c>
      <c r="AH611" s="1">
        <f>(Table2[[#This Row],[Current Month High]]/Table2[[#This Row],[Close Price]])-1</f>
        <v>3.146153112784833E-2</v>
      </c>
      <c r="AI611">
        <v>29.430832300505202</v>
      </c>
      <c r="AJ611">
        <v>10.410526315789401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-0.09</v>
      </c>
      <c r="AM611" t="s">
        <v>3214</v>
      </c>
      <c r="AN611">
        <v>-3.99</v>
      </c>
      <c r="AO611" t="s">
        <v>3214</v>
      </c>
      <c r="AP611">
        <v>7.0990883586509998E-2</v>
      </c>
      <c r="AQ611">
        <f>(Table2[[#This Row],[Sharpe Ratio]]-AVERAGE(Table2[Sharpe Ratio]))/_xlfn.STDEV.P(Table2[Sharpe Ratio])</f>
        <v>0.11435453056707555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655</v>
      </c>
      <c r="AT611">
        <f>_xlfn.RANK.AVG(Table2[[#This Row],[6M Return vs Nifty Z-Score]],Table2[6M Return vs Nifty Z-Score])</f>
        <v>679</v>
      </c>
      <c r="AU611">
        <f>_xlfn.RANK.AVG(Table2[[#This Row],[Sharpe Ratio Z-Score]],Table2[Sharpe Ratio Z-Score])</f>
        <v>315</v>
      </c>
      <c r="AV611">
        <f>(Table2[[#This Row],[Rank 1Y]]+Table2[[#This Row],[Rank 6M]]+Table2[[#This Row],[Rank Sharpe]])/3</f>
        <v>549.66666666666663</v>
      </c>
    </row>
    <row r="612" spans="1:48" x14ac:dyDescent="0.3">
      <c r="A612" t="s">
        <v>1960</v>
      </c>
      <c r="B612" t="s">
        <v>1961</v>
      </c>
      <c r="C612" t="s">
        <v>3181</v>
      </c>
      <c r="D612" t="s">
        <v>552</v>
      </c>
      <c r="E612">
        <v>3677.09463291458</v>
      </c>
      <c r="F612">
        <v>323.39999999999998</v>
      </c>
      <c r="G612">
        <v>-23.299028592277299</v>
      </c>
      <c r="H612">
        <f>(Table2[[#This Row],[1Y Return vs Nifty]]-AVERAGE(Table2[1Y Return vs Nifty]))/_xlfn.STDEV.P(Table2[1Y Return vs Nifty])</f>
        <v>-0.81360177563866265</v>
      </c>
      <c r="I612">
        <v>-2.6842639552428298</v>
      </c>
      <c r="J612">
        <f>(Table2[[#This Row],[1M Return vs Nifty]]-AVERAGE(Table2[1M Return vs Nifty]))/_xlfn.STDEV.P(Table2[1M Return vs Nifty])</f>
        <v>-0.39372300708592617</v>
      </c>
      <c r="K612">
        <v>-8.3278396974695994</v>
      </c>
      <c r="L612">
        <f>(Table2[[#This Row],[6M Return vs Nifty]]-AVERAGE(Table2[6M Return vs Nifty]))/_xlfn.STDEV.P(Table2[6M Return vs Nifty])</f>
        <v>-0.57489593883601564</v>
      </c>
      <c r="M612">
        <v>-0.72441711584884305</v>
      </c>
      <c r="N612">
        <f>(Table2[[#This Row],[1W Return vs Nifty]]-AVERAGE(Table2[1W Return vs Nifty]))/_xlfn.STDEV.P(Table2[1W Return vs Nifty])</f>
        <v>-1.0473357746413707</v>
      </c>
      <c r="O612">
        <v>336.36</v>
      </c>
      <c r="P612">
        <v>344.15888502911503</v>
      </c>
      <c r="Q612">
        <v>333.44517976459503</v>
      </c>
      <c r="R612">
        <v>37.348669292033499</v>
      </c>
      <c r="S612" s="1">
        <f>(Table2[[#This Row],[Close Price]]-Table2[[#This Row],[20D EMA]])/Table2[[#This Row],[20D EMA]]</f>
        <v>-3.8530146271851695E-2</v>
      </c>
      <c r="T612" s="1">
        <f>(Table2[[#This Row],[Close Price]]-Table2[[#This Row],[50D EMA]])/Table2[[#This Row],[50D EMA]]</f>
        <v>-6.0317736755100472E-2</v>
      </c>
      <c r="U612" s="1">
        <f>(Table2[[#This Row],[Close Price]]-Table2[[#This Row],[200D EMA]])/Table2[[#This Row],[200D EMA]]</f>
        <v>-3.012543102793306E-2</v>
      </c>
      <c r="V612">
        <v>0.34853731793834902</v>
      </c>
      <c r="W612">
        <v>320.10000000000002</v>
      </c>
      <c r="X612">
        <v>333</v>
      </c>
      <c r="Y612">
        <v>320.10000000000002</v>
      </c>
      <c r="Z612">
        <v>333.9</v>
      </c>
      <c r="AA612">
        <v>320.10000000000002</v>
      </c>
      <c r="AB612">
        <v>333.9</v>
      </c>
      <c r="AC612" s="1">
        <f>(Table2[[#This Row],[Close Price]]/Table2[[#This Row],[Day Low]])-1</f>
        <v>1.0309278350515427E-2</v>
      </c>
      <c r="AD612" s="1">
        <f>(Table2[[#This Row],[Day High]]/Table2[[#This Row],[Close Price]])-1</f>
        <v>2.9684601113172615E-2</v>
      </c>
      <c r="AE612" s="1">
        <f>(Table2[[#This Row],[Close Price]]/Table2[[#This Row],[Current Week Low]])-1</f>
        <v>1.0309278350515427E-2</v>
      </c>
      <c r="AF612" s="1">
        <f>(Table2[[#This Row],[Current Week High]]/Table2[[#This Row],[Close Price]])-1</f>
        <v>3.2467532467532534E-2</v>
      </c>
      <c r="AG612" s="1">
        <f>(Table2[[#This Row],[Close Price]]/Table2[[#This Row],[Current Month Low]])-1</f>
        <v>1.0309278350515427E-2</v>
      </c>
      <c r="AH612" s="1">
        <f>(Table2[[#This Row],[Current Month High]]/Table2[[#This Row],[Close Price]])-1</f>
        <v>3.2467532467532534E-2</v>
      </c>
      <c r="AI612">
        <v>39.734075448361097</v>
      </c>
      <c r="AJ612">
        <v>37.441563960900901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-0.3</v>
      </c>
      <c r="AM612" t="s">
        <v>3214</v>
      </c>
      <c r="AN612">
        <v>-2.12</v>
      </c>
      <c r="AO612" t="s">
        <v>3214</v>
      </c>
      <c r="AQ612">
        <f>(Table2[[#This Row],[Sharpe Ratio]]-AVERAGE(Table2[Sharpe Ratio]))/_xlfn.STDEV.P(Table2[Sharpe Ratio])</f>
        <v>-0.7145863121857492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594</v>
      </c>
      <c r="AT612">
        <f>_xlfn.RANK.AVG(Table2[[#This Row],[6M Return vs Nifty Z-Score]],Table2[6M Return vs Nifty Z-Score])</f>
        <v>522</v>
      </c>
      <c r="AU612">
        <f>_xlfn.RANK.AVG(Table2[[#This Row],[Sharpe Ratio Z-Score]],Table2[Sharpe Ratio Z-Score])</f>
        <v>536.5</v>
      </c>
      <c r="AV612">
        <f>(Table2[[#This Row],[Rank 1Y]]+Table2[[#This Row],[Rank 6M]]+Table2[[#This Row],[Rank Sharpe]])/3</f>
        <v>550.83333333333337</v>
      </c>
    </row>
    <row r="613" spans="1:48" x14ac:dyDescent="0.3">
      <c r="A613" t="s">
        <v>2007</v>
      </c>
      <c r="B613" t="s">
        <v>2008</v>
      </c>
      <c r="C613" t="s">
        <v>3176</v>
      </c>
      <c r="D613" t="s">
        <v>124</v>
      </c>
      <c r="E613">
        <v>3447.0986355</v>
      </c>
      <c r="F613">
        <v>1139.1500000000001</v>
      </c>
      <c r="G613">
        <v>-17.779685616694799</v>
      </c>
      <c r="H613">
        <f>(Table2[[#This Row],[1Y Return vs Nifty]]-AVERAGE(Table2[1Y Return vs Nifty]))/_xlfn.STDEV.P(Table2[1Y Return vs Nifty])</f>
        <v>-0.71922027312185566</v>
      </c>
      <c r="I613">
        <v>3.1590610704298001</v>
      </c>
      <c r="J613">
        <f>(Table2[[#This Row],[1M Return vs Nifty]]-AVERAGE(Table2[1M Return vs Nifty]))/_xlfn.STDEV.P(Table2[1M Return vs Nifty])</f>
        <v>0.13767234900466088</v>
      </c>
      <c r="K613">
        <v>-6.5278750991943602</v>
      </c>
      <c r="L613">
        <f>(Table2[[#This Row],[6M Return vs Nifty]]-AVERAGE(Table2[6M Return vs Nifty]))/_xlfn.STDEV.P(Table2[6M Return vs Nifty])</f>
        <v>-0.51560305665133621</v>
      </c>
      <c r="M613">
        <v>3.2222346249084901</v>
      </c>
      <c r="N613">
        <f>(Table2[[#This Row],[1W Return vs Nifty]]-AVERAGE(Table2[1W Return vs Nifty]))/_xlfn.STDEV.P(Table2[1W Return vs Nifty])</f>
        <v>-0.13787810612324222</v>
      </c>
      <c r="O613">
        <v>1148.42</v>
      </c>
      <c r="P613">
        <v>1137.00374481268</v>
      </c>
      <c r="Q613">
        <v>1128.4091901508</v>
      </c>
      <c r="R613">
        <v>61.553854279933702</v>
      </c>
      <c r="S613" s="1">
        <f>(Table2[[#This Row],[Close Price]]-Table2[[#This Row],[20D EMA]])/Table2[[#This Row],[20D EMA]]</f>
        <v>-8.0719597359850768E-3</v>
      </c>
      <c r="T613" s="1">
        <f>(Table2[[#This Row],[Close Price]]-Table2[[#This Row],[50D EMA]])/Table2[[#This Row],[50D EMA]]</f>
        <v>1.887641265133816E-3</v>
      </c>
      <c r="U613" s="1">
        <f>(Table2[[#This Row],[Close Price]]-Table2[[#This Row],[200D EMA]])/Table2[[#This Row],[200D EMA]]</f>
        <v>9.5185416274079695E-3</v>
      </c>
      <c r="V613">
        <v>1.5735602424172499</v>
      </c>
      <c r="W613">
        <v>1131.25</v>
      </c>
      <c r="X613">
        <v>1195.9000000000001</v>
      </c>
      <c r="Y613">
        <v>1131.25</v>
      </c>
      <c r="Z613">
        <v>1198</v>
      </c>
      <c r="AA613">
        <v>1131.25</v>
      </c>
      <c r="AB613">
        <v>1198</v>
      </c>
      <c r="AC613" s="1">
        <f>(Table2[[#This Row],[Close Price]]/Table2[[#This Row],[Day Low]])-1</f>
        <v>6.9834254143648078E-3</v>
      </c>
      <c r="AD613" s="1">
        <f>(Table2[[#This Row],[Day High]]/Table2[[#This Row],[Close Price]])-1</f>
        <v>4.9817846640038521E-2</v>
      </c>
      <c r="AE613" s="1">
        <f>(Table2[[#This Row],[Close Price]]/Table2[[#This Row],[Current Week Low]])-1</f>
        <v>6.9834254143648078E-3</v>
      </c>
      <c r="AF613" s="1">
        <f>(Table2[[#This Row],[Current Week High]]/Table2[[#This Row],[Close Price]])-1</f>
        <v>5.1661326427599352E-2</v>
      </c>
      <c r="AG613" s="1">
        <f>(Table2[[#This Row],[Close Price]]/Table2[[#This Row],[Current Month Low]])-1</f>
        <v>6.9834254143648078E-3</v>
      </c>
      <c r="AH613" s="1">
        <f>(Table2[[#This Row],[Current Month High]]/Table2[[#This Row],[Close Price]])-1</f>
        <v>5.1661326427599352E-2</v>
      </c>
      <c r="AI613">
        <v>19.299477680726799</v>
      </c>
      <c r="AJ613">
        <v>19.282722513088999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-0.09</v>
      </c>
      <c r="AM613" t="s">
        <v>3214</v>
      </c>
      <c r="AN613">
        <v>-0.38</v>
      </c>
      <c r="AO613" t="s">
        <v>3214</v>
      </c>
      <c r="AP613">
        <v>-1.1398545045881E-2</v>
      </c>
      <c r="AQ613">
        <f>(Table2[[#This Row],[Sharpe Ratio]]-AVERAGE(Table2[Sharpe Ratio]))/_xlfn.STDEV.P(Table2[Sharpe Ratio])</f>
        <v>-0.84768395880081571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-2.0827130456925889</v>
      </c>
      <c r="AS613">
        <f>_xlfn.RANK.AVG(Table2[[#This Row],[1Y Return vs Nifty Z-Score]],Table2[1Y Return vs Nifty Z-Score])</f>
        <v>562</v>
      </c>
      <c r="AT613">
        <f>_xlfn.RANK.AVG(Table2[[#This Row],[6M Return vs Nifty Z-Score]],Table2[6M Return vs Nifty Z-Score])</f>
        <v>503</v>
      </c>
      <c r="AU613">
        <f>_xlfn.RANK.AVG(Table2[[#This Row],[Sharpe Ratio Z-Score]],Table2[Sharpe Ratio Z-Score])</f>
        <v>589</v>
      </c>
      <c r="AV613">
        <f>(Table2[[#This Row],[Rank 1Y]]+Table2[[#This Row],[Rank 6M]]+Table2[[#This Row],[Rank Sharpe]])/3</f>
        <v>551.33333333333337</v>
      </c>
    </row>
    <row r="614" spans="1:48" x14ac:dyDescent="0.3">
      <c r="A614" t="s">
        <v>661</v>
      </c>
      <c r="B614" t="s">
        <v>662</v>
      </c>
      <c r="C614" t="s">
        <v>3183</v>
      </c>
      <c r="D614" t="s">
        <v>167</v>
      </c>
      <c r="E614">
        <v>28853.6960462799</v>
      </c>
      <c r="F614">
        <v>1133.05</v>
      </c>
      <c r="G614">
        <v>-18.766382090274</v>
      </c>
      <c r="H614">
        <f>(Table2[[#This Row],[1Y Return vs Nifty]]-AVERAGE(Table2[1Y Return vs Nifty]))/_xlfn.STDEV.P(Table2[1Y Return vs Nifty])</f>
        <v>-0.73609291468742377</v>
      </c>
      <c r="I614">
        <v>4.3942558776278302</v>
      </c>
      <c r="J614">
        <f>(Table2[[#This Row],[1M Return vs Nifty]]-AVERAGE(Table2[1M Return vs Nifty]))/_xlfn.STDEV.P(Table2[1M Return vs Nifty])</f>
        <v>0.25000167888592745</v>
      </c>
      <c r="K614">
        <v>-8.7713961137204208</v>
      </c>
      <c r="L614">
        <f>(Table2[[#This Row],[6M Return vs Nifty]]-AVERAGE(Table2[6M Return vs Nifty]))/_xlfn.STDEV.P(Table2[6M Return vs Nifty])</f>
        <v>-0.58950719194411538</v>
      </c>
      <c r="M614">
        <v>10.730555721117501</v>
      </c>
      <c r="N614">
        <f>(Table2[[#This Row],[1W Return vs Nifty]]-AVERAGE(Table2[1W Return vs Nifty]))/_xlfn.STDEV.P(Table2[1W Return vs Nifty])</f>
        <v>1.5923227444168124</v>
      </c>
      <c r="O614">
        <v>1068.92</v>
      </c>
      <c r="P614">
        <v>1066.25978246968</v>
      </c>
      <c r="Q614">
        <v>1060.0648439404399</v>
      </c>
      <c r="R614">
        <v>82.310330805386101</v>
      </c>
      <c r="S614" s="1">
        <f>(Table2[[#This Row],[Close Price]]-Table2[[#This Row],[20D EMA]])/Table2[[#This Row],[20D EMA]]</f>
        <v>5.9995135276727798E-2</v>
      </c>
      <c r="T614" s="1">
        <f>(Table2[[#This Row],[Close Price]]-Table2[[#This Row],[50D EMA]])/Table2[[#This Row],[50D EMA]]</f>
        <v>6.263972310351977E-2</v>
      </c>
      <c r="U614" s="1">
        <f>(Table2[[#This Row],[Close Price]]-Table2[[#This Row],[200D EMA]])/Table2[[#This Row],[200D EMA]]</f>
        <v>6.884970903125312E-2</v>
      </c>
      <c r="V614">
        <v>1.5023185239027601</v>
      </c>
      <c r="W614">
        <v>1091.25</v>
      </c>
      <c r="X614">
        <v>1140</v>
      </c>
      <c r="Y614">
        <v>1074.1500000000001</v>
      </c>
      <c r="Z614">
        <v>1140</v>
      </c>
      <c r="AA614">
        <v>1088</v>
      </c>
      <c r="AB614">
        <v>1140</v>
      </c>
      <c r="AC614" s="1">
        <f>(Table2[[#This Row],[Close Price]]/Table2[[#This Row],[Day Low]])-1</f>
        <v>3.8304696449026343E-2</v>
      </c>
      <c r="AD614" s="1">
        <f>(Table2[[#This Row],[Day High]]/Table2[[#This Row],[Close Price]])-1</f>
        <v>6.1338864127797876E-3</v>
      </c>
      <c r="AE614" s="1">
        <f>(Table2[[#This Row],[Close Price]]/Table2[[#This Row],[Current Week Low]])-1</f>
        <v>5.483405483405468E-2</v>
      </c>
      <c r="AF614" s="1">
        <f>(Table2[[#This Row],[Current Week High]]/Table2[[#This Row],[Close Price]])-1</f>
        <v>6.1338864127797876E-3</v>
      </c>
      <c r="AG614" s="1">
        <f>(Table2[[#This Row],[Close Price]]/Table2[[#This Row],[Current Month Low]])-1</f>
        <v>4.1406249999999867E-2</v>
      </c>
      <c r="AH614" s="1">
        <f>(Table2[[#This Row],[Current Month High]]/Table2[[#This Row],[Close Price]])-1</f>
        <v>6.1338864127797876E-3</v>
      </c>
      <c r="AI614">
        <v>19.0591765588455</v>
      </c>
      <c r="AJ614">
        <v>21.441586280814501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0.04</v>
      </c>
      <c r="AM614" t="s">
        <v>3215</v>
      </c>
      <c r="AN614">
        <v>8.76</v>
      </c>
      <c r="AO614" t="s">
        <v>3215</v>
      </c>
      <c r="AP614">
        <v>-7.7970158619899998E-4</v>
      </c>
      <c r="AQ614">
        <f>(Table2[[#This Row],[Sharpe Ratio]]-AVERAGE(Table2[Sharpe Ratio]))/_xlfn.STDEV.P(Table2[Sharpe Ratio])</f>
        <v>-0.72369067118660446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-0.20696635451540368</v>
      </c>
      <c r="AS614">
        <f>_xlfn.RANK.AVG(Table2[[#This Row],[1Y Return vs Nifty Z-Score]],Table2[1Y Return vs Nifty Z-Score])</f>
        <v>569</v>
      </c>
      <c r="AT614">
        <f>_xlfn.RANK.AVG(Table2[[#This Row],[6M Return vs Nifty Z-Score]],Table2[6M Return vs Nifty Z-Score])</f>
        <v>523</v>
      </c>
      <c r="AU614">
        <f>_xlfn.RANK.AVG(Table2[[#This Row],[Sharpe Ratio Z-Score]],Table2[Sharpe Ratio Z-Score])</f>
        <v>563</v>
      </c>
      <c r="AV614">
        <f>(Table2[[#This Row],[Rank 1Y]]+Table2[[#This Row],[Rank 6M]]+Table2[[#This Row],[Rank Sharpe]])/3</f>
        <v>551.66666666666663</v>
      </c>
    </row>
    <row r="615" spans="1:48" x14ac:dyDescent="0.3">
      <c r="A615" t="s">
        <v>1404</v>
      </c>
      <c r="B615" t="s">
        <v>1405</v>
      </c>
      <c r="C615" t="s">
        <v>3179</v>
      </c>
      <c r="D615" t="s">
        <v>294</v>
      </c>
      <c r="E615">
        <v>8026.6825335399899</v>
      </c>
      <c r="F615">
        <v>389.65</v>
      </c>
      <c r="G615">
        <v>-32.908688492708301</v>
      </c>
      <c r="H615">
        <f>(Table2[[#This Row],[1Y Return vs Nifty]]-AVERAGE(Table2[1Y Return vs Nifty]))/_xlfn.STDEV.P(Table2[1Y Return vs Nifty])</f>
        <v>-0.97792824422208424</v>
      </c>
      <c r="I615">
        <v>-3.7451855193227699</v>
      </c>
      <c r="J615">
        <f>(Table2[[#This Row],[1M Return vs Nifty]]-AVERAGE(Table2[1M Return vs Nifty]))/_xlfn.STDEV.P(Table2[1M Return vs Nifty])</f>
        <v>-0.49020382748382046</v>
      </c>
      <c r="K615">
        <v>-18.556073699192201</v>
      </c>
      <c r="L615">
        <f>(Table2[[#This Row],[6M Return vs Nifty]]-AVERAGE(Table2[6M Return vs Nifty]))/_xlfn.STDEV.P(Table2[6M Return vs Nifty])</f>
        <v>-0.91182560634313969</v>
      </c>
      <c r="M615">
        <v>4.99484077683862</v>
      </c>
      <c r="N615">
        <f>(Table2[[#This Row],[1W Return vs Nifty]]-AVERAGE(Table2[1W Return vs Nifty]))/_xlfn.STDEV.P(Table2[1W Return vs Nifty])</f>
        <v>0.27059732166454514</v>
      </c>
      <c r="O615">
        <v>404.2</v>
      </c>
      <c r="P615">
        <v>415.09911000229198</v>
      </c>
      <c r="Q615">
        <v>409.35428965785502</v>
      </c>
      <c r="R615">
        <v>42.624469186607698</v>
      </c>
      <c r="S615" s="1">
        <f>(Table2[[#This Row],[Close Price]]-Table2[[#This Row],[20D EMA]])/Table2[[#This Row],[20D EMA]]</f>
        <v>-3.5997031172686815E-2</v>
      </c>
      <c r="T615" s="1">
        <f>(Table2[[#This Row],[Close Price]]-Table2[[#This Row],[50D EMA]])/Table2[[#This Row],[50D EMA]]</f>
        <v>-6.1308514976463051E-2</v>
      </c>
      <c r="U615" s="1">
        <f>(Table2[[#This Row],[Close Price]]-Table2[[#This Row],[200D EMA]])/Table2[[#This Row],[200D EMA]]</f>
        <v>-4.8135051117515364E-2</v>
      </c>
      <c r="V615">
        <v>0.91946802673913797</v>
      </c>
      <c r="W615">
        <v>387.55</v>
      </c>
      <c r="X615">
        <v>393.65</v>
      </c>
      <c r="Y615">
        <v>386</v>
      </c>
      <c r="Z615">
        <v>399.9</v>
      </c>
      <c r="AA615">
        <v>387</v>
      </c>
      <c r="AB615">
        <v>399.9</v>
      </c>
      <c r="AC615" s="1">
        <f>(Table2[[#This Row],[Close Price]]/Table2[[#This Row],[Day Low]])-1</f>
        <v>5.4186556573343481E-3</v>
      </c>
      <c r="AD615" s="1">
        <f>(Table2[[#This Row],[Day High]]/Table2[[#This Row],[Close Price]])-1</f>
        <v>1.026562299499556E-2</v>
      </c>
      <c r="AE615" s="1">
        <f>(Table2[[#This Row],[Close Price]]/Table2[[#This Row],[Current Week Low]])-1</f>
        <v>9.4559585492226539E-3</v>
      </c>
      <c r="AF615" s="1">
        <f>(Table2[[#This Row],[Current Week High]]/Table2[[#This Row],[Close Price]])-1</f>
        <v>2.6305658924675956E-2</v>
      </c>
      <c r="AG615" s="1">
        <f>(Table2[[#This Row],[Close Price]]/Table2[[#This Row],[Current Month Low]])-1</f>
        <v>6.8475452196381514E-3</v>
      </c>
      <c r="AH615" s="1">
        <f>(Table2[[#This Row],[Current Month High]]/Table2[[#This Row],[Close Price]])-1</f>
        <v>2.6305658924675956E-2</v>
      </c>
      <c r="AI615">
        <v>29.603490311818302</v>
      </c>
      <c r="AJ615">
        <v>12.048885693745399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-0.15</v>
      </c>
      <c r="AM615" t="s">
        <v>3214</v>
      </c>
      <c r="AN615">
        <v>-6.86</v>
      </c>
      <c r="AO615" t="s">
        <v>3214</v>
      </c>
      <c r="AP615">
        <v>4.4603331578587001E-2</v>
      </c>
      <c r="AQ615">
        <f>(Table2[[#This Row],[Sharpe Ratio]]-AVERAGE(Table2[Sharpe Ratio]))/_xlfn.STDEV.P(Table2[Sharpe Ratio])</f>
        <v>-0.19376558985622094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651</v>
      </c>
      <c r="AT615">
        <f>_xlfn.RANK.AVG(Table2[[#This Row],[6M Return vs Nifty Z-Score]],Table2[6M Return vs Nifty Z-Score])</f>
        <v>617</v>
      </c>
      <c r="AU615">
        <f>_xlfn.RANK.AVG(Table2[[#This Row],[Sharpe Ratio Z-Score]],Table2[Sharpe Ratio Z-Score])</f>
        <v>392</v>
      </c>
      <c r="AV615">
        <f>(Table2[[#This Row],[Rank 1Y]]+Table2[[#This Row],[Rank 6M]]+Table2[[#This Row],[Rank Sharpe]])/3</f>
        <v>553.33333333333337</v>
      </c>
    </row>
    <row r="616" spans="1:48" x14ac:dyDescent="0.3">
      <c r="A616" t="s">
        <v>1090</v>
      </c>
      <c r="B616" t="s">
        <v>1091</v>
      </c>
      <c r="C616" t="s">
        <v>3183</v>
      </c>
      <c r="D616" t="s">
        <v>468</v>
      </c>
      <c r="E616">
        <v>12580.373523509999</v>
      </c>
      <c r="F616">
        <v>939.85</v>
      </c>
      <c r="G616">
        <v>-32.320329835939198</v>
      </c>
      <c r="H616">
        <f>(Table2[[#This Row],[1Y Return vs Nifty]]-AVERAGE(Table2[1Y Return vs Nifty]))/_xlfn.STDEV.P(Table2[1Y Return vs Nifty])</f>
        <v>-0.96786723255995288</v>
      </c>
      <c r="I616">
        <v>6.8904789701391396</v>
      </c>
      <c r="J616">
        <f>(Table2[[#This Row],[1M Return vs Nifty]]-AVERAGE(Table2[1M Return vs Nifty]))/_xlfn.STDEV.P(Table2[1M Return vs Nifty])</f>
        <v>0.47700965008361063</v>
      </c>
      <c r="K616">
        <v>1.35094232614669</v>
      </c>
      <c r="L616">
        <f>(Table2[[#This Row],[6M Return vs Nifty]]-AVERAGE(Table2[6M Return vs Nifty]))/_xlfn.STDEV.P(Table2[6M Return vs Nifty])</f>
        <v>-0.25606584475117661</v>
      </c>
      <c r="M616">
        <v>3.5845749073563602</v>
      </c>
      <c r="N616">
        <f>(Table2[[#This Row],[1W Return vs Nifty]]-AVERAGE(Table2[1W Return vs Nifty]))/_xlfn.STDEV.P(Table2[1W Return vs Nifty])</f>
        <v>-5.4381215561014627E-2</v>
      </c>
      <c r="O616">
        <v>949.18</v>
      </c>
      <c r="P616">
        <v>929.70339999668602</v>
      </c>
      <c r="Q616">
        <v>893.79264113761303</v>
      </c>
      <c r="R616">
        <v>48.550790159222899</v>
      </c>
      <c r="S616" s="1">
        <f>(Table2[[#This Row],[Close Price]]-Table2[[#This Row],[20D EMA]])/Table2[[#This Row],[20D EMA]]</f>
        <v>-9.8295370741059949E-3</v>
      </c>
      <c r="T616" s="1">
        <f>(Table2[[#This Row],[Close Price]]-Table2[[#This Row],[50D EMA]])/Table2[[#This Row],[50D EMA]]</f>
        <v>1.0913803266020298E-2</v>
      </c>
      <c r="U616" s="1">
        <f>(Table2[[#This Row],[Close Price]]-Table2[[#This Row],[200D EMA]])/Table2[[#This Row],[200D EMA]]</f>
        <v>5.1530250689651579E-2</v>
      </c>
      <c r="V616">
        <v>0.75452761790967304</v>
      </c>
      <c r="W616">
        <v>934.35</v>
      </c>
      <c r="X616">
        <v>953.3</v>
      </c>
      <c r="Y616">
        <v>915.05</v>
      </c>
      <c r="Z616">
        <v>960.15</v>
      </c>
      <c r="AA616">
        <v>933.35</v>
      </c>
      <c r="AB616">
        <v>960.15</v>
      </c>
      <c r="AC616" s="1">
        <f>(Table2[[#This Row],[Close Price]]/Table2[[#This Row],[Day Low]])-1</f>
        <v>5.8864451222775394E-3</v>
      </c>
      <c r="AD616" s="1">
        <f>(Table2[[#This Row],[Day High]]/Table2[[#This Row],[Close Price]])-1</f>
        <v>1.4310794275682159E-2</v>
      </c>
      <c r="AE616" s="1">
        <f>(Table2[[#This Row],[Close Price]]/Table2[[#This Row],[Current Week Low]])-1</f>
        <v>2.7102344134200429E-2</v>
      </c>
      <c r="AF616" s="1">
        <f>(Table2[[#This Row],[Current Week High]]/Table2[[#This Row],[Close Price]])-1</f>
        <v>2.1599191360323511E-2</v>
      </c>
      <c r="AG616" s="1">
        <f>(Table2[[#This Row],[Close Price]]/Table2[[#This Row],[Current Month Low]])-1</f>
        <v>6.9641613542614778E-3</v>
      </c>
      <c r="AH616" s="1">
        <f>(Table2[[#This Row],[Current Month High]]/Table2[[#This Row],[Close Price]])-1</f>
        <v>2.1599191360323511E-2</v>
      </c>
      <c r="AI616">
        <v>13.9543544182582</v>
      </c>
      <c r="AJ616">
        <v>23.412776574092302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0.04</v>
      </c>
      <c r="AM616" t="s">
        <v>3215</v>
      </c>
      <c r="AN616">
        <v>-5.44</v>
      </c>
      <c r="AO616" t="s">
        <v>3214</v>
      </c>
      <c r="AP616">
        <v>-2.0780902714358E-2</v>
      </c>
      <c r="AQ616">
        <f>(Table2[[#This Row],[Sharpe Ratio]]-AVERAGE(Table2[Sharpe Ratio]))/_xlfn.STDEV.P(Table2[Sharpe Ratio])</f>
        <v>-0.95723914504156926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-1.7585437878301025</v>
      </c>
      <c r="AS616">
        <f>_xlfn.RANK.AVG(Table2[[#This Row],[1Y Return vs Nifty Z-Score]],Table2[1Y Return vs Nifty Z-Score])</f>
        <v>646</v>
      </c>
      <c r="AT616">
        <f>_xlfn.RANK.AVG(Table2[[#This Row],[6M Return vs Nifty Z-Score]],Table2[6M Return vs Nifty Z-Score])</f>
        <v>409</v>
      </c>
      <c r="AU616">
        <f>_xlfn.RANK.AVG(Table2[[#This Row],[Sharpe Ratio Z-Score]],Table2[Sharpe Ratio Z-Score])</f>
        <v>609</v>
      </c>
      <c r="AV616">
        <f>(Table2[[#This Row],[Rank 1Y]]+Table2[[#This Row],[Rank 6M]]+Table2[[#This Row],[Rank Sharpe]])/3</f>
        <v>554.66666666666663</v>
      </c>
    </row>
    <row r="617" spans="1:48" x14ac:dyDescent="0.3">
      <c r="A617" t="s">
        <v>948</v>
      </c>
      <c r="B617" t="s">
        <v>949</v>
      </c>
      <c r="C617" t="s">
        <v>3186</v>
      </c>
      <c r="D617" t="s">
        <v>950</v>
      </c>
      <c r="E617">
        <v>16166.383880560001</v>
      </c>
      <c r="F617">
        <v>1629.7</v>
      </c>
      <c r="G617">
        <v>-34.256968715876603</v>
      </c>
      <c r="H617">
        <f>(Table2[[#This Row],[1Y Return vs Nifty]]-AVERAGE(Table2[1Y Return vs Nifty]))/_xlfn.STDEV.P(Table2[1Y Return vs Nifty])</f>
        <v>-1.0009840162296011</v>
      </c>
      <c r="I617">
        <v>8.8536562576603206</v>
      </c>
      <c r="J617">
        <f>(Table2[[#This Row],[1M Return vs Nifty]]-AVERAGE(Table2[1M Return vs Nifty]))/_xlfn.STDEV.P(Table2[1M Return vs Nifty])</f>
        <v>0.65554212760075581</v>
      </c>
      <c r="K617">
        <v>5.4676745237922599</v>
      </c>
      <c r="L617">
        <f>(Table2[[#This Row],[6M Return vs Nifty]]-AVERAGE(Table2[6M Return vs Nifty]))/_xlfn.STDEV.P(Table2[6M Return vs Nifty])</f>
        <v>-0.1204560014160522</v>
      </c>
      <c r="M617">
        <v>0.21275960207101</v>
      </c>
      <c r="N617">
        <f>(Table2[[#This Row],[1W Return vs Nifty]]-AVERAGE(Table2[1W Return vs Nifty]))/_xlfn.STDEV.P(Table2[1W Return vs Nifty])</f>
        <v>-0.83137485159694036</v>
      </c>
      <c r="O617">
        <v>1642.45</v>
      </c>
      <c r="P617">
        <v>1573.47851443083</v>
      </c>
      <c r="Q617">
        <v>1502.14427362112</v>
      </c>
      <c r="R617">
        <v>44.901169635839501</v>
      </c>
      <c r="S617" s="1">
        <f>(Table2[[#This Row],[Close Price]]-Table2[[#This Row],[20D EMA]])/Table2[[#This Row],[20D EMA]]</f>
        <v>-7.7627933879265733E-3</v>
      </c>
      <c r="T617" s="1">
        <f>(Table2[[#This Row],[Close Price]]-Table2[[#This Row],[50D EMA]])/Table2[[#This Row],[50D EMA]]</f>
        <v>3.5730697974930302E-2</v>
      </c>
      <c r="U617" s="1">
        <f>(Table2[[#This Row],[Close Price]]-Table2[[#This Row],[200D EMA]])/Table2[[#This Row],[200D EMA]]</f>
        <v>8.4915762499556666E-2</v>
      </c>
      <c r="V617">
        <v>0.84724341303376005</v>
      </c>
      <c r="W617">
        <v>1612.05</v>
      </c>
      <c r="X617">
        <v>1639</v>
      </c>
      <c r="Y617">
        <v>1612.05</v>
      </c>
      <c r="Z617">
        <v>1707.05</v>
      </c>
      <c r="AA617">
        <v>1612.05</v>
      </c>
      <c r="AB617">
        <v>1675.05</v>
      </c>
      <c r="AC617" s="1">
        <f>(Table2[[#This Row],[Close Price]]/Table2[[#This Row],[Day Low]])-1</f>
        <v>1.0948791910921019E-2</v>
      </c>
      <c r="AD617" s="1">
        <f>(Table2[[#This Row],[Day High]]/Table2[[#This Row],[Close Price]])-1</f>
        <v>5.7065717616739953E-3</v>
      </c>
      <c r="AE617" s="1">
        <f>(Table2[[#This Row],[Close Price]]/Table2[[#This Row],[Current Week Low]])-1</f>
        <v>1.0948791910921019E-2</v>
      </c>
      <c r="AF617" s="1">
        <f>(Table2[[#This Row],[Current Week High]]/Table2[[#This Row],[Close Price]])-1</f>
        <v>4.7462723200589085E-2</v>
      </c>
      <c r="AG617" s="1">
        <f>(Table2[[#This Row],[Close Price]]/Table2[[#This Row],[Current Month Low]])-1</f>
        <v>1.0948791910921019E-2</v>
      </c>
      <c r="AH617" s="1">
        <f>(Table2[[#This Row],[Current Month High]]/Table2[[#This Row],[Close Price]])-1</f>
        <v>2.7827207461496029E-2</v>
      </c>
      <c r="AI617">
        <v>12.3151500276124</v>
      </c>
      <c r="AJ617">
        <v>35.334662016276297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0.11</v>
      </c>
      <c r="AM617" t="s">
        <v>3215</v>
      </c>
      <c r="AN617">
        <v>-3.56</v>
      </c>
      <c r="AO617" t="s">
        <v>3214</v>
      </c>
      <c r="AP617">
        <v>-4.1694936541610002E-2</v>
      </c>
      <c r="AQ617">
        <f>(Table2[[#This Row],[Sharpe Ratio]]-AVERAGE(Table2[Sharpe Ratio]))/_xlfn.STDEV.P(Table2[Sharpe Ratio])</f>
        <v>-1.2014465129495482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-2.4987192545913857</v>
      </c>
      <c r="AS617">
        <f>_xlfn.RANK.AVG(Table2[[#This Row],[1Y Return vs Nifty Z-Score]],Table2[1Y Return vs Nifty Z-Score])</f>
        <v>659</v>
      </c>
      <c r="AT617">
        <f>_xlfn.RANK.AVG(Table2[[#This Row],[6M Return vs Nifty Z-Score]],Table2[6M Return vs Nifty Z-Score])</f>
        <v>364</v>
      </c>
      <c r="AU617">
        <f>_xlfn.RANK.AVG(Table2[[#This Row],[Sharpe Ratio Z-Score]],Table2[Sharpe Ratio Z-Score])</f>
        <v>647</v>
      </c>
      <c r="AV617">
        <f>(Table2[[#This Row],[Rank 1Y]]+Table2[[#This Row],[Rank 6M]]+Table2[[#This Row],[Rank Sharpe]])/3</f>
        <v>556.66666666666663</v>
      </c>
    </row>
    <row r="618" spans="1:48" x14ac:dyDescent="0.3">
      <c r="A618" t="s">
        <v>936</v>
      </c>
      <c r="B618" t="s">
        <v>937</v>
      </c>
      <c r="C618" t="s">
        <v>3168</v>
      </c>
      <c r="D618" t="s">
        <v>21</v>
      </c>
      <c r="E618">
        <v>16443.045434879899</v>
      </c>
      <c r="F618">
        <v>590</v>
      </c>
      <c r="G618">
        <v>-10.5489489113296</v>
      </c>
      <c r="H618">
        <f>(Table2[[#This Row],[1Y Return vs Nifty]]-AVERAGE(Table2[1Y Return vs Nifty]))/_xlfn.STDEV.P(Table2[1Y Return vs Nifty])</f>
        <v>-0.5955737091060056</v>
      </c>
      <c r="I618">
        <v>-10.600085283898</v>
      </c>
      <c r="J618">
        <f>(Table2[[#This Row],[1M Return vs Nifty]]-AVERAGE(Table2[1M Return vs Nifty]))/_xlfn.STDEV.P(Table2[1M Return vs Nifty])</f>
        <v>-1.113592375161335</v>
      </c>
      <c r="K618">
        <v>-36.621370663546102</v>
      </c>
      <c r="L618">
        <f>(Table2[[#This Row],[6M Return vs Nifty]]-AVERAGE(Table2[6M Return vs Nifty]))/_xlfn.STDEV.P(Table2[6M Return vs Nifty])</f>
        <v>-1.5069170462331651</v>
      </c>
      <c r="M618">
        <v>-0.79303703294212902</v>
      </c>
      <c r="N618">
        <f>(Table2[[#This Row],[1W Return vs Nifty]]-AVERAGE(Table2[1W Return vs Nifty]))/_xlfn.STDEV.P(Table2[1W Return vs Nifty])</f>
        <v>-1.0631483960513337</v>
      </c>
      <c r="O618">
        <v>622.04</v>
      </c>
      <c r="P618">
        <v>636.53623103400798</v>
      </c>
      <c r="Q618">
        <v>643.675139959955</v>
      </c>
      <c r="R618">
        <v>26.734038967149601</v>
      </c>
      <c r="S618" s="1">
        <f>(Table2[[#This Row],[Close Price]]-Table2[[#This Row],[20D EMA]])/Table2[[#This Row],[20D EMA]]</f>
        <v>-5.1507941611471875E-2</v>
      </c>
      <c r="T618" s="1">
        <f>(Table2[[#This Row],[Close Price]]-Table2[[#This Row],[50D EMA]])/Table2[[#This Row],[50D EMA]]</f>
        <v>-7.3108534542351458E-2</v>
      </c>
      <c r="U618" s="1">
        <f>(Table2[[#This Row],[Close Price]]-Table2[[#This Row],[200D EMA]])/Table2[[#This Row],[200D EMA]]</f>
        <v>-8.3388555231905179E-2</v>
      </c>
      <c r="V618">
        <v>0.85671959502209905</v>
      </c>
      <c r="W618">
        <v>582.54999999999995</v>
      </c>
      <c r="X618">
        <v>597.54999999999995</v>
      </c>
      <c r="Y618">
        <v>582.54999999999995</v>
      </c>
      <c r="Z618">
        <v>608.75</v>
      </c>
      <c r="AA618">
        <v>582.54999999999995</v>
      </c>
      <c r="AB618">
        <v>608.75</v>
      </c>
      <c r="AC618" s="1">
        <f>(Table2[[#This Row],[Close Price]]/Table2[[#This Row],[Day Low]])-1</f>
        <v>1.2788601836752234E-2</v>
      </c>
      <c r="AD618" s="1">
        <f>(Table2[[#This Row],[Day High]]/Table2[[#This Row],[Close Price]])-1</f>
        <v>1.2796610169491407E-2</v>
      </c>
      <c r="AE618" s="1">
        <f>(Table2[[#This Row],[Close Price]]/Table2[[#This Row],[Current Week Low]])-1</f>
        <v>1.2788601836752234E-2</v>
      </c>
      <c r="AF618" s="1">
        <f>(Table2[[#This Row],[Current Week High]]/Table2[[#This Row],[Close Price]])-1</f>
        <v>3.1779661016949179E-2</v>
      </c>
      <c r="AG618" s="1">
        <f>(Table2[[#This Row],[Close Price]]/Table2[[#This Row],[Current Month Low]])-1</f>
        <v>1.2788601836752234E-2</v>
      </c>
      <c r="AH618" s="1">
        <f>(Table2[[#This Row],[Current Month High]]/Table2[[#This Row],[Close Price]])-1</f>
        <v>3.1779661016949179E-2</v>
      </c>
      <c r="AI618">
        <v>46.0762711864406</v>
      </c>
      <c r="AJ618">
        <v>22.9166666666666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-0.25</v>
      </c>
      <c r="AM618" t="s">
        <v>3214</v>
      </c>
      <c r="AN618">
        <v>-6.97</v>
      </c>
      <c r="AO618" t="s">
        <v>3214</v>
      </c>
      <c r="AP618">
        <v>2.1177290220606999E-2</v>
      </c>
      <c r="AQ618">
        <f>(Table2[[#This Row],[Sharpe Ratio]]-AVERAGE(Table2[Sharpe Ratio]))/_xlfn.STDEV.P(Table2[Sharpe Ratio])</f>
        <v>-0.46730497244444547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505</v>
      </c>
      <c r="AT618">
        <f>_xlfn.RANK.AVG(Table2[[#This Row],[6M Return vs Nifty Z-Score]],Table2[6M Return vs Nifty Z-Score])</f>
        <v>716</v>
      </c>
      <c r="AU618">
        <f>_xlfn.RANK.AVG(Table2[[#This Row],[Sharpe Ratio Z-Score]],Table2[Sharpe Ratio Z-Score])</f>
        <v>457</v>
      </c>
      <c r="AV618">
        <f>(Table2[[#This Row],[Rank 1Y]]+Table2[[#This Row],[Rank 6M]]+Table2[[#This Row],[Rank Sharpe]])/3</f>
        <v>559.33333333333337</v>
      </c>
    </row>
    <row r="619" spans="1:48" x14ac:dyDescent="0.3">
      <c r="A619" t="s">
        <v>1096</v>
      </c>
      <c r="B619" t="s">
        <v>1097</v>
      </c>
      <c r="C619" t="s">
        <v>3183</v>
      </c>
      <c r="D619" t="s">
        <v>468</v>
      </c>
      <c r="E619">
        <v>12322.25107686</v>
      </c>
      <c r="F619">
        <v>2339.4499999999998</v>
      </c>
      <c r="G619">
        <v>-26.889480330314701</v>
      </c>
      <c r="H619">
        <f>(Table2[[#This Row],[1Y Return vs Nifty]]-AVERAGE(Table2[1Y Return vs Nifty]))/_xlfn.STDEV.P(Table2[1Y Return vs Nifty])</f>
        <v>-0.87499898020616584</v>
      </c>
      <c r="I619">
        <v>14.5519697314153</v>
      </c>
      <c r="J619">
        <f>(Table2[[#This Row],[1M Return vs Nifty]]-AVERAGE(Table2[1M Return vs Nifty]))/_xlfn.STDEV.P(Table2[1M Return vs Nifty])</f>
        <v>1.1737500493230726</v>
      </c>
      <c r="K619">
        <v>7.5361617392620204</v>
      </c>
      <c r="L619">
        <f>(Table2[[#This Row],[6M Return vs Nifty]]-AVERAGE(Table2[6M Return vs Nifty]))/_xlfn.STDEV.P(Table2[6M Return vs Nifty])</f>
        <v>-5.2317678648545293E-2</v>
      </c>
      <c r="M619">
        <v>5.5315740620478202</v>
      </c>
      <c r="N619">
        <f>(Table2[[#This Row],[1W Return vs Nifty]]-AVERAGE(Table2[1W Return vs Nifty]))/_xlfn.STDEV.P(Table2[1W Return vs Nifty])</f>
        <v>0.39428094876075431</v>
      </c>
      <c r="O619">
        <v>2298.1</v>
      </c>
      <c r="P619">
        <v>2208.8720956731399</v>
      </c>
      <c r="Q619">
        <v>2171.7941621923601</v>
      </c>
      <c r="R619">
        <v>69.143768526843303</v>
      </c>
      <c r="S619" s="1">
        <f>(Table2[[#This Row],[Close Price]]-Table2[[#This Row],[20D EMA]])/Table2[[#This Row],[20D EMA]]</f>
        <v>1.7993124755232546E-2</v>
      </c>
      <c r="T619" s="1">
        <f>(Table2[[#This Row],[Close Price]]-Table2[[#This Row],[50D EMA]])/Table2[[#This Row],[50D EMA]]</f>
        <v>5.9115194846565834E-2</v>
      </c>
      <c r="U619" s="1">
        <f>(Table2[[#This Row],[Close Price]]-Table2[[#This Row],[200D EMA]])/Table2[[#This Row],[200D EMA]]</f>
        <v>7.7196928109612498E-2</v>
      </c>
      <c r="V619">
        <v>1.6498849498024899</v>
      </c>
      <c r="W619">
        <v>2315.1999999999998</v>
      </c>
      <c r="X619">
        <v>2420</v>
      </c>
      <c r="Y619">
        <v>2269.5500000000002</v>
      </c>
      <c r="Z619">
        <v>2443.15</v>
      </c>
      <c r="AA619">
        <v>2285</v>
      </c>
      <c r="AB619">
        <v>2443.15</v>
      </c>
      <c r="AC619" s="1">
        <f>(Table2[[#This Row],[Close Price]]/Table2[[#This Row],[Day Low]])-1</f>
        <v>1.0474257083621374E-2</v>
      </c>
      <c r="AD619" s="1">
        <f>(Table2[[#This Row],[Day High]]/Table2[[#This Row],[Close Price]])-1</f>
        <v>3.4431169719378651E-2</v>
      </c>
      <c r="AE619" s="1">
        <f>(Table2[[#This Row],[Close Price]]/Table2[[#This Row],[Current Week Low]])-1</f>
        <v>3.0799057081800196E-2</v>
      </c>
      <c r="AF619" s="1">
        <f>(Table2[[#This Row],[Current Week High]]/Table2[[#This Row],[Close Price]])-1</f>
        <v>4.4326657975165329E-2</v>
      </c>
      <c r="AG619" s="1">
        <f>(Table2[[#This Row],[Close Price]]/Table2[[#This Row],[Current Month Low]])-1</f>
        <v>2.3829321663019654E-2</v>
      </c>
      <c r="AH619" s="1">
        <f>(Table2[[#This Row],[Current Month High]]/Table2[[#This Row],[Close Price]])-1</f>
        <v>4.4326657975165329E-2</v>
      </c>
      <c r="AI619">
        <v>16.907820214152899</v>
      </c>
      <c r="AJ619">
        <v>29.394358407079601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0.12</v>
      </c>
      <c r="AM619" t="s">
        <v>3215</v>
      </c>
      <c r="AN619">
        <v>5.17</v>
      </c>
      <c r="AO619" t="s">
        <v>3215</v>
      </c>
      <c r="AP619">
        <v>-0.123450822728739</v>
      </c>
      <c r="AQ619">
        <f>(Table2[[#This Row],[Sharpe Ratio]]-AVERAGE(Table2[Sharpe Ratio]))/_xlfn.STDEV.P(Table2[Sharpe Ratio])</f>
        <v>-2.1560873030360215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-1.5153729638069056</v>
      </c>
      <c r="AS619">
        <f>_xlfn.RANK.AVG(Table2[[#This Row],[1Y Return vs Nifty Z-Score]],Table2[1Y Return vs Nifty Z-Score])</f>
        <v>616</v>
      </c>
      <c r="AT619">
        <f>_xlfn.RANK.AVG(Table2[[#This Row],[6M Return vs Nifty Z-Score]],Table2[6M Return vs Nifty Z-Score])</f>
        <v>338</v>
      </c>
      <c r="AU619">
        <f>_xlfn.RANK.AVG(Table2[[#This Row],[Sharpe Ratio Z-Score]],Table2[Sharpe Ratio Z-Score])</f>
        <v>726</v>
      </c>
      <c r="AV619">
        <f>(Table2[[#This Row],[Rank 1Y]]+Table2[[#This Row],[Rank 6M]]+Table2[[#This Row],[Rank Sharpe]])/3</f>
        <v>560</v>
      </c>
    </row>
    <row r="620" spans="1:48" x14ac:dyDescent="0.3">
      <c r="A620" t="s">
        <v>2186</v>
      </c>
      <c r="B620" t="s">
        <v>2187</v>
      </c>
      <c r="C620" t="s">
        <v>3171</v>
      </c>
      <c r="D620" t="s">
        <v>400</v>
      </c>
      <c r="E620">
        <v>2801.4076369599902</v>
      </c>
      <c r="F620">
        <v>1971.35</v>
      </c>
      <c r="G620">
        <v>-28.522601334847899</v>
      </c>
      <c r="H620">
        <f>(Table2[[#This Row],[1Y Return vs Nifty]]-AVERAGE(Table2[1Y Return vs Nifty]))/_xlfn.STDEV.P(Table2[1Y Return vs Nifty])</f>
        <v>-0.90292556764265919</v>
      </c>
      <c r="I620">
        <v>-13.795737253119301</v>
      </c>
      <c r="J620">
        <f>(Table2[[#This Row],[1M Return vs Nifty]]-AVERAGE(Table2[1M Return vs Nifty]))/_xlfn.STDEV.P(Table2[1M Return vs Nifty])</f>
        <v>-1.4042068127743552</v>
      </c>
      <c r="K620">
        <v>5.1640597372004997</v>
      </c>
      <c r="L620">
        <f>(Table2[[#This Row],[6M Return vs Nifty]]-AVERAGE(Table2[6M Return vs Nifty]))/_xlfn.STDEV.P(Table2[6M Return vs Nifty])</f>
        <v>-0.13045741799289037</v>
      </c>
      <c r="M620">
        <v>-3.3901914477838102</v>
      </c>
      <c r="N620">
        <f>(Table2[[#This Row],[1W Return vs Nifty]]-AVERAGE(Table2[1W Return vs Nifty]))/_xlfn.STDEV.P(Table2[1W Return vs Nifty])</f>
        <v>-1.6616308956625683</v>
      </c>
      <c r="O620">
        <v>2146.17</v>
      </c>
      <c r="P620">
        <v>2151.8558946442899</v>
      </c>
      <c r="Q620">
        <v>1990.69886563859</v>
      </c>
      <c r="R620">
        <v>19.937325821204201</v>
      </c>
      <c r="S620" s="1">
        <f>(Table2[[#This Row],[Close Price]]-Table2[[#This Row],[20D EMA]])/Table2[[#This Row],[20D EMA]]</f>
        <v>-8.1456734555044638E-2</v>
      </c>
      <c r="T620" s="1">
        <f>(Table2[[#This Row],[Close Price]]-Table2[[#This Row],[50D EMA]])/Table2[[#This Row],[50D EMA]]</f>
        <v>-8.3883820981482754E-2</v>
      </c>
      <c r="U620" s="1">
        <f>(Table2[[#This Row],[Close Price]]-Table2[[#This Row],[200D EMA]])/Table2[[#This Row],[200D EMA]]</f>
        <v>-9.7196346331282907E-3</v>
      </c>
      <c r="V620">
        <v>0.53472490413331697</v>
      </c>
      <c r="W620">
        <v>1950.05</v>
      </c>
      <c r="X620">
        <v>1985</v>
      </c>
      <c r="Y620">
        <v>1931.6</v>
      </c>
      <c r="Z620">
        <v>2029</v>
      </c>
      <c r="AA620">
        <v>1950.05</v>
      </c>
      <c r="AB620">
        <v>2029</v>
      </c>
      <c r="AC620" s="1">
        <f>(Table2[[#This Row],[Close Price]]/Table2[[#This Row],[Day Low]])-1</f>
        <v>1.092279685136277E-2</v>
      </c>
      <c r="AD620" s="1">
        <f>(Table2[[#This Row],[Day High]]/Table2[[#This Row],[Close Price]])-1</f>
        <v>6.9241890075328882E-3</v>
      </c>
      <c r="AE620" s="1">
        <f>(Table2[[#This Row],[Close Price]]/Table2[[#This Row],[Current Week Low]])-1</f>
        <v>2.0578794781528353E-2</v>
      </c>
      <c r="AF620" s="1">
        <f>(Table2[[#This Row],[Current Week High]]/Table2[[#This Row],[Close Price]])-1</f>
        <v>2.9243919141704877E-2</v>
      </c>
      <c r="AG620" s="1">
        <f>(Table2[[#This Row],[Close Price]]/Table2[[#This Row],[Current Month Low]])-1</f>
        <v>1.092279685136277E-2</v>
      </c>
      <c r="AH620" s="1">
        <f>(Table2[[#This Row],[Current Month High]]/Table2[[#This Row],[Close Price]])-1</f>
        <v>2.9243919141704877E-2</v>
      </c>
      <c r="AI620">
        <v>29.857711720394601</v>
      </c>
      <c r="AJ620">
        <v>28.762246897452599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-0.04</v>
      </c>
      <c r="AM620" t="s">
        <v>3214</v>
      </c>
      <c r="AN620">
        <v>-14.23</v>
      </c>
      <c r="AO620" t="s">
        <v>3214</v>
      </c>
      <c r="AP620">
        <v>-7.2912581527746004E-2</v>
      </c>
      <c r="AQ620">
        <f>(Table2[[#This Row],[Sharpe Ratio]]-AVERAGE(Table2[Sharpe Ratio]))/_xlfn.STDEV.P(Table2[Sharpe Ratio])</f>
        <v>-1.5659662883941157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626</v>
      </c>
      <c r="AT620">
        <f>_xlfn.RANK.AVG(Table2[[#This Row],[6M Return vs Nifty Z-Score]],Table2[6M Return vs Nifty Z-Score])</f>
        <v>368</v>
      </c>
      <c r="AU620">
        <f>_xlfn.RANK.AVG(Table2[[#This Row],[Sharpe Ratio Z-Score]],Table2[Sharpe Ratio Z-Score])</f>
        <v>687</v>
      </c>
      <c r="AV620">
        <f>(Table2[[#This Row],[Rank 1Y]]+Table2[[#This Row],[Rank 6M]]+Table2[[#This Row],[Rank Sharpe]])/3</f>
        <v>560.33333333333337</v>
      </c>
    </row>
    <row r="621" spans="1:48" x14ac:dyDescent="0.3">
      <c r="A621" t="s">
        <v>916</v>
      </c>
      <c r="B621" t="s">
        <v>917</v>
      </c>
      <c r="C621" t="s">
        <v>3169</v>
      </c>
      <c r="D621" t="s">
        <v>51</v>
      </c>
      <c r="E621">
        <v>17031.710661911999</v>
      </c>
      <c r="F621">
        <v>204.51</v>
      </c>
      <c r="G621">
        <v>-24.835307458749401</v>
      </c>
      <c r="H621">
        <f>(Table2[[#This Row],[1Y Return vs Nifty]]-AVERAGE(Table2[1Y Return vs Nifty]))/_xlfn.STDEV.P(Table2[1Y Return vs Nifty])</f>
        <v>-0.83987234957181289</v>
      </c>
      <c r="I621">
        <v>-0.95088794682000899</v>
      </c>
      <c r="J621">
        <f>(Table2[[#This Row],[1M Return vs Nifty]]-AVERAGE(Table2[1M Return vs Nifty]))/_xlfn.STDEV.P(Table2[1M Return vs Nifty])</f>
        <v>-0.23608879074713954</v>
      </c>
      <c r="K621">
        <v>-26.747169171554901</v>
      </c>
      <c r="L621">
        <f>(Table2[[#This Row],[6M Return vs Nifty]]-AVERAGE(Table2[6M Return vs Nifty]))/_xlfn.STDEV.P(Table2[6M Return vs Nifty])</f>
        <v>-1.1816496124772853</v>
      </c>
      <c r="M621">
        <v>3.3226232640959101</v>
      </c>
      <c r="N621">
        <f>(Table2[[#This Row],[1W Return vs Nifty]]-AVERAGE(Table2[1W Return vs Nifty]))/_xlfn.STDEV.P(Table2[1W Return vs Nifty])</f>
        <v>-0.11474477089676516</v>
      </c>
      <c r="O621">
        <v>208.65</v>
      </c>
      <c r="P621">
        <v>210.595848378131</v>
      </c>
      <c r="Q621">
        <v>211.579627743017</v>
      </c>
      <c r="R621">
        <v>39.141325738285097</v>
      </c>
      <c r="S621" s="1">
        <f>(Table2[[#This Row],[Close Price]]-Table2[[#This Row],[20D EMA]])/Table2[[#This Row],[20D EMA]]</f>
        <v>-1.9841840402588136E-2</v>
      </c>
      <c r="T621" s="1">
        <f>(Table2[[#This Row],[Close Price]]-Table2[[#This Row],[50D EMA]])/Table2[[#This Row],[50D EMA]]</f>
        <v>-2.8898235292861452E-2</v>
      </c>
      <c r="U621" s="1">
        <f>(Table2[[#This Row],[Close Price]]-Table2[[#This Row],[200D EMA]])/Table2[[#This Row],[200D EMA]]</f>
        <v>-3.341355601402099E-2</v>
      </c>
      <c r="V621">
        <v>0.71514310211647003</v>
      </c>
      <c r="W621">
        <v>202.01</v>
      </c>
      <c r="X621">
        <v>206.4</v>
      </c>
      <c r="Y621">
        <v>202.01</v>
      </c>
      <c r="Z621">
        <v>208</v>
      </c>
      <c r="AA621">
        <v>202.01</v>
      </c>
      <c r="AB621">
        <v>208</v>
      </c>
      <c r="AC621" s="1">
        <f>(Table2[[#This Row],[Close Price]]/Table2[[#This Row],[Day Low]])-1</f>
        <v>1.2375624969060972E-2</v>
      </c>
      <c r="AD621" s="1">
        <f>(Table2[[#This Row],[Day High]]/Table2[[#This Row],[Close Price]])-1</f>
        <v>9.2416018776588782E-3</v>
      </c>
      <c r="AE621" s="1">
        <f>(Table2[[#This Row],[Close Price]]/Table2[[#This Row],[Current Week Low]])-1</f>
        <v>1.2375624969060972E-2</v>
      </c>
      <c r="AF621" s="1">
        <f>(Table2[[#This Row],[Current Week High]]/Table2[[#This Row],[Close Price]])-1</f>
        <v>1.7065180186788043E-2</v>
      </c>
      <c r="AG621" s="1">
        <f>(Table2[[#This Row],[Close Price]]/Table2[[#This Row],[Current Month Low]])-1</f>
        <v>1.2375624969060972E-2</v>
      </c>
      <c r="AH621" s="1">
        <f>(Table2[[#This Row],[Current Month High]]/Table2[[#This Row],[Close Price]])-1</f>
        <v>1.7065180186788043E-2</v>
      </c>
      <c r="AI621">
        <v>41.435626619725198</v>
      </c>
      <c r="AJ621">
        <v>11.7388334926922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-0.08</v>
      </c>
      <c r="AM621" t="s">
        <v>3214</v>
      </c>
      <c r="AN621">
        <v>-3.81</v>
      </c>
      <c r="AO621" t="s">
        <v>3214</v>
      </c>
      <c r="AP621">
        <v>4.0041534447219002E-2</v>
      </c>
      <c r="AQ621">
        <f>(Table2[[#This Row],[Sharpe Ratio]]-AVERAGE(Table2[Sharpe Ratio]))/_xlfn.STDEV.P(Table2[Sharpe Ratio])</f>
        <v>-0.24703242874456205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603</v>
      </c>
      <c r="AT621">
        <f>_xlfn.RANK.AVG(Table2[[#This Row],[6M Return vs Nifty Z-Score]],Table2[6M Return vs Nifty Z-Score])</f>
        <v>675</v>
      </c>
      <c r="AU621">
        <f>_xlfn.RANK.AVG(Table2[[#This Row],[Sharpe Ratio Z-Score]],Table2[Sharpe Ratio Z-Score])</f>
        <v>404</v>
      </c>
      <c r="AV621">
        <f>(Table2[[#This Row],[Rank 1Y]]+Table2[[#This Row],[Rank 6M]]+Table2[[#This Row],[Rank Sharpe]])/3</f>
        <v>560.66666666666663</v>
      </c>
    </row>
    <row r="622" spans="1:48" x14ac:dyDescent="0.3">
      <c r="A622" t="s">
        <v>1913</v>
      </c>
      <c r="B622" t="s">
        <v>1914</v>
      </c>
      <c r="C622" t="s">
        <v>3181</v>
      </c>
      <c r="D622" t="s">
        <v>140</v>
      </c>
      <c r="E622">
        <v>3870.0324440242098</v>
      </c>
      <c r="F622">
        <v>560.04999999999995</v>
      </c>
      <c r="G622">
        <v>-35.178920691277902</v>
      </c>
      <c r="H622">
        <f>(Table2[[#This Row],[1Y Return vs Nifty]]-AVERAGE(Table2[1Y Return vs Nifty]))/_xlfn.STDEV.P(Table2[1Y Return vs Nifty])</f>
        <v>-1.0167495182235282</v>
      </c>
      <c r="I622">
        <v>16.282798478950301</v>
      </c>
      <c r="J622">
        <f>(Table2[[#This Row],[1M Return vs Nifty]]-AVERAGE(Table2[1M Return vs Nifty]))/_xlfn.STDEV.P(Table2[1M Return vs Nifty])</f>
        <v>1.3311526162840492</v>
      </c>
      <c r="K622">
        <v>-4.4526681209159698</v>
      </c>
      <c r="L622">
        <f>(Table2[[#This Row],[6M Return vs Nifty]]-AVERAGE(Table2[6M Return vs Nifty]))/_xlfn.STDEV.P(Table2[6M Return vs Nifty])</f>
        <v>-0.44724337724998053</v>
      </c>
      <c r="M622">
        <v>-1.4794787535455201</v>
      </c>
      <c r="N622">
        <f>(Table2[[#This Row],[1W Return vs Nifty]]-AVERAGE(Table2[1W Return vs Nifty]))/_xlfn.STDEV.P(Table2[1W Return vs Nifty])</f>
        <v>-1.2213305027587615</v>
      </c>
      <c r="O622">
        <v>568.9</v>
      </c>
      <c r="P622">
        <v>544.02845929184605</v>
      </c>
      <c r="Q622">
        <v>521.54891599679297</v>
      </c>
      <c r="R622">
        <v>53.213055420446999</v>
      </c>
      <c r="S622" s="1">
        <f>(Table2[[#This Row],[Close Price]]-Table2[[#This Row],[20D EMA]])/Table2[[#This Row],[20D EMA]]</f>
        <v>-1.5556336790297104E-2</v>
      </c>
      <c r="T622" s="1">
        <f>(Table2[[#This Row],[Close Price]]-Table2[[#This Row],[50D EMA]])/Table2[[#This Row],[50D EMA]]</f>
        <v>2.9449820932178648E-2</v>
      </c>
      <c r="U622" s="1">
        <f>(Table2[[#This Row],[Close Price]]-Table2[[#This Row],[200D EMA]])/Table2[[#This Row],[200D EMA]]</f>
        <v>7.3820657703071002E-2</v>
      </c>
      <c r="V622">
        <v>2.68394985535706</v>
      </c>
      <c r="W622">
        <v>553.15</v>
      </c>
      <c r="X622">
        <v>583.70000000000005</v>
      </c>
      <c r="Y622">
        <v>553.15</v>
      </c>
      <c r="Z622">
        <v>611.25</v>
      </c>
      <c r="AA622">
        <v>553.15</v>
      </c>
      <c r="AB622">
        <v>591.95000000000005</v>
      </c>
      <c r="AC622" s="1">
        <f>(Table2[[#This Row],[Close Price]]/Table2[[#This Row],[Day Low]])-1</f>
        <v>1.2474012474012364E-2</v>
      </c>
      <c r="AD622" s="1">
        <f>(Table2[[#This Row],[Day High]]/Table2[[#This Row],[Close Price]])-1</f>
        <v>4.2228372466744268E-2</v>
      </c>
      <c r="AE622" s="1">
        <f>(Table2[[#This Row],[Close Price]]/Table2[[#This Row],[Current Week Low]])-1</f>
        <v>1.2474012474012364E-2</v>
      </c>
      <c r="AF622" s="1">
        <f>(Table2[[#This Row],[Current Week High]]/Table2[[#This Row],[Close Price]])-1</f>
        <v>9.1420408892063376E-2</v>
      </c>
      <c r="AG622" s="1">
        <f>(Table2[[#This Row],[Close Price]]/Table2[[#This Row],[Current Month Low]])-1</f>
        <v>1.2474012474012364E-2</v>
      </c>
      <c r="AH622" s="1">
        <f>(Table2[[#This Row],[Current Month High]]/Table2[[#This Row],[Close Price]])-1</f>
        <v>5.69592000714223E-2</v>
      </c>
      <c r="AI622">
        <v>19.096509240246402</v>
      </c>
      <c r="AJ622">
        <v>31.776470588235199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-0.05</v>
      </c>
      <c r="AM622" t="s">
        <v>3214</v>
      </c>
      <c r="AN622">
        <v>6.61</v>
      </c>
      <c r="AO622" t="s">
        <v>3215</v>
      </c>
      <c r="AQ622">
        <f>(Table2[[#This Row],[Sharpe Ratio]]-AVERAGE(Table2[Sharpe Ratio]))/_xlfn.STDEV.P(Table2[Sharpe Ratio])</f>
        <v>-0.7145863121857492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-2.0687570941339701</v>
      </c>
      <c r="AS622">
        <f>_xlfn.RANK.AVG(Table2[[#This Row],[1Y Return vs Nifty Z-Score]],Table2[1Y Return vs Nifty Z-Score])</f>
        <v>667</v>
      </c>
      <c r="AT622">
        <f>_xlfn.RANK.AVG(Table2[[#This Row],[6M Return vs Nifty Z-Score]],Table2[6M Return vs Nifty Z-Score])</f>
        <v>479</v>
      </c>
      <c r="AU622">
        <f>_xlfn.RANK.AVG(Table2[[#This Row],[Sharpe Ratio Z-Score]],Table2[Sharpe Ratio Z-Score])</f>
        <v>536.5</v>
      </c>
      <c r="AV622">
        <f>(Table2[[#This Row],[Rank 1Y]]+Table2[[#This Row],[Rank 6M]]+Table2[[#This Row],[Rank Sharpe]])/3</f>
        <v>560.83333333333337</v>
      </c>
    </row>
    <row r="623" spans="1:48" x14ac:dyDescent="0.3">
      <c r="A623" t="s">
        <v>687</v>
      </c>
      <c r="B623" t="s">
        <v>688</v>
      </c>
      <c r="C623" t="s">
        <v>3173</v>
      </c>
      <c r="D623" t="s">
        <v>277</v>
      </c>
      <c r="E623">
        <v>26872.193779829999</v>
      </c>
      <c r="F623">
        <v>973.45</v>
      </c>
      <c r="G623">
        <v>0.97393161941992901</v>
      </c>
      <c r="H623">
        <f>(Table2[[#This Row],[1Y Return vs Nifty]]-AVERAGE(Table2[1Y Return vs Nifty]))/_xlfn.STDEV.P(Table2[1Y Return vs Nifty])</f>
        <v>-0.39853091205115787</v>
      </c>
      <c r="I623">
        <v>-11.5714886396729</v>
      </c>
      <c r="J623">
        <f>(Table2[[#This Row],[1M Return vs Nifty]]-AVERAGE(Table2[1M Return vs Nifty]))/_xlfn.STDEV.P(Table2[1M Return vs Nifty])</f>
        <v>-1.2019323579419736</v>
      </c>
      <c r="K623">
        <v>-39.792731134780198</v>
      </c>
      <c r="L623">
        <f>(Table2[[#This Row],[6M Return vs Nifty]]-AVERAGE(Table2[6M Return vs Nifty]))/_xlfn.STDEV.P(Table2[6M Return vs Nifty])</f>
        <v>-1.6113852690894452</v>
      </c>
      <c r="M623">
        <v>-3.2879533313830001</v>
      </c>
      <c r="N623">
        <f>(Table2[[#This Row],[1W Return vs Nifty]]-AVERAGE(Table2[1W Return vs Nifty]))/_xlfn.STDEV.P(Table2[1W Return vs Nifty])</f>
        <v>-1.6380713710114971</v>
      </c>
      <c r="O623">
        <v>1073.27</v>
      </c>
      <c r="P623">
        <v>1120.6098301533</v>
      </c>
      <c r="Q623">
        <v>1128.22342518541</v>
      </c>
      <c r="R623">
        <v>14.4117314116604</v>
      </c>
      <c r="S623" s="1">
        <f>(Table2[[#This Row],[Close Price]]-Table2[[#This Row],[20D EMA]])/Table2[[#This Row],[20D EMA]]</f>
        <v>-9.300548790145996E-2</v>
      </c>
      <c r="T623" s="1">
        <f>(Table2[[#This Row],[Close Price]]-Table2[[#This Row],[50D EMA]])/Table2[[#This Row],[50D EMA]]</f>
        <v>-0.13132120225392668</v>
      </c>
      <c r="U623" s="1">
        <f>(Table2[[#This Row],[Close Price]]-Table2[[#This Row],[200D EMA]])/Table2[[#This Row],[200D EMA]]</f>
        <v>-0.13718331115131274</v>
      </c>
      <c r="V623">
        <v>2.00142857296348</v>
      </c>
      <c r="W623">
        <v>970</v>
      </c>
      <c r="X623">
        <v>1009</v>
      </c>
      <c r="Y623">
        <v>970</v>
      </c>
      <c r="Z623">
        <v>1058.3</v>
      </c>
      <c r="AA623">
        <v>970</v>
      </c>
      <c r="AB623">
        <v>1016</v>
      </c>
      <c r="AC623" s="1">
        <f>(Table2[[#This Row],[Close Price]]/Table2[[#This Row],[Day Low]])-1</f>
        <v>3.5567010309278668E-3</v>
      </c>
      <c r="AD623" s="1">
        <f>(Table2[[#This Row],[Day High]]/Table2[[#This Row],[Close Price]])-1</f>
        <v>3.6519595253993398E-2</v>
      </c>
      <c r="AE623" s="1">
        <f>(Table2[[#This Row],[Close Price]]/Table2[[#This Row],[Current Week Low]])-1</f>
        <v>3.5567010309278668E-3</v>
      </c>
      <c r="AF623" s="1">
        <f>(Table2[[#This Row],[Current Week High]]/Table2[[#This Row],[Close Price]])-1</f>
        <v>8.7164209769376777E-2</v>
      </c>
      <c r="AG623" s="1">
        <f>(Table2[[#This Row],[Close Price]]/Table2[[#This Row],[Current Month Low]])-1</f>
        <v>3.5567010309278668E-3</v>
      </c>
      <c r="AH623" s="1">
        <f>(Table2[[#This Row],[Current Month High]]/Table2[[#This Row],[Close Price]])-1</f>
        <v>4.3710514150701041E-2</v>
      </c>
      <c r="AI623">
        <v>55.519030253223001</v>
      </c>
      <c r="AJ623">
        <v>37.4929378531073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-0.28000000000000003</v>
      </c>
      <c r="AM623" t="s">
        <v>3214</v>
      </c>
      <c r="AN623">
        <v>-13.97</v>
      </c>
      <c r="AO623" t="s">
        <v>3214</v>
      </c>
      <c r="AQ623">
        <f>(Table2[[#This Row],[Sharpe Ratio]]-AVERAGE(Table2[Sharpe Ratio]))/_xlfn.STDEV.P(Table2[Sharpe Ratio])</f>
        <v>-0.7145863121857492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428</v>
      </c>
      <c r="AT623">
        <f>_xlfn.RANK.AVG(Table2[[#This Row],[6M Return vs Nifty Z-Score]],Table2[6M Return vs Nifty Z-Score])</f>
        <v>724</v>
      </c>
      <c r="AU623">
        <f>_xlfn.RANK.AVG(Table2[[#This Row],[Sharpe Ratio Z-Score]],Table2[Sharpe Ratio Z-Score])</f>
        <v>536.5</v>
      </c>
      <c r="AV623">
        <f>(Table2[[#This Row],[Rank 1Y]]+Table2[[#This Row],[Rank 6M]]+Table2[[#This Row],[Rank Sharpe]])/3</f>
        <v>562.83333333333337</v>
      </c>
    </row>
    <row r="624" spans="1:48" x14ac:dyDescent="0.3">
      <c r="A624" t="s">
        <v>453</v>
      </c>
      <c r="B624" t="s">
        <v>454</v>
      </c>
      <c r="C624" t="s">
        <v>3169</v>
      </c>
      <c r="D624" t="s">
        <v>34</v>
      </c>
      <c r="E624">
        <v>50484.533966073999</v>
      </c>
      <c r="F624">
        <v>109.27</v>
      </c>
      <c r="G624">
        <v>-32.426494648052497</v>
      </c>
      <c r="H624">
        <f>(Table2[[#This Row],[1Y Return vs Nifty]]-AVERAGE(Table2[1Y Return vs Nifty]))/_xlfn.STDEV.P(Table2[1Y Return vs Nifty])</f>
        <v>-0.96968266503552036</v>
      </c>
      <c r="I624">
        <v>-5.8599330765147304</v>
      </c>
      <c r="J624">
        <f>(Table2[[#This Row],[1M Return vs Nifty]]-AVERAGE(Table2[1M Return vs Nifty]))/_xlfn.STDEV.P(Table2[1M Return vs Nifty])</f>
        <v>-0.68252019295355804</v>
      </c>
      <c r="K624">
        <v>-37.346532395231797</v>
      </c>
      <c r="L624">
        <f>(Table2[[#This Row],[6M Return vs Nifty]]-AVERAGE(Table2[6M Return vs Nifty]))/_xlfn.STDEV.P(Table2[6M Return vs Nifty])</f>
        <v>-1.5308046988919333</v>
      </c>
      <c r="M624">
        <v>3.6755577748045201</v>
      </c>
      <c r="N624">
        <f>(Table2[[#This Row],[1W Return vs Nifty]]-AVERAGE(Table2[1W Return vs Nifty]))/_xlfn.STDEV.P(Table2[1W Return vs Nifty])</f>
        <v>-3.3415325500337718E-2</v>
      </c>
      <c r="O624">
        <v>112.17</v>
      </c>
      <c r="P624">
        <v>115.72674526036199</v>
      </c>
      <c r="Q624">
        <v>119.098235674992</v>
      </c>
      <c r="R624">
        <v>41.150947755412602</v>
      </c>
      <c r="S624" s="1">
        <f>(Table2[[#This Row],[Close Price]]-Table2[[#This Row],[20D EMA]])/Table2[[#This Row],[20D EMA]]</f>
        <v>-2.5853615048587016E-2</v>
      </c>
      <c r="T624" s="1">
        <f>(Table2[[#This Row],[Close Price]]-Table2[[#This Row],[50D EMA]])/Table2[[#This Row],[50D EMA]]</f>
        <v>-5.5793025595212369E-2</v>
      </c>
      <c r="U624" s="1">
        <f>(Table2[[#This Row],[Close Price]]-Table2[[#This Row],[200D EMA]])/Table2[[#This Row],[200D EMA]]</f>
        <v>-8.2522092953688606E-2</v>
      </c>
      <c r="V624">
        <v>0.66879093767142095</v>
      </c>
      <c r="W624">
        <v>108.6</v>
      </c>
      <c r="X624">
        <v>109.95</v>
      </c>
      <c r="Y624">
        <v>108.6</v>
      </c>
      <c r="Z624">
        <v>111.69</v>
      </c>
      <c r="AA624">
        <v>108.6</v>
      </c>
      <c r="AB624">
        <v>111.69</v>
      </c>
      <c r="AC624" s="1">
        <f>(Table2[[#This Row],[Close Price]]/Table2[[#This Row],[Day Low]])-1</f>
        <v>6.1694290976059829E-3</v>
      </c>
      <c r="AD624" s="1">
        <f>(Table2[[#This Row],[Day High]]/Table2[[#This Row],[Close Price]])-1</f>
        <v>6.223117049510396E-3</v>
      </c>
      <c r="AE624" s="1">
        <f>(Table2[[#This Row],[Close Price]]/Table2[[#This Row],[Current Week Low]])-1</f>
        <v>6.1694290976059829E-3</v>
      </c>
      <c r="AF624" s="1">
        <f>(Table2[[#This Row],[Current Week High]]/Table2[[#This Row],[Close Price]])-1</f>
        <v>2.2146975382081102E-2</v>
      </c>
      <c r="AG624" s="1">
        <f>(Table2[[#This Row],[Close Price]]/Table2[[#This Row],[Current Month Low]])-1</f>
        <v>6.1694290976059829E-3</v>
      </c>
      <c r="AH624" s="1">
        <f>(Table2[[#This Row],[Current Month High]]/Table2[[#This Row],[Close Price]])-1</f>
        <v>2.2146975382081102E-2</v>
      </c>
      <c r="AI624">
        <v>44.5501967603184</v>
      </c>
      <c r="AJ624">
        <v>26.469907407407401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-0.11</v>
      </c>
      <c r="AM624" t="s">
        <v>3214</v>
      </c>
      <c r="AN624">
        <v>-3.31</v>
      </c>
      <c r="AO624" t="s">
        <v>3214</v>
      </c>
      <c r="AP624">
        <v>6.7835287103488004E-2</v>
      </c>
      <c r="AQ624">
        <f>(Table2[[#This Row],[Sharpe Ratio]]-AVERAGE(Table2[Sharpe Ratio]))/_xlfn.STDEV.P(Table2[Sharpe Ratio])</f>
        <v>7.7507506331400758E-2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647</v>
      </c>
      <c r="AT624">
        <f>_xlfn.RANK.AVG(Table2[[#This Row],[6M Return vs Nifty Z-Score]],Table2[6M Return vs Nifty Z-Score])</f>
        <v>718</v>
      </c>
      <c r="AU624">
        <f>_xlfn.RANK.AVG(Table2[[#This Row],[Sharpe Ratio Z-Score]],Table2[Sharpe Ratio Z-Score])</f>
        <v>325</v>
      </c>
      <c r="AV624">
        <f>(Table2[[#This Row],[Rank 1Y]]+Table2[[#This Row],[Rank 6M]]+Table2[[#This Row],[Rank Sharpe]])/3</f>
        <v>563.33333333333337</v>
      </c>
    </row>
    <row r="625" spans="1:48" x14ac:dyDescent="0.3">
      <c r="A625" t="s">
        <v>1649</v>
      </c>
      <c r="B625" t="s">
        <v>1650</v>
      </c>
      <c r="C625" t="s">
        <v>3181</v>
      </c>
      <c r="D625" t="s">
        <v>261</v>
      </c>
      <c r="E625">
        <v>5644.4551280016703</v>
      </c>
      <c r="F625">
        <v>710.5</v>
      </c>
      <c r="G625">
        <v>-25.6803200084804</v>
      </c>
      <c r="H625">
        <f>(Table2[[#This Row],[1Y Return vs Nifty]]-AVERAGE(Table2[1Y Return vs Nifty]))/_xlfn.STDEV.P(Table2[1Y Return vs Nifty])</f>
        <v>-0.85432217710418379</v>
      </c>
      <c r="I625">
        <v>-2.5735451695973599</v>
      </c>
      <c r="J625">
        <f>(Table2[[#This Row],[1M Return vs Nifty]]-AVERAGE(Table2[1M Return vs Nifty]))/_xlfn.STDEV.P(Table2[1M Return vs Nifty])</f>
        <v>-0.38365417670844443</v>
      </c>
      <c r="K625">
        <v>-11.5760652670154</v>
      </c>
      <c r="L625">
        <f>(Table2[[#This Row],[6M Return vs Nifty]]-AVERAGE(Table2[6M Return vs Nifty]))/_xlfn.STDEV.P(Table2[6M Return vs Nifty])</f>
        <v>-0.68189618550136244</v>
      </c>
      <c r="M625">
        <v>10.358248055017899</v>
      </c>
      <c r="N625">
        <f>(Table2[[#This Row],[1W Return vs Nifty]]-AVERAGE(Table2[1W Return vs Nifty]))/_xlfn.STDEV.P(Table2[1W Return vs Nifty])</f>
        <v>1.5065289920860343</v>
      </c>
      <c r="O625">
        <v>699.77</v>
      </c>
      <c r="P625">
        <v>723.43522391238105</v>
      </c>
      <c r="Q625">
        <v>703.11299876705698</v>
      </c>
      <c r="R625">
        <v>62.0371080647691</v>
      </c>
      <c r="S625" s="1">
        <f>(Table2[[#This Row],[Close Price]]-Table2[[#This Row],[20D EMA]])/Table2[[#This Row],[20D EMA]]</f>
        <v>1.5333609614587677E-2</v>
      </c>
      <c r="T625" s="1">
        <f>(Table2[[#This Row],[Close Price]]-Table2[[#This Row],[50D EMA]])/Table2[[#This Row],[50D EMA]]</f>
        <v>-1.7880279373772515E-2</v>
      </c>
      <c r="U625" s="1">
        <f>(Table2[[#This Row],[Close Price]]-Table2[[#This Row],[200D EMA]])/Table2[[#This Row],[200D EMA]]</f>
        <v>1.0506136632229086E-2</v>
      </c>
      <c r="V625">
        <v>0.94772770613785096</v>
      </c>
      <c r="W625">
        <v>689.05</v>
      </c>
      <c r="X625">
        <v>709.95</v>
      </c>
      <c r="Y625">
        <v>661.6</v>
      </c>
      <c r="Z625">
        <v>715</v>
      </c>
      <c r="AA625">
        <v>673.4</v>
      </c>
      <c r="AB625">
        <v>715</v>
      </c>
      <c r="AC625" s="1">
        <f>(Table2[[#This Row],[Close Price]]/Table2[[#This Row],[Day Low]])-1</f>
        <v>3.1129816413903333E-2</v>
      </c>
      <c r="AD625" s="1">
        <f>(Table2[[#This Row],[Day High]]/Table2[[#This Row],[Close Price]])-1</f>
        <v>-7.7410274454603467E-4</v>
      </c>
      <c r="AE625" s="1">
        <f>(Table2[[#This Row],[Close Price]]/Table2[[#This Row],[Current Week Low]])-1</f>
        <v>7.3911729141475258E-2</v>
      </c>
      <c r="AF625" s="1">
        <f>(Table2[[#This Row],[Current Week High]]/Table2[[#This Row],[Close Price]])-1</f>
        <v>6.3335679099225661E-3</v>
      </c>
      <c r="AG625" s="1">
        <f>(Table2[[#This Row],[Close Price]]/Table2[[#This Row],[Current Month Low]])-1</f>
        <v>5.509355509355518E-2</v>
      </c>
      <c r="AH625" s="1">
        <f>(Table2[[#This Row],[Current Month High]]/Table2[[#This Row],[Close Price]])-1</f>
        <v>6.3335679099225661E-3</v>
      </c>
      <c r="AI625">
        <v>24.391273750879598</v>
      </c>
      <c r="AJ625">
        <v>22.373406820530398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-0.08</v>
      </c>
      <c r="AM625" t="s">
        <v>3214</v>
      </c>
      <c r="AN625">
        <v>-0.65</v>
      </c>
      <c r="AO625" t="s">
        <v>3214</v>
      </c>
      <c r="AQ625">
        <f>(Table2[[#This Row],[Sharpe Ratio]]-AVERAGE(Table2[Sharpe Ratio]))/_xlfn.STDEV.P(Table2[Sharpe Ratio])</f>
        <v>-0.7145863121857492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609</v>
      </c>
      <c r="AT625">
        <f>_xlfn.RANK.AVG(Table2[[#This Row],[6M Return vs Nifty Z-Score]],Table2[6M Return vs Nifty Z-Score])</f>
        <v>545</v>
      </c>
      <c r="AU625">
        <f>_xlfn.RANK.AVG(Table2[[#This Row],[Sharpe Ratio Z-Score]],Table2[Sharpe Ratio Z-Score])</f>
        <v>536.5</v>
      </c>
      <c r="AV625">
        <f>(Table2[[#This Row],[Rank 1Y]]+Table2[[#This Row],[Rank 6M]]+Table2[[#This Row],[Rank Sharpe]])/3</f>
        <v>563.5</v>
      </c>
    </row>
    <row r="626" spans="1:48" x14ac:dyDescent="0.3">
      <c r="A626" t="s">
        <v>900</v>
      </c>
      <c r="B626" t="s">
        <v>901</v>
      </c>
      <c r="C626" t="s">
        <v>3169</v>
      </c>
      <c r="D626" t="s">
        <v>577</v>
      </c>
      <c r="E626">
        <v>17590.519936000001</v>
      </c>
      <c r="F626">
        <v>340.45</v>
      </c>
      <c r="G626">
        <v>-14.860087234023</v>
      </c>
      <c r="H626">
        <f>(Table2[[#This Row],[1Y Return vs Nifty]]-AVERAGE(Table2[1Y Return vs Nifty]))/_xlfn.STDEV.P(Table2[1Y Return vs Nifty])</f>
        <v>-0.66929475058751409</v>
      </c>
      <c r="I626">
        <v>9.1635314831010799</v>
      </c>
      <c r="J626">
        <f>(Table2[[#This Row],[1M Return vs Nifty]]-AVERAGE(Table2[1M Return vs Nifty]))/_xlfn.STDEV.P(Table2[1M Return vs Nifty])</f>
        <v>0.68372235975338858</v>
      </c>
      <c r="K626">
        <v>-11.794899470362999</v>
      </c>
      <c r="L626">
        <f>(Table2[[#This Row],[6M Return vs Nifty]]-AVERAGE(Table2[6M Return vs Nifty]))/_xlfn.STDEV.P(Table2[6M Return vs Nifty])</f>
        <v>-0.68910483318782279</v>
      </c>
      <c r="M626">
        <v>-1.1674321206203699</v>
      </c>
      <c r="N626">
        <f>(Table2[[#This Row],[1W Return vs Nifty]]-AVERAGE(Table2[1W Return vs Nifty]))/_xlfn.STDEV.P(Table2[1W Return vs Nifty])</f>
        <v>-1.1494231691781753</v>
      </c>
      <c r="O626">
        <v>345.28</v>
      </c>
      <c r="P626">
        <v>333.62955652192699</v>
      </c>
      <c r="Q626">
        <v>322.53910471105598</v>
      </c>
      <c r="R626">
        <v>51.267691709336297</v>
      </c>
      <c r="S626" s="1">
        <f>(Table2[[#This Row],[Close Price]]-Table2[[#This Row],[20D EMA]])/Table2[[#This Row],[20D EMA]]</f>
        <v>-1.3988646895273356E-2</v>
      </c>
      <c r="T626" s="1">
        <f>(Table2[[#This Row],[Close Price]]-Table2[[#This Row],[50D EMA]])/Table2[[#This Row],[50D EMA]]</f>
        <v>2.0443163217239553E-2</v>
      </c>
      <c r="U626" s="1">
        <f>(Table2[[#This Row],[Close Price]]-Table2[[#This Row],[200D EMA]])/Table2[[#This Row],[200D EMA]]</f>
        <v>5.5530926412750273E-2</v>
      </c>
      <c r="V626">
        <v>1.6742341277086701</v>
      </c>
      <c r="W626">
        <v>338.15</v>
      </c>
      <c r="X626">
        <v>347.95</v>
      </c>
      <c r="Y626">
        <v>338.15</v>
      </c>
      <c r="Z626">
        <v>368.15</v>
      </c>
      <c r="AA626">
        <v>338.15</v>
      </c>
      <c r="AB626">
        <v>355</v>
      </c>
      <c r="AC626" s="1">
        <f>(Table2[[#This Row],[Close Price]]/Table2[[#This Row],[Day Low]])-1</f>
        <v>6.8017152151411686E-3</v>
      </c>
      <c r="AD626" s="1">
        <f>(Table2[[#This Row],[Day High]]/Table2[[#This Row],[Close Price]])-1</f>
        <v>2.2029666617711774E-2</v>
      </c>
      <c r="AE626" s="1">
        <f>(Table2[[#This Row],[Close Price]]/Table2[[#This Row],[Current Week Low]])-1</f>
        <v>6.8017152151411686E-3</v>
      </c>
      <c r="AF626" s="1">
        <f>(Table2[[#This Row],[Current Week High]]/Table2[[#This Row],[Close Price]])-1</f>
        <v>8.1362902041415719E-2</v>
      </c>
      <c r="AG626" s="1">
        <f>(Table2[[#This Row],[Close Price]]/Table2[[#This Row],[Current Month Low]])-1</f>
        <v>6.8017152151411686E-3</v>
      </c>
      <c r="AH626" s="1">
        <f>(Table2[[#This Row],[Current Month High]]/Table2[[#This Row],[Close Price]])-1</f>
        <v>4.2737553238360926E-2</v>
      </c>
      <c r="AI626">
        <v>15.1417241885739</v>
      </c>
      <c r="AJ626">
        <v>22.4199928083423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0.04</v>
      </c>
      <c r="AM626" t="s">
        <v>3215</v>
      </c>
      <c r="AN626">
        <v>2.48</v>
      </c>
      <c r="AO626" t="s">
        <v>3215</v>
      </c>
      <c r="AP626">
        <v>-1.6100653585911999E-2</v>
      </c>
      <c r="AQ626">
        <f>(Table2[[#This Row],[Sharpe Ratio]]-AVERAGE(Table2[Sharpe Ratio]))/_xlfn.STDEV.P(Table2[Sharpe Ratio])</f>
        <v>-0.90258917506198122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-2.7266895682621053</v>
      </c>
      <c r="AS626">
        <f>_xlfn.RANK.AVG(Table2[[#This Row],[1Y Return vs Nifty Z-Score]],Table2[1Y Return vs Nifty Z-Score])</f>
        <v>547</v>
      </c>
      <c r="AT626">
        <f>_xlfn.RANK.AVG(Table2[[#This Row],[6M Return vs Nifty Z-Score]],Table2[6M Return vs Nifty Z-Score])</f>
        <v>547</v>
      </c>
      <c r="AU626">
        <f>_xlfn.RANK.AVG(Table2[[#This Row],[Sharpe Ratio Z-Score]],Table2[Sharpe Ratio Z-Score])</f>
        <v>599</v>
      </c>
      <c r="AV626">
        <f>(Table2[[#This Row],[Rank 1Y]]+Table2[[#This Row],[Rank 6M]]+Table2[[#This Row],[Rank Sharpe]])/3</f>
        <v>564.33333333333337</v>
      </c>
    </row>
    <row r="627" spans="1:48" x14ac:dyDescent="0.3">
      <c r="A627" t="s">
        <v>1473</v>
      </c>
      <c r="B627" t="s">
        <v>1474</v>
      </c>
      <c r="C627" t="s">
        <v>3178</v>
      </c>
      <c r="D627" t="s">
        <v>1475</v>
      </c>
      <c r="E627">
        <v>7310.4062764800001</v>
      </c>
      <c r="F627">
        <v>265.3</v>
      </c>
      <c r="G627">
        <v>-54.353559199080202</v>
      </c>
      <c r="H627">
        <f>(Table2[[#This Row],[1Y Return vs Nifty]]-AVERAGE(Table2[1Y Return vs Nifty]))/_xlfn.STDEV.P(Table2[1Y Return vs Nifty])</f>
        <v>-1.344638399307605</v>
      </c>
      <c r="I627">
        <v>4.0797679683574604</v>
      </c>
      <c r="J627">
        <f>(Table2[[#This Row],[1M Return vs Nifty]]-AVERAGE(Table2[1M Return vs Nifty]))/_xlfn.STDEV.P(Table2[1M Return vs Nifty])</f>
        <v>0.22140196659905612</v>
      </c>
      <c r="K627">
        <v>-25.7793234908813</v>
      </c>
      <c r="L627">
        <f>(Table2[[#This Row],[6M Return vs Nifty]]-AVERAGE(Table2[6M Return vs Nifty]))/_xlfn.STDEV.P(Table2[6M Return vs Nifty])</f>
        <v>-1.1497676743702139</v>
      </c>
      <c r="M627">
        <v>1.61314633592779</v>
      </c>
      <c r="N627">
        <f>(Table2[[#This Row],[1W Return vs Nifty]]-AVERAGE(Table2[1W Return vs Nifty]))/_xlfn.STDEV.P(Table2[1W Return vs Nifty])</f>
        <v>-0.50867284046060657</v>
      </c>
      <c r="O627">
        <v>277</v>
      </c>
      <c r="P627">
        <v>280.08115523185899</v>
      </c>
      <c r="Q627">
        <v>283.53685633758101</v>
      </c>
      <c r="R627">
        <v>38.407854969402997</v>
      </c>
      <c r="S627" s="1">
        <f>(Table2[[#This Row],[Close Price]]-Table2[[#This Row],[20D EMA]])/Table2[[#This Row],[20D EMA]]</f>
        <v>-4.2238267148014402E-2</v>
      </c>
      <c r="T627" s="1">
        <f>(Table2[[#This Row],[Close Price]]-Table2[[#This Row],[50D EMA]])/Table2[[#This Row],[50D EMA]]</f>
        <v>-5.2774543933963435E-2</v>
      </c>
      <c r="U627" s="1">
        <f>(Table2[[#This Row],[Close Price]]-Table2[[#This Row],[200D EMA]])/Table2[[#This Row],[200D EMA]]</f>
        <v>-6.4319173786239872E-2</v>
      </c>
      <c r="V627">
        <v>0.85702197380443601</v>
      </c>
      <c r="W627">
        <v>263</v>
      </c>
      <c r="X627">
        <v>274.89999999999998</v>
      </c>
      <c r="Y627">
        <v>263</v>
      </c>
      <c r="Z627">
        <v>280.7</v>
      </c>
      <c r="AA627">
        <v>263</v>
      </c>
      <c r="AB627">
        <v>280.7</v>
      </c>
      <c r="AC627" s="1">
        <f>(Table2[[#This Row],[Close Price]]/Table2[[#This Row],[Day Low]])-1</f>
        <v>8.7452471482889482E-3</v>
      </c>
      <c r="AD627" s="1">
        <f>(Table2[[#This Row],[Day High]]/Table2[[#This Row],[Close Price]])-1</f>
        <v>3.6185450433471322E-2</v>
      </c>
      <c r="AE627" s="1">
        <f>(Table2[[#This Row],[Close Price]]/Table2[[#This Row],[Current Week Low]])-1</f>
        <v>8.7452471482889482E-3</v>
      </c>
      <c r="AF627" s="1">
        <f>(Table2[[#This Row],[Current Week High]]/Table2[[#This Row],[Close Price]])-1</f>
        <v>5.8047493403693862E-2</v>
      </c>
      <c r="AG627" s="1">
        <f>(Table2[[#This Row],[Close Price]]/Table2[[#This Row],[Current Month Low]])-1</f>
        <v>8.7452471482889482E-3</v>
      </c>
      <c r="AH627" s="1">
        <f>(Table2[[#This Row],[Current Month High]]/Table2[[#This Row],[Close Price]])-1</f>
        <v>5.8047493403693862E-2</v>
      </c>
      <c r="AI627">
        <v>35.6012061816811</v>
      </c>
      <c r="AJ627">
        <v>6.0987802439512002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-0.14000000000000001</v>
      </c>
      <c r="AM627" t="s">
        <v>3214</v>
      </c>
      <c r="AN627">
        <v>-9.25</v>
      </c>
      <c r="AO627" t="s">
        <v>3214</v>
      </c>
      <c r="AP627">
        <v>7.3190240347272006E-2</v>
      </c>
      <c r="AQ627">
        <f>(Table2[[#This Row],[Sharpe Ratio]]-AVERAGE(Table2[Sharpe Ratio]))/_xlfn.STDEV.P(Table2[Sharpe Ratio])</f>
        <v>0.14003580898867027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713</v>
      </c>
      <c r="AT627">
        <f>_xlfn.RANK.AVG(Table2[[#This Row],[6M Return vs Nifty Z-Score]],Table2[6M Return vs Nifty Z-Score])</f>
        <v>672</v>
      </c>
      <c r="AU627">
        <f>_xlfn.RANK.AVG(Table2[[#This Row],[Sharpe Ratio Z-Score]],Table2[Sharpe Ratio Z-Score])</f>
        <v>309</v>
      </c>
      <c r="AV627">
        <f>(Table2[[#This Row],[Rank 1Y]]+Table2[[#This Row],[Rank 6M]]+Table2[[#This Row],[Rank Sharpe]])/3</f>
        <v>564.66666666666663</v>
      </c>
    </row>
    <row r="628" spans="1:48" x14ac:dyDescent="0.3">
      <c r="A628" t="s">
        <v>216</v>
      </c>
      <c r="B628" t="s">
        <v>217</v>
      </c>
      <c r="C628" t="s">
        <v>3174</v>
      </c>
      <c r="D628" t="s">
        <v>218</v>
      </c>
      <c r="E628">
        <v>124945.40759442</v>
      </c>
      <c r="F628">
        <v>1015.85</v>
      </c>
      <c r="G628">
        <v>-3.5341403278697201</v>
      </c>
      <c r="H628">
        <f>(Table2[[#This Row],[1Y Return vs Nifty]]-AVERAGE(Table2[1Y Return vs Nifty]))/_xlfn.STDEV.P(Table2[1Y Return vs Nifty])</f>
        <v>-0.47561954483251906</v>
      </c>
      <c r="I628">
        <v>-5.9869045635403302E-2</v>
      </c>
      <c r="J628">
        <f>(Table2[[#This Row],[1M Return vs Nifty]]-AVERAGE(Table2[1M Return vs Nifty]))/_xlfn.STDEV.P(Table2[1M Return vs Nifty])</f>
        <v>-0.15505901674035577</v>
      </c>
      <c r="K628">
        <v>-19.7566855270769</v>
      </c>
      <c r="L628">
        <f>(Table2[[#This Row],[6M Return vs Nifty]]-AVERAGE(Table2[6M Return vs Nifty]))/_xlfn.STDEV.P(Table2[6M Return vs Nifty])</f>
        <v>-0.95137512622176046</v>
      </c>
      <c r="M628">
        <v>3.1490484657383</v>
      </c>
      <c r="N628">
        <f>(Table2[[#This Row],[1W Return vs Nifty]]-AVERAGE(Table2[1W Return vs Nifty]))/_xlfn.STDEV.P(Table2[1W Return vs Nifty])</f>
        <v>-0.1547429622237568</v>
      </c>
      <c r="O628">
        <v>1020.62</v>
      </c>
      <c r="P628">
        <v>1033.18624268137</v>
      </c>
      <c r="Q628">
        <v>1049.70825496985</v>
      </c>
      <c r="R628">
        <v>60.021714011681702</v>
      </c>
      <c r="S628" s="1">
        <f>(Table2[[#This Row],[Close Price]]-Table2[[#This Row],[20D EMA]])/Table2[[#This Row],[20D EMA]]</f>
        <v>-4.673629754462956E-3</v>
      </c>
      <c r="T628" s="1">
        <f>(Table2[[#This Row],[Close Price]]-Table2[[#This Row],[50D EMA]])/Table2[[#This Row],[50D EMA]]</f>
        <v>-1.6779397523120524E-2</v>
      </c>
      <c r="U628" s="1">
        <f>(Table2[[#This Row],[Close Price]]-Table2[[#This Row],[200D EMA]])/Table2[[#This Row],[200D EMA]]</f>
        <v>-3.2254919221172074E-2</v>
      </c>
      <c r="V628">
        <v>0.79646042176089404</v>
      </c>
      <c r="W628">
        <v>1010</v>
      </c>
      <c r="X628">
        <v>1039.7</v>
      </c>
      <c r="Y628">
        <v>994</v>
      </c>
      <c r="Z628">
        <v>1053.45</v>
      </c>
      <c r="AA628">
        <v>1010</v>
      </c>
      <c r="AB628">
        <v>1053.45</v>
      </c>
      <c r="AC628" s="1">
        <f>(Table2[[#This Row],[Close Price]]/Table2[[#This Row],[Day Low]])-1</f>
        <v>5.7920792079209082E-3</v>
      </c>
      <c r="AD628" s="1">
        <f>(Table2[[#This Row],[Day High]]/Table2[[#This Row],[Close Price]])-1</f>
        <v>2.3477875670620652E-2</v>
      </c>
      <c r="AE628" s="1">
        <f>(Table2[[#This Row],[Close Price]]/Table2[[#This Row],[Current Week Low]])-1</f>
        <v>2.1981891348088478E-2</v>
      </c>
      <c r="AF628" s="1">
        <f>(Table2[[#This Row],[Current Week High]]/Table2[[#This Row],[Close Price]])-1</f>
        <v>3.7013338583452349E-2</v>
      </c>
      <c r="AG628" s="1">
        <f>(Table2[[#This Row],[Close Price]]/Table2[[#This Row],[Current Month Low]])-1</f>
        <v>5.7920792079209082E-3</v>
      </c>
      <c r="AH628" s="1">
        <f>(Table2[[#This Row],[Current Month High]]/Table2[[#This Row],[Close Price]])-1</f>
        <v>3.7013338583452349E-2</v>
      </c>
      <c r="AI628">
        <v>32.696756410887403</v>
      </c>
      <c r="AJ628">
        <v>48.083090379008702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0.02</v>
      </c>
      <c r="AM628" t="s">
        <v>3215</v>
      </c>
      <c r="AN628">
        <v>3.61</v>
      </c>
      <c r="AO628" t="s">
        <v>3215</v>
      </c>
      <c r="AP628">
        <v>-2.6007895151222E-2</v>
      </c>
      <c r="AQ628">
        <f>(Table2[[#This Row],[Sharpe Ratio]]-AVERAGE(Table2[Sharpe Ratio]))/_xlfn.STDEV.P(Table2[Sharpe Ratio])</f>
        <v>-1.01827328487442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457</v>
      </c>
      <c r="AT628">
        <f>_xlfn.RANK.AVG(Table2[[#This Row],[6M Return vs Nifty Z-Score]],Table2[6M Return vs Nifty Z-Score])</f>
        <v>626</v>
      </c>
      <c r="AU628">
        <f>_xlfn.RANK.AVG(Table2[[#This Row],[Sharpe Ratio Z-Score]],Table2[Sharpe Ratio Z-Score])</f>
        <v>617</v>
      </c>
      <c r="AV628">
        <f>(Table2[[#This Row],[Rank 1Y]]+Table2[[#This Row],[Rank 6M]]+Table2[[#This Row],[Rank Sharpe]])/3</f>
        <v>566.66666666666663</v>
      </c>
    </row>
    <row r="629" spans="1:48" x14ac:dyDescent="0.3">
      <c r="A629" t="s">
        <v>1006</v>
      </c>
      <c r="B629" t="s">
        <v>1007</v>
      </c>
      <c r="C629" t="s">
        <v>3180</v>
      </c>
      <c r="D629" t="s">
        <v>1008</v>
      </c>
      <c r="E629">
        <v>14523.023604687</v>
      </c>
      <c r="F629">
        <v>185.77</v>
      </c>
      <c r="G629">
        <v>-11.7583084649387</v>
      </c>
      <c r="H629">
        <f>(Table2[[#This Row],[1Y Return vs Nifty]]-AVERAGE(Table2[1Y Return vs Nifty]))/_xlfn.STDEV.P(Table2[1Y Return vs Nifty])</f>
        <v>-0.61625391909796312</v>
      </c>
      <c r="I629">
        <v>-6.5305585457295496</v>
      </c>
      <c r="J629">
        <f>(Table2[[#This Row],[1M Return vs Nifty]]-AVERAGE(Table2[1M Return vs Nifty]))/_xlfn.STDEV.P(Table2[1M Return vs Nifty])</f>
        <v>-0.74350726083890206</v>
      </c>
      <c r="K629">
        <v>-28.888223076121999</v>
      </c>
      <c r="L629">
        <f>(Table2[[#This Row],[6M Return vs Nifty]]-AVERAGE(Table2[6M Return vs Nifty]))/_xlfn.STDEV.P(Table2[6M Return vs Nifty])</f>
        <v>-1.2521783645628484</v>
      </c>
      <c r="M629">
        <v>4.42752501581624</v>
      </c>
      <c r="N629">
        <f>(Table2[[#This Row],[1W Return vs Nifty]]-AVERAGE(Table2[1W Return vs Nifty]))/_xlfn.STDEV.P(Table2[1W Return vs Nifty])</f>
        <v>0.13986633671222337</v>
      </c>
      <c r="O629">
        <v>190.01</v>
      </c>
      <c r="P629">
        <v>196.80633171918899</v>
      </c>
      <c r="Q629">
        <v>196.99366480084899</v>
      </c>
      <c r="R629">
        <v>33.609987982104798</v>
      </c>
      <c r="S629" s="1">
        <f>(Table2[[#This Row],[Close Price]]-Table2[[#This Row],[20D EMA]])/Table2[[#This Row],[20D EMA]]</f>
        <v>-2.2314615020261989E-2</v>
      </c>
      <c r="T629" s="1">
        <f>(Table2[[#This Row],[Close Price]]-Table2[[#This Row],[50D EMA]])/Table2[[#This Row],[50D EMA]]</f>
        <v>-5.6077117147511547E-2</v>
      </c>
      <c r="U629" s="1">
        <f>(Table2[[#This Row],[Close Price]]-Table2[[#This Row],[200D EMA]])/Table2[[#This Row],[200D EMA]]</f>
        <v>-5.6974749985973197E-2</v>
      </c>
      <c r="V629">
        <v>1.17059746390568</v>
      </c>
      <c r="W629">
        <v>181.1</v>
      </c>
      <c r="X629">
        <v>186.27</v>
      </c>
      <c r="Y629">
        <v>181.1</v>
      </c>
      <c r="Z629">
        <v>192.65</v>
      </c>
      <c r="AA629">
        <v>181.1</v>
      </c>
      <c r="AB629">
        <v>192.65</v>
      </c>
      <c r="AC629" s="1">
        <f>(Table2[[#This Row],[Close Price]]/Table2[[#This Row],[Day Low]])-1</f>
        <v>2.5786858089453357E-2</v>
      </c>
      <c r="AD629" s="1">
        <f>(Table2[[#This Row],[Day High]]/Table2[[#This Row],[Close Price]])-1</f>
        <v>2.6915002422349676E-3</v>
      </c>
      <c r="AE629" s="1">
        <f>(Table2[[#This Row],[Close Price]]/Table2[[#This Row],[Current Week Low]])-1</f>
        <v>2.5786858089453357E-2</v>
      </c>
      <c r="AF629" s="1">
        <f>(Table2[[#This Row],[Current Week High]]/Table2[[#This Row],[Close Price]])-1</f>
        <v>3.7035043333153883E-2</v>
      </c>
      <c r="AG629" s="1">
        <f>(Table2[[#This Row],[Close Price]]/Table2[[#This Row],[Current Month Low]])-1</f>
        <v>2.5786858089453357E-2</v>
      </c>
      <c r="AH629" s="1">
        <f>(Table2[[#This Row],[Current Month High]]/Table2[[#This Row],[Close Price]])-1</f>
        <v>3.7035043333153883E-2</v>
      </c>
      <c r="AI629">
        <v>27.8731765085858</v>
      </c>
      <c r="AJ629">
        <v>36.395007342143899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-0.16</v>
      </c>
      <c r="AM629" t="s">
        <v>3214</v>
      </c>
      <c r="AN629">
        <v>-3.73</v>
      </c>
      <c r="AO629" t="s">
        <v>3214</v>
      </c>
      <c r="AP629">
        <v>5.8740770203470002E-3</v>
      </c>
      <c r="AQ629">
        <f>(Table2[[#This Row],[Sharpe Ratio]]-AVERAGE(Table2[Sharpe Ratio]))/_xlfn.STDEV.P(Table2[Sharpe Ratio])</f>
        <v>-0.64599634528235483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519</v>
      </c>
      <c r="AT629">
        <f>_xlfn.RANK.AVG(Table2[[#This Row],[6M Return vs Nifty Z-Score]],Table2[6M Return vs Nifty Z-Score])</f>
        <v>689</v>
      </c>
      <c r="AU629">
        <f>_xlfn.RANK.AVG(Table2[[#This Row],[Sharpe Ratio Z-Score]],Table2[Sharpe Ratio Z-Score])</f>
        <v>494</v>
      </c>
      <c r="AV629">
        <f>(Table2[[#This Row],[Rank 1Y]]+Table2[[#This Row],[Rank 6M]]+Table2[[#This Row],[Rank Sharpe]])/3</f>
        <v>567.33333333333337</v>
      </c>
    </row>
    <row r="630" spans="1:48" x14ac:dyDescent="0.3">
      <c r="A630" t="s">
        <v>1710</v>
      </c>
      <c r="B630" t="s">
        <v>1711</v>
      </c>
      <c r="C630" t="s">
        <v>3177</v>
      </c>
      <c r="D630" t="s">
        <v>77</v>
      </c>
      <c r="E630">
        <v>5055.0587786120004</v>
      </c>
      <c r="F630">
        <v>223.07</v>
      </c>
      <c r="G630">
        <v>-12.9025929396708</v>
      </c>
      <c r="H630">
        <f>(Table2[[#This Row],[1Y Return vs Nifty]]-AVERAGE(Table2[1Y Return vs Nifty]))/_xlfn.STDEV.P(Table2[1Y Return vs Nifty])</f>
        <v>-0.63582133654414441</v>
      </c>
      <c r="I630">
        <v>-3.3235778366260802</v>
      </c>
      <c r="J630">
        <f>(Table2[[#This Row],[1M Return vs Nifty]]-AVERAGE(Table2[1M Return vs Nifty]))/_xlfn.STDEV.P(Table2[1M Return vs Nifty])</f>
        <v>-0.45186258107140737</v>
      </c>
      <c r="K630">
        <v>-5.0459461548815803</v>
      </c>
      <c r="L630">
        <f>(Table2[[#This Row],[6M Return vs Nifty]]-AVERAGE(Table2[6M Return vs Nifty]))/_xlfn.STDEV.P(Table2[6M Return vs Nifty])</f>
        <v>-0.46678663082529448</v>
      </c>
      <c r="M630">
        <v>1.5222942056019799</v>
      </c>
      <c r="N630">
        <f>(Table2[[#This Row],[1W Return vs Nifty]]-AVERAGE(Table2[1W Return vs Nifty]))/_xlfn.STDEV.P(Table2[1W Return vs Nifty])</f>
        <v>-0.52960860374894814</v>
      </c>
      <c r="O630">
        <v>225.72</v>
      </c>
      <c r="P630">
        <v>226.02438319405999</v>
      </c>
      <c r="Q630">
        <v>214.96532244432899</v>
      </c>
      <c r="R630">
        <v>40.477339092693001</v>
      </c>
      <c r="S630" s="1">
        <f>(Table2[[#This Row],[Close Price]]-Table2[[#This Row],[20D EMA]])/Table2[[#This Row],[20D EMA]]</f>
        <v>-1.1740209108630186E-2</v>
      </c>
      <c r="T630" s="1">
        <f>(Table2[[#This Row],[Close Price]]-Table2[[#This Row],[50D EMA]])/Table2[[#This Row],[50D EMA]]</f>
        <v>-1.3071081766976557E-2</v>
      </c>
      <c r="U630" s="1">
        <f>(Table2[[#This Row],[Close Price]]-Table2[[#This Row],[200D EMA]])/Table2[[#This Row],[200D EMA]]</f>
        <v>3.7702255710429414E-2</v>
      </c>
      <c r="V630">
        <v>0.51173869480844503</v>
      </c>
      <c r="W630">
        <v>218.67</v>
      </c>
      <c r="X630">
        <v>221.47</v>
      </c>
      <c r="Y630">
        <v>218.67</v>
      </c>
      <c r="Z630">
        <v>224.71</v>
      </c>
      <c r="AA630">
        <v>218.67</v>
      </c>
      <c r="AB630">
        <v>224.71</v>
      </c>
      <c r="AC630" s="1">
        <f>(Table2[[#This Row],[Close Price]]/Table2[[#This Row],[Day Low]])-1</f>
        <v>2.0121644487126833E-2</v>
      </c>
      <c r="AD630" s="1">
        <f>(Table2[[#This Row],[Day High]]/Table2[[#This Row],[Close Price]])-1</f>
        <v>-7.1726363921639225E-3</v>
      </c>
      <c r="AE630" s="1">
        <f>(Table2[[#This Row],[Close Price]]/Table2[[#This Row],[Current Week Low]])-1</f>
        <v>2.0121644487126833E-2</v>
      </c>
      <c r="AF630" s="1">
        <f>(Table2[[#This Row],[Current Week High]]/Table2[[#This Row],[Close Price]])-1</f>
        <v>7.3519523019680566E-3</v>
      </c>
      <c r="AG630" s="1">
        <f>(Table2[[#This Row],[Close Price]]/Table2[[#This Row],[Current Month Low]])-1</f>
        <v>2.0121644487126833E-2</v>
      </c>
      <c r="AH630" s="1">
        <f>(Table2[[#This Row],[Current Month High]]/Table2[[#This Row],[Close Price]])-1</f>
        <v>7.3519523019680566E-3</v>
      </c>
      <c r="AI630">
        <v>10.727574304030099</v>
      </c>
      <c r="AJ630">
        <v>22.297149122806999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-0.02</v>
      </c>
      <c r="AM630" t="s">
        <v>3214</v>
      </c>
      <c r="AN630">
        <v>-7.18</v>
      </c>
      <c r="AO630" t="s">
        <v>3214</v>
      </c>
      <c r="AP630">
        <v>-8.1346052961576001E-2</v>
      </c>
      <c r="AQ630">
        <f>(Table2[[#This Row],[Sharpe Ratio]]-AVERAGE(Table2[Sharpe Ratio]))/_xlfn.STDEV.P(Table2[Sharpe Ratio])</f>
        <v>-1.6644415934545438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530</v>
      </c>
      <c r="AT630">
        <f>_xlfn.RANK.AVG(Table2[[#This Row],[6M Return vs Nifty Z-Score]],Table2[6M Return vs Nifty Z-Score])</f>
        <v>482</v>
      </c>
      <c r="AU630">
        <f>_xlfn.RANK.AVG(Table2[[#This Row],[Sharpe Ratio Z-Score]],Table2[Sharpe Ratio Z-Score])</f>
        <v>696</v>
      </c>
      <c r="AV630">
        <f>(Table2[[#This Row],[Rank 1Y]]+Table2[[#This Row],[Rank 6M]]+Table2[[#This Row],[Rank Sharpe]])/3</f>
        <v>569.33333333333337</v>
      </c>
    </row>
    <row r="631" spans="1:48" x14ac:dyDescent="0.3">
      <c r="A631" t="s">
        <v>1694</v>
      </c>
      <c r="B631" t="s">
        <v>1695</v>
      </c>
      <c r="C631" t="s">
        <v>3178</v>
      </c>
      <c r="D631" t="s">
        <v>322</v>
      </c>
      <c r="E631">
        <v>5151.9329972539999</v>
      </c>
      <c r="F631">
        <v>240.51</v>
      </c>
      <c r="G631">
        <v>-22.0462259035377</v>
      </c>
      <c r="H631">
        <f>(Table2[[#This Row],[1Y Return vs Nifty]]-AVERAGE(Table2[1Y Return vs Nifty]))/_xlfn.STDEV.P(Table2[1Y Return vs Nifty])</f>
        <v>-0.79217868223000187</v>
      </c>
      <c r="I631">
        <v>-8.38553825671341</v>
      </c>
      <c r="J631">
        <f>(Table2[[#This Row],[1M Return vs Nifty]]-AVERAGE(Table2[1M Return vs Nifty]))/_xlfn.STDEV.P(Table2[1M Return vs Nifty])</f>
        <v>-0.91220018819247073</v>
      </c>
      <c r="K631">
        <v>0.20712011865135599</v>
      </c>
      <c r="L631">
        <f>(Table2[[#This Row],[6M Return vs Nifty]]-AVERAGE(Table2[6M Return vs Nifty]))/_xlfn.STDEV.P(Table2[6M Return vs Nifty])</f>
        <v>-0.29374464990891569</v>
      </c>
      <c r="M631">
        <v>1.9189117665915201</v>
      </c>
      <c r="N631">
        <f>(Table2[[#This Row],[1W Return vs Nifty]]-AVERAGE(Table2[1W Return vs Nifty]))/_xlfn.STDEV.P(Table2[1W Return vs Nifty])</f>
        <v>-0.43821293318955973</v>
      </c>
      <c r="O631">
        <v>249.83</v>
      </c>
      <c r="P631">
        <v>255.73487261051699</v>
      </c>
      <c r="Q631">
        <v>243.60997079179501</v>
      </c>
      <c r="R631">
        <v>31.888056663144699</v>
      </c>
      <c r="S631" s="1">
        <f>(Table2[[#This Row],[Close Price]]-Table2[[#This Row],[20D EMA]])/Table2[[#This Row],[20D EMA]]</f>
        <v>-3.7305367650002086E-2</v>
      </c>
      <c r="T631" s="1">
        <f>(Table2[[#This Row],[Close Price]]-Table2[[#This Row],[50D EMA]])/Table2[[#This Row],[50D EMA]]</f>
        <v>-5.9533815060507631E-2</v>
      </c>
      <c r="U631" s="1">
        <f>(Table2[[#This Row],[Close Price]]-Table2[[#This Row],[200D EMA]])/Table2[[#This Row],[200D EMA]]</f>
        <v>-1.2725139212156688E-2</v>
      </c>
      <c r="V631">
        <v>0.66202578751798602</v>
      </c>
      <c r="W631">
        <v>233</v>
      </c>
      <c r="X631">
        <v>243.85</v>
      </c>
      <c r="Y631">
        <v>233</v>
      </c>
      <c r="Z631">
        <v>244.7</v>
      </c>
      <c r="AA631">
        <v>233</v>
      </c>
      <c r="AB631">
        <v>244.7</v>
      </c>
      <c r="AC631" s="1">
        <f>(Table2[[#This Row],[Close Price]]/Table2[[#This Row],[Day Low]])-1</f>
        <v>3.223175965665237E-2</v>
      </c>
      <c r="AD631" s="1">
        <f>(Table2[[#This Row],[Day High]]/Table2[[#This Row],[Close Price]])-1</f>
        <v>1.3887156459190919E-2</v>
      </c>
      <c r="AE631" s="1">
        <f>(Table2[[#This Row],[Close Price]]/Table2[[#This Row],[Current Week Low]])-1</f>
        <v>3.223175965665237E-2</v>
      </c>
      <c r="AF631" s="1">
        <f>(Table2[[#This Row],[Current Week High]]/Table2[[#This Row],[Close Price]])-1</f>
        <v>1.7421313043116671E-2</v>
      </c>
      <c r="AG631" s="1">
        <f>(Table2[[#This Row],[Close Price]]/Table2[[#This Row],[Current Month Low]])-1</f>
        <v>3.223175965665237E-2</v>
      </c>
      <c r="AH631" s="1">
        <f>(Table2[[#This Row],[Current Month High]]/Table2[[#This Row],[Close Price]])-1</f>
        <v>1.7421313043116671E-2</v>
      </c>
      <c r="AI631">
        <v>23.529167186395501</v>
      </c>
      <c r="AJ631">
        <v>27.2539682539682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-0.16</v>
      </c>
      <c r="AM631" t="s">
        <v>3214</v>
      </c>
      <c r="AN631">
        <v>-5.14</v>
      </c>
      <c r="AO631" t="s">
        <v>3214</v>
      </c>
      <c r="AP631">
        <v>-9.8630676288957997E-2</v>
      </c>
      <c r="AQ631">
        <f>(Table2[[#This Row],[Sharpe Ratio]]-AVERAGE(Table2[Sharpe Ratio]))/_xlfn.STDEV.P(Table2[Sharpe Ratio])</f>
        <v>-1.866269342368319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583</v>
      </c>
      <c r="AT631">
        <f>_xlfn.RANK.AVG(Table2[[#This Row],[6M Return vs Nifty Z-Score]],Table2[6M Return vs Nifty Z-Score])</f>
        <v>422</v>
      </c>
      <c r="AU631">
        <f>_xlfn.RANK.AVG(Table2[[#This Row],[Sharpe Ratio Z-Score]],Table2[Sharpe Ratio Z-Score])</f>
        <v>712</v>
      </c>
      <c r="AV631">
        <f>(Table2[[#This Row],[Rank 1Y]]+Table2[[#This Row],[Rank 6M]]+Table2[[#This Row],[Rank Sharpe]])/3</f>
        <v>572.33333333333337</v>
      </c>
    </row>
    <row r="632" spans="1:48" x14ac:dyDescent="0.3">
      <c r="A632" t="s">
        <v>471</v>
      </c>
      <c r="B632" t="s">
        <v>472</v>
      </c>
      <c r="C632" t="s">
        <v>3177</v>
      </c>
      <c r="D632" t="s">
        <v>77</v>
      </c>
      <c r="E632">
        <v>47153.381739299999</v>
      </c>
      <c r="F632">
        <v>2458.75</v>
      </c>
      <c r="G632">
        <v>-8.4680286562060001</v>
      </c>
      <c r="H632">
        <f>(Table2[[#This Row],[1Y Return vs Nifty]]-AVERAGE(Table2[1Y Return vs Nifty]))/_xlfn.STDEV.P(Table2[1Y Return vs Nifty])</f>
        <v>-0.55998969463814319</v>
      </c>
      <c r="I632">
        <v>7.1965739182963304</v>
      </c>
      <c r="J632">
        <f>(Table2[[#This Row],[1M Return vs Nifty]]-AVERAGE(Table2[1M Return vs Nifty]))/_xlfn.STDEV.P(Table2[1M Return vs Nifty])</f>
        <v>0.50484610163454868</v>
      </c>
      <c r="K632">
        <v>-19.201167514893999</v>
      </c>
      <c r="L632">
        <f>(Table2[[#This Row],[6M Return vs Nifty]]-AVERAGE(Table2[6M Return vs Nifty]))/_xlfn.STDEV.P(Table2[6M Return vs Nifty])</f>
        <v>-0.93307573073398797</v>
      </c>
      <c r="M632">
        <v>6.1890143170679597</v>
      </c>
      <c r="N632">
        <f>(Table2[[#This Row],[1W Return vs Nifty]]-AVERAGE(Table2[1W Return vs Nifty]))/_xlfn.STDEV.P(Table2[1W Return vs Nifty])</f>
        <v>0.54578002210079135</v>
      </c>
      <c r="O632">
        <v>2461.46</v>
      </c>
      <c r="P632">
        <v>2460.3804972213602</v>
      </c>
      <c r="Q632">
        <v>2418.9882095908702</v>
      </c>
      <c r="R632">
        <v>66.297054808014494</v>
      </c>
      <c r="S632" s="1">
        <f>(Table2[[#This Row],[Close Price]]-Table2[[#This Row],[20D EMA]])/Table2[[#This Row],[20D EMA]]</f>
        <v>-1.1009725935014327E-3</v>
      </c>
      <c r="T632" s="1">
        <f>(Table2[[#This Row],[Close Price]]-Table2[[#This Row],[50D EMA]])/Table2[[#This Row],[50D EMA]]</f>
        <v>-6.6270124608840358E-4</v>
      </c>
      <c r="U632" s="1">
        <f>(Table2[[#This Row],[Close Price]]-Table2[[#This Row],[200D EMA]])/Table2[[#This Row],[200D EMA]]</f>
        <v>1.6437364287879213E-2</v>
      </c>
      <c r="V632">
        <v>0.80430617008187799</v>
      </c>
      <c r="W632">
        <v>2430.0500000000002</v>
      </c>
      <c r="X632">
        <v>2516.3000000000002</v>
      </c>
      <c r="Y632">
        <v>2430.0500000000002</v>
      </c>
      <c r="Z632">
        <v>2544.9</v>
      </c>
      <c r="AA632">
        <v>2430.0500000000002</v>
      </c>
      <c r="AB632">
        <v>2519.4</v>
      </c>
      <c r="AC632" s="1">
        <f>(Table2[[#This Row],[Close Price]]/Table2[[#This Row],[Day Low]])-1</f>
        <v>1.1810456574967487E-2</v>
      </c>
      <c r="AD632" s="1">
        <f>(Table2[[#This Row],[Day High]]/Table2[[#This Row],[Close Price]])-1</f>
        <v>2.3406202338586812E-2</v>
      </c>
      <c r="AE632" s="1">
        <f>(Table2[[#This Row],[Close Price]]/Table2[[#This Row],[Current Week Low]])-1</f>
        <v>1.1810456574967487E-2</v>
      </c>
      <c r="AF632" s="1">
        <f>(Table2[[#This Row],[Current Week High]]/Table2[[#This Row],[Close Price]])-1</f>
        <v>3.5038129130655848E-2</v>
      </c>
      <c r="AG632" s="1">
        <f>(Table2[[#This Row],[Close Price]]/Table2[[#This Row],[Current Month Low]])-1</f>
        <v>1.1810456574967487E-2</v>
      </c>
      <c r="AH632" s="1">
        <f>(Table2[[#This Row],[Current Month High]]/Table2[[#This Row],[Close Price]])-1</f>
        <v>2.4667005592272639E-2</v>
      </c>
      <c r="AI632">
        <v>15.668530757498701</v>
      </c>
      <c r="AJ632">
        <v>36.3699389905712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-0.08</v>
      </c>
      <c r="AM632" t="s">
        <v>3214</v>
      </c>
      <c r="AN632">
        <v>-2.12</v>
      </c>
      <c r="AO632" t="s">
        <v>3214</v>
      </c>
      <c r="AP632">
        <v>-2.0463653477409E-2</v>
      </c>
      <c r="AQ632">
        <f>(Table2[[#This Row],[Sharpe Ratio]]-AVERAGE(Table2[Sharpe Ratio]))/_xlfn.STDEV.P(Table2[Sharpe Ratio])</f>
        <v>-0.95353471376035082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-1.3959740153971418</v>
      </c>
      <c r="AS632">
        <f>_xlfn.RANK.AVG(Table2[[#This Row],[1Y Return vs Nifty Z-Score]],Table2[1Y Return vs Nifty Z-Score])</f>
        <v>488</v>
      </c>
      <c r="AT632">
        <f>_xlfn.RANK.AVG(Table2[[#This Row],[6M Return vs Nifty Z-Score]],Table2[6M Return vs Nifty Z-Score])</f>
        <v>622</v>
      </c>
      <c r="AU632">
        <f>_xlfn.RANK.AVG(Table2[[#This Row],[Sharpe Ratio Z-Score]],Table2[Sharpe Ratio Z-Score])</f>
        <v>608</v>
      </c>
      <c r="AV632">
        <f>(Table2[[#This Row],[Rank 1Y]]+Table2[[#This Row],[Rank 6M]]+Table2[[#This Row],[Rank Sharpe]])/3</f>
        <v>572.66666666666663</v>
      </c>
    </row>
    <row r="633" spans="1:48" x14ac:dyDescent="0.3">
      <c r="A633" t="s">
        <v>861</v>
      </c>
      <c r="B633" t="s">
        <v>862</v>
      </c>
      <c r="C633" t="s">
        <v>3169</v>
      </c>
      <c r="D633" t="s">
        <v>51</v>
      </c>
      <c r="E633">
        <v>19082.90932689</v>
      </c>
      <c r="F633">
        <v>1196.7</v>
      </c>
      <c r="G633">
        <v>-39.451347094699898</v>
      </c>
      <c r="H633">
        <f>(Table2[[#This Row],[1Y Return vs Nifty]]-AVERAGE(Table2[1Y Return vs Nifty]))/_xlfn.STDEV.P(Table2[1Y Return vs Nifty])</f>
        <v>-1.089808580711829</v>
      </c>
      <c r="I633">
        <v>-0.98149089341840901</v>
      </c>
      <c r="J633">
        <f>(Table2[[#This Row],[1M Return vs Nifty]]-AVERAGE(Table2[1M Return vs Nifty]))/_xlfn.STDEV.P(Table2[1M Return vs Nifty])</f>
        <v>-0.23887184040356457</v>
      </c>
      <c r="K633">
        <v>-28.3697632013454</v>
      </c>
      <c r="L633">
        <f>(Table2[[#This Row],[6M Return vs Nifty]]-AVERAGE(Table2[6M Return vs Nifty]))/_xlfn.STDEV.P(Table2[6M Return vs Nifty])</f>
        <v>-1.2350997062925306</v>
      </c>
      <c r="M633">
        <v>1.2191117670491001</v>
      </c>
      <c r="N633">
        <f>(Table2[[#This Row],[1W Return vs Nifty]]-AVERAGE(Table2[1W Return vs Nifty]))/_xlfn.STDEV.P(Table2[1W Return vs Nifty])</f>
        <v>-0.59947329205028577</v>
      </c>
      <c r="O633">
        <v>1219.51</v>
      </c>
      <c r="P633">
        <v>1249.0646116103001</v>
      </c>
      <c r="Q633">
        <v>1347.45839120592</v>
      </c>
      <c r="R633">
        <v>32.808641081944103</v>
      </c>
      <c r="S633" s="1">
        <f>(Table2[[#This Row],[Close Price]]-Table2[[#This Row],[20D EMA]])/Table2[[#This Row],[20D EMA]]</f>
        <v>-1.8704233667620557E-2</v>
      </c>
      <c r="T633" s="1">
        <f>(Table2[[#This Row],[Close Price]]-Table2[[#This Row],[50D EMA]])/Table2[[#This Row],[50D EMA]]</f>
        <v>-4.1923060763679236E-2</v>
      </c>
      <c r="U633" s="1">
        <f>(Table2[[#This Row],[Close Price]]-Table2[[#This Row],[200D EMA]])/Table2[[#This Row],[200D EMA]]</f>
        <v>-0.11188352248190561</v>
      </c>
      <c r="V633">
        <v>0.62441379397312902</v>
      </c>
      <c r="W633">
        <v>1168</v>
      </c>
      <c r="X633">
        <v>1193</v>
      </c>
      <c r="Y633">
        <v>1168</v>
      </c>
      <c r="Z633">
        <v>1211.25</v>
      </c>
      <c r="AA633">
        <v>1168</v>
      </c>
      <c r="AB633">
        <v>1207.5</v>
      </c>
      <c r="AC633" s="1">
        <f>(Table2[[#This Row],[Close Price]]/Table2[[#This Row],[Day Low]])-1</f>
        <v>2.4571917808219323E-2</v>
      </c>
      <c r="AD633" s="1">
        <f>(Table2[[#This Row],[Day High]]/Table2[[#This Row],[Close Price]])-1</f>
        <v>-3.0918358820088976E-3</v>
      </c>
      <c r="AE633" s="1">
        <f>(Table2[[#This Row],[Close Price]]/Table2[[#This Row],[Current Week Low]])-1</f>
        <v>2.4571917808219323E-2</v>
      </c>
      <c r="AF633" s="1">
        <f>(Table2[[#This Row],[Current Week High]]/Table2[[#This Row],[Close Price]])-1</f>
        <v>1.2158435698169878E-2</v>
      </c>
      <c r="AG633" s="1">
        <f>(Table2[[#This Row],[Close Price]]/Table2[[#This Row],[Current Month Low]])-1</f>
        <v>2.4571917808219323E-2</v>
      </c>
      <c r="AH633" s="1">
        <f>(Table2[[#This Row],[Current Month High]]/Table2[[#This Row],[Close Price]])-1</f>
        <v>9.0248182501879715E-3</v>
      </c>
      <c r="AI633">
        <v>50.079384975348802</v>
      </c>
      <c r="AJ633">
        <v>3.7901127493495199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-0.09</v>
      </c>
      <c r="AM633" t="s">
        <v>3214</v>
      </c>
      <c r="AN633">
        <v>-7.4</v>
      </c>
      <c r="AO633" t="s">
        <v>3214</v>
      </c>
      <c r="AP633">
        <v>5.2204760249109999E-2</v>
      </c>
      <c r="AQ633">
        <f>(Table2[[#This Row],[Sharpe Ratio]]-AVERAGE(Table2[Sharpe Ratio]))/_xlfn.STDEV.P(Table2[Sharpe Ratio])</f>
        <v>-0.10500581719343655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678</v>
      </c>
      <c r="AT633">
        <f>_xlfn.RANK.AVG(Table2[[#This Row],[6M Return vs Nifty Z-Score]],Table2[6M Return vs Nifty Z-Score])</f>
        <v>684</v>
      </c>
      <c r="AU633">
        <f>_xlfn.RANK.AVG(Table2[[#This Row],[Sharpe Ratio Z-Score]],Table2[Sharpe Ratio Z-Score])</f>
        <v>367</v>
      </c>
      <c r="AV633">
        <f>(Table2[[#This Row],[Rank 1Y]]+Table2[[#This Row],[Rank 6M]]+Table2[[#This Row],[Rank Sharpe]])/3</f>
        <v>576.33333333333337</v>
      </c>
    </row>
    <row r="634" spans="1:48" x14ac:dyDescent="0.3">
      <c r="A634" t="s">
        <v>946</v>
      </c>
      <c r="B634" t="s">
        <v>947</v>
      </c>
      <c r="C634" t="s">
        <v>3185</v>
      </c>
      <c r="D634" t="s">
        <v>167</v>
      </c>
      <c r="E634">
        <v>16339.650471495001</v>
      </c>
      <c r="F634">
        <v>1032</v>
      </c>
      <c r="G634">
        <v>-34.496400623975703</v>
      </c>
      <c r="H634">
        <f>(Table2[[#This Row],[1Y Return vs Nifty]]-AVERAGE(Table2[1Y Return vs Nifty]))/_xlfn.STDEV.P(Table2[1Y Return vs Nifty])</f>
        <v>-1.0050783338570493</v>
      </c>
      <c r="I634">
        <v>-7.84487720038726</v>
      </c>
      <c r="J634">
        <f>(Table2[[#This Row],[1M Return vs Nifty]]-AVERAGE(Table2[1M Return vs Nifty]))/_xlfn.STDEV.P(Table2[1M Return vs Nifty])</f>
        <v>-0.86303215915275866</v>
      </c>
      <c r="K634">
        <v>0.57112337281817105</v>
      </c>
      <c r="L634">
        <f>(Table2[[#This Row],[6M Return vs Nifty]]-AVERAGE(Table2[6M Return vs Nifty]))/_xlfn.STDEV.P(Table2[6M Return vs Nifty])</f>
        <v>-0.28175396848949552</v>
      </c>
      <c r="M634">
        <v>1.01882905100277</v>
      </c>
      <c r="N634">
        <f>(Table2[[#This Row],[1W Return vs Nifty]]-AVERAGE(Table2[1W Return vs Nifty]))/_xlfn.STDEV.P(Table2[1W Return vs Nifty])</f>
        <v>-0.64562599665781739</v>
      </c>
      <c r="O634" t="e">
        <v>#N/A</v>
      </c>
      <c r="P634">
        <v>1079.2899215545001</v>
      </c>
      <c r="Q634">
        <v>1020.01282162474</v>
      </c>
      <c r="R634">
        <v>41.151718585017299</v>
      </c>
      <c r="S634" s="1" t="e">
        <f>(Table2[[#This Row],[Close Price]]-Table2[[#This Row],[20D EMA]])/Table2[[#This Row],[20D EMA]]</f>
        <v>#N/A</v>
      </c>
      <c r="T634" s="1">
        <f>(Table2[[#This Row],[Close Price]]-Table2[[#This Row],[50D EMA]])/Table2[[#This Row],[50D EMA]]</f>
        <v>-4.3815772398197207E-2</v>
      </c>
      <c r="U634" s="1">
        <f>(Table2[[#This Row],[Close Price]]-Table2[[#This Row],[200D EMA]])/Table2[[#This Row],[200D EMA]]</f>
        <v>1.1751987936941873E-2</v>
      </c>
      <c r="V634">
        <v>0.71578710350522701</v>
      </c>
      <c r="W634" t="e">
        <v>#N/A</v>
      </c>
      <c r="X634" t="e">
        <v>#N/A</v>
      </c>
      <c r="Y634" t="e">
        <v>#N/A</v>
      </c>
      <c r="Z634" t="e">
        <v>#N/A</v>
      </c>
      <c r="AA634" t="e">
        <v>#N/A</v>
      </c>
      <c r="AB634" t="e">
        <v>#N/A</v>
      </c>
      <c r="AC634" s="1" t="e">
        <f>(Table2[[#This Row],[Close Price]]/Table2[[#This Row],[Day Low]])-1</f>
        <v>#N/A</v>
      </c>
      <c r="AD634" s="1" t="e">
        <f>(Table2[[#This Row],[Day High]]/Table2[[#This Row],[Close Price]])-1</f>
        <v>#N/A</v>
      </c>
      <c r="AE634" s="1" t="e">
        <f>(Table2[[#This Row],[Close Price]]/Table2[[#This Row],[Current Week Low]])-1</f>
        <v>#N/A</v>
      </c>
      <c r="AF634" s="1" t="e">
        <f>(Table2[[#This Row],[Current Week High]]/Table2[[#This Row],[Close Price]])-1</f>
        <v>#N/A</v>
      </c>
      <c r="AG634" s="1" t="e">
        <f>(Table2[[#This Row],[Close Price]]/Table2[[#This Row],[Current Month Low]])-1</f>
        <v>#N/A</v>
      </c>
      <c r="AH634" s="1" t="e">
        <f>(Table2[[#This Row],[Current Month High]]/Table2[[#This Row],[Close Price]])-1</f>
        <v>#N/A</v>
      </c>
      <c r="AI634">
        <v>17.248062015503798</v>
      </c>
      <c r="AJ634">
        <v>23.978856319077298</v>
      </c>
      <c r="AK634" t="e">
        <f>IF(AND(Table2[[#This Row],[20D EMA]]&gt;Table2[[#This Row],[50D EMA]],Table2[[#This Row],[50D EMA]]&gt;Table2[[#This Row],[200D EMA]]),"Uptrend","Downtrend/NoTrend")</f>
        <v>#N/A</v>
      </c>
      <c r="AL634" t="e">
        <v>#N/A</v>
      </c>
      <c r="AM634" t="e">
        <v>#N/A</v>
      </c>
      <c r="AN634" t="e">
        <v>#N/A</v>
      </c>
      <c r="AO634" t="e">
        <v>#N/A</v>
      </c>
      <c r="AP634">
        <v>-4.6003069801038E-2</v>
      </c>
      <c r="AQ634">
        <f>(Table2[[#This Row],[Sharpe Ratio]]-AVERAGE(Table2[Sharpe Ratio]))/_xlfn.STDEV.P(Table2[Sharpe Ratio])</f>
        <v>-1.2517513892145384</v>
      </c>
      <c r="AR63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34">
        <f>_xlfn.RANK.AVG(Table2[[#This Row],[1Y Return vs Nifty Z-Score]],Table2[1Y Return vs Nifty Z-Score])</f>
        <v>661</v>
      </c>
      <c r="AT634">
        <f>_xlfn.RANK.AVG(Table2[[#This Row],[6M Return vs Nifty Z-Score]],Table2[6M Return vs Nifty Z-Score])</f>
        <v>417</v>
      </c>
      <c r="AU634">
        <f>_xlfn.RANK.AVG(Table2[[#This Row],[Sharpe Ratio Z-Score]],Table2[Sharpe Ratio Z-Score])</f>
        <v>653</v>
      </c>
      <c r="AV634">
        <f>(Table2[[#This Row],[Rank 1Y]]+Table2[[#This Row],[Rank 6M]]+Table2[[#This Row],[Rank Sharpe]])/3</f>
        <v>577</v>
      </c>
    </row>
    <row r="635" spans="1:48" x14ac:dyDescent="0.3">
      <c r="A635" t="s">
        <v>1925</v>
      </c>
      <c r="B635" t="s">
        <v>1926</v>
      </c>
      <c r="C635" t="s">
        <v>3169</v>
      </c>
      <c r="D635" t="s">
        <v>24</v>
      </c>
      <c r="E635">
        <v>3801.1241479199998</v>
      </c>
      <c r="F635">
        <v>118.76</v>
      </c>
      <c r="G635">
        <v>-33.677094230058202</v>
      </c>
      <c r="H635">
        <f>(Table2[[#This Row],[1Y Return vs Nifty]]-AVERAGE(Table2[1Y Return vs Nifty]))/_xlfn.STDEV.P(Table2[1Y Return vs Nifty])</f>
        <v>-0.99106808502459653</v>
      </c>
      <c r="I635">
        <v>-1.4175297513637699</v>
      </c>
      <c r="J635">
        <f>(Table2[[#This Row],[1M Return vs Nifty]]-AVERAGE(Table2[1M Return vs Nifty]))/_xlfn.STDEV.P(Table2[1M Return vs Nifty])</f>
        <v>-0.27852546623632163</v>
      </c>
      <c r="K635">
        <v>-19.2581230636162</v>
      </c>
      <c r="L635">
        <f>(Table2[[#This Row],[6M Return vs Nifty]]-AVERAGE(Table2[6M Return vs Nifty]))/_xlfn.STDEV.P(Table2[6M Return vs Nifty])</f>
        <v>-0.93495191132297573</v>
      </c>
      <c r="M635">
        <v>2.0614617763711398</v>
      </c>
      <c r="N635">
        <f>(Table2[[#This Row],[1W Return vs Nifty]]-AVERAGE(Table2[1W Return vs Nifty]))/_xlfn.STDEV.P(Table2[1W Return vs Nifty])</f>
        <v>-0.40536402529059934</v>
      </c>
      <c r="O635">
        <v>121.6</v>
      </c>
      <c r="P635">
        <v>123.358727232665</v>
      </c>
      <c r="Q635">
        <v>126.324205653373</v>
      </c>
      <c r="R635">
        <v>44.491929777032198</v>
      </c>
      <c r="S635" s="1">
        <f>(Table2[[#This Row],[Close Price]]-Table2[[#This Row],[20D EMA]])/Table2[[#This Row],[20D EMA]]</f>
        <v>-2.335526315789465E-2</v>
      </c>
      <c r="T635" s="1">
        <f>(Table2[[#This Row],[Close Price]]-Table2[[#This Row],[50D EMA]])/Table2[[#This Row],[50D EMA]]</f>
        <v>-3.7279301885073841E-2</v>
      </c>
      <c r="U635" s="1">
        <f>(Table2[[#This Row],[Close Price]]-Table2[[#This Row],[200D EMA]])/Table2[[#This Row],[200D EMA]]</f>
        <v>-5.9879305112187114E-2</v>
      </c>
      <c r="V635">
        <v>1.1350487092214401</v>
      </c>
      <c r="W635">
        <v>117.5</v>
      </c>
      <c r="X635">
        <v>120.91</v>
      </c>
      <c r="Y635">
        <v>117.5</v>
      </c>
      <c r="Z635">
        <v>123.65</v>
      </c>
      <c r="AA635">
        <v>117.5</v>
      </c>
      <c r="AB635">
        <v>123.65</v>
      </c>
      <c r="AC635" s="1">
        <f>(Table2[[#This Row],[Close Price]]/Table2[[#This Row],[Day Low]])-1</f>
        <v>1.0723404255319258E-2</v>
      </c>
      <c r="AD635" s="1">
        <f>(Table2[[#This Row],[Day High]]/Table2[[#This Row],[Close Price]])-1</f>
        <v>1.8103738632536226E-2</v>
      </c>
      <c r="AE635" s="1">
        <f>(Table2[[#This Row],[Close Price]]/Table2[[#This Row],[Current Week Low]])-1</f>
        <v>1.0723404255319258E-2</v>
      </c>
      <c r="AF635" s="1">
        <f>(Table2[[#This Row],[Current Week High]]/Table2[[#This Row],[Close Price]])-1</f>
        <v>4.1175479959582262E-2</v>
      </c>
      <c r="AG635" s="1">
        <f>(Table2[[#This Row],[Close Price]]/Table2[[#This Row],[Current Month Low]])-1</f>
        <v>1.0723404255319258E-2</v>
      </c>
      <c r="AH635" s="1">
        <f>(Table2[[#This Row],[Current Month High]]/Table2[[#This Row],[Close Price]])-1</f>
        <v>4.1175479959582262E-2</v>
      </c>
      <c r="AI635">
        <v>37.6305153250252</v>
      </c>
      <c r="AJ635">
        <v>8.0618744313011703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-0.13</v>
      </c>
      <c r="AM635" t="s">
        <v>3214</v>
      </c>
      <c r="AN635">
        <v>-2.21</v>
      </c>
      <c r="AO635" t="s">
        <v>3214</v>
      </c>
      <c r="AP635">
        <v>1.9153875560584999E-2</v>
      </c>
      <c r="AQ635">
        <f>(Table2[[#This Row],[Sharpe Ratio]]-AVERAGE(Table2[Sharpe Ratio]))/_xlfn.STDEV.P(Table2[Sharpe Ratio])</f>
        <v>-0.49093182379181743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654</v>
      </c>
      <c r="AT635">
        <f>_xlfn.RANK.AVG(Table2[[#This Row],[6M Return vs Nifty Z-Score]],Table2[6M Return vs Nifty Z-Score])</f>
        <v>623</v>
      </c>
      <c r="AU635">
        <f>_xlfn.RANK.AVG(Table2[[#This Row],[Sharpe Ratio Z-Score]],Table2[Sharpe Ratio Z-Score])</f>
        <v>462</v>
      </c>
      <c r="AV635">
        <f>(Table2[[#This Row],[Rank 1Y]]+Table2[[#This Row],[Rank 6M]]+Table2[[#This Row],[Rank Sharpe]])/3</f>
        <v>579.66666666666663</v>
      </c>
    </row>
    <row r="636" spans="1:48" x14ac:dyDescent="0.3">
      <c r="A636" t="s">
        <v>709</v>
      </c>
      <c r="B636" t="s">
        <v>710</v>
      </c>
      <c r="C636" t="s">
        <v>3173</v>
      </c>
      <c r="D636" t="s">
        <v>54</v>
      </c>
      <c r="E636">
        <v>25302.746606019999</v>
      </c>
      <c r="F636">
        <v>460.8</v>
      </c>
      <c r="G636">
        <v>-13.357950185971999</v>
      </c>
      <c r="H636">
        <f>(Table2[[#This Row],[1Y Return vs Nifty]]-AVERAGE(Table2[1Y Return vs Nifty]))/_xlfn.STDEV.P(Table2[1Y Return vs Nifty])</f>
        <v>-0.64360800631225878</v>
      </c>
      <c r="I636">
        <v>1.0641227549446099</v>
      </c>
      <c r="J636">
        <f>(Table2[[#This Row],[1M Return vs Nifty]]-AVERAGE(Table2[1M Return vs Nifty]))/_xlfn.STDEV.P(Table2[1M Return vs Nifty])</f>
        <v>-5.2842552571761542E-2</v>
      </c>
      <c r="K636">
        <v>-7.7865732306508404</v>
      </c>
      <c r="L636">
        <f>(Table2[[#This Row],[6M Return vs Nifty]]-AVERAGE(Table2[6M Return vs Nifty]))/_xlfn.STDEV.P(Table2[6M Return vs Nifty])</f>
        <v>-0.55706600547046237</v>
      </c>
      <c r="M636">
        <v>5.9285836219533197</v>
      </c>
      <c r="N636">
        <f>(Table2[[#This Row],[1W Return vs Nifty]]-AVERAGE(Table2[1W Return vs Nifty]))/_xlfn.STDEV.P(Table2[1W Return vs Nifty])</f>
        <v>0.48576695068039127</v>
      </c>
      <c r="O636">
        <v>471.67</v>
      </c>
      <c r="P636">
        <v>464.30226786703599</v>
      </c>
      <c r="Q636">
        <v>435.47073857953501</v>
      </c>
      <c r="R636">
        <v>44.916056759461902</v>
      </c>
      <c r="S636" s="1">
        <f>(Table2[[#This Row],[Close Price]]-Table2[[#This Row],[20D EMA]])/Table2[[#This Row],[20D EMA]]</f>
        <v>-2.3045773528102283E-2</v>
      </c>
      <c r="T636" s="1">
        <f>(Table2[[#This Row],[Close Price]]-Table2[[#This Row],[50D EMA]])/Table2[[#This Row],[50D EMA]]</f>
        <v>-7.5430772352784205E-3</v>
      </c>
      <c r="U636" s="1">
        <f>(Table2[[#This Row],[Close Price]]-Table2[[#This Row],[200D EMA]])/Table2[[#This Row],[200D EMA]]</f>
        <v>5.8165243210339904E-2</v>
      </c>
      <c r="V636">
        <v>0.71857036143542696</v>
      </c>
      <c r="W636">
        <v>457.85</v>
      </c>
      <c r="X636">
        <v>470.9</v>
      </c>
      <c r="Y636">
        <v>457.3</v>
      </c>
      <c r="Z636">
        <v>472</v>
      </c>
      <c r="AA636">
        <v>457.85</v>
      </c>
      <c r="AB636">
        <v>472</v>
      </c>
      <c r="AC636" s="1">
        <f>(Table2[[#This Row],[Close Price]]/Table2[[#This Row],[Day Low]])-1</f>
        <v>6.443158239598068E-3</v>
      </c>
      <c r="AD636" s="1">
        <f>(Table2[[#This Row],[Day High]]/Table2[[#This Row],[Close Price]])-1</f>
        <v>2.1918402777777679E-2</v>
      </c>
      <c r="AE636" s="1">
        <f>(Table2[[#This Row],[Close Price]]/Table2[[#This Row],[Current Week Low]])-1</f>
        <v>7.6536190684453054E-3</v>
      </c>
      <c r="AF636" s="1">
        <f>(Table2[[#This Row],[Current Week High]]/Table2[[#This Row],[Close Price]])-1</f>
        <v>2.430555555555558E-2</v>
      </c>
      <c r="AG636" s="1">
        <f>(Table2[[#This Row],[Close Price]]/Table2[[#This Row],[Current Month Low]])-1</f>
        <v>6.443158239598068E-3</v>
      </c>
      <c r="AH636" s="1">
        <f>(Table2[[#This Row],[Current Month High]]/Table2[[#This Row],[Close Price]])-1</f>
        <v>2.430555555555558E-2</v>
      </c>
      <c r="AI636">
        <v>12.4131944444444</v>
      </c>
      <c r="AJ636">
        <v>31.883228391528299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-0.11</v>
      </c>
      <c r="AM636" t="s">
        <v>3214</v>
      </c>
      <c r="AN636">
        <v>-8.67</v>
      </c>
      <c r="AO636" t="s">
        <v>3214</v>
      </c>
      <c r="AP636">
        <v>-7.9898948783668003E-2</v>
      </c>
      <c r="AQ636">
        <f>(Table2[[#This Row],[Sharpe Ratio]]-AVERAGE(Table2[Sharpe Ratio]))/_xlfn.STDEV.P(Table2[Sharpe Ratio])</f>
        <v>-1.6475441596407445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-2.4152937733148363</v>
      </c>
      <c r="AS636">
        <f>_xlfn.RANK.AVG(Table2[[#This Row],[1Y Return vs Nifty Z-Score]],Table2[1Y Return vs Nifty Z-Score])</f>
        <v>536</v>
      </c>
      <c r="AT636">
        <f>_xlfn.RANK.AVG(Table2[[#This Row],[6M Return vs Nifty Z-Score]],Table2[6M Return vs Nifty Z-Score])</f>
        <v>515</v>
      </c>
      <c r="AU636">
        <f>_xlfn.RANK.AVG(Table2[[#This Row],[Sharpe Ratio Z-Score]],Table2[Sharpe Ratio Z-Score])</f>
        <v>695</v>
      </c>
      <c r="AV636">
        <f>(Table2[[#This Row],[Rank 1Y]]+Table2[[#This Row],[Rank 6M]]+Table2[[#This Row],[Rank Sharpe]])/3</f>
        <v>582</v>
      </c>
    </row>
    <row r="637" spans="1:48" x14ac:dyDescent="0.3">
      <c r="A637" t="s">
        <v>1398</v>
      </c>
      <c r="B637" t="s">
        <v>1399</v>
      </c>
      <c r="C637" t="s">
        <v>3183</v>
      </c>
      <c r="D637" t="s">
        <v>468</v>
      </c>
      <c r="E637">
        <v>8071.5204275550004</v>
      </c>
      <c r="F637">
        <v>286.7</v>
      </c>
      <c r="G637">
        <v>-27.971739528798501</v>
      </c>
      <c r="H637">
        <f>(Table2[[#This Row],[1Y Return vs Nifty]]-AVERAGE(Table2[1Y Return vs Nifty]))/_xlfn.STDEV.P(Table2[1Y Return vs Nifty])</f>
        <v>-0.89350575713911329</v>
      </c>
      <c r="I637">
        <v>-0.15568142649248601</v>
      </c>
      <c r="J637">
        <f>(Table2[[#This Row],[1M Return vs Nifty]]-AVERAGE(Table2[1M Return vs Nifty]))/_xlfn.STDEV.P(Table2[1M Return vs Nifty])</f>
        <v>-0.16377225004840293</v>
      </c>
      <c r="K637">
        <v>1.35588237497084</v>
      </c>
      <c r="L637">
        <f>(Table2[[#This Row],[6M Return vs Nifty]]-AVERAGE(Table2[6M Return vs Nifty]))/_xlfn.STDEV.P(Table2[6M Return vs Nifty])</f>
        <v>-0.25590311392124943</v>
      </c>
      <c r="M637">
        <v>1.8184014036576599</v>
      </c>
      <c r="N637">
        <f>(Table2[[#This Row],[1W Return vs Nifty]]-AVERAGE(Table2[1W Return vs Nifty]))/_xlfn.STDEV.P(Table2[1W Return vs Nifty])</f>
        <v>-0.46137431816603058</v>
      </c>
      <c r="O637">
        <v>293.37</v>
      </c>
      <c r="P637">
        <v>285.77733027439001</v>
      </c>
      <c r="Q637">
        <v>270.22593432429898</v>
      </c>
      <c r="R637">
        <v>46.766565401622003</v>
      </c>
      <c r="S637" s="1">
        <f>(Table2[[#This Row],[Close Price]]-Table2[[#This Row],[20D EMA]])/Table2[[#This Row],[20D EMA]]</f>
        <v>-2.273579438933775E-2</v>
      </c>
      <c r="T637" s="1">
        <f>(Table2[[#This Row],[Close Price]]-Table2[[#This Row],[50D EMA]])/Table2[[#This Row],[50D EMA]]</f>
        <v>3.228631622823525E-3</v>
      </c>
      <c r="U637" s="1">
        <f>(Table2[[#This Row],[Close Price]]-Table2[[#This Row],[200D EMA]])/Table2[[#This Row],[200D EMA]]</f>
        <v>6.09640437247242E-2</v>
      </c>
      <c r="V637">
        <v>0.61690064892785501</v>
      </c>
      <c r="W637">
        <v>284.8</v>
      </c>
      <c r="X637">
        <v>293.85000000000002</v>
      </c>
      <c r="Y637">
        <v>282.25</v>
      </c>
      <c r="Z637">
        <v>293.95</v>
      </c>
      <c r="AA637">
        <v>283</v>
      </c>
      <c r="AB637">
        <v>293.95</v>
      </c>
      <c r="AC637" s="1">
        <f>(Table2[[#This Row],[Close Price]]/Table2[[#This Row],[Day Low]])-1</f>
        <v>6.6713483146065844E-3</v>
      </c>
      <c r="AD637" s="1">
        <f>(Table2[[#This Row],[Day High]]/Table2[[#This Row],[Close Price]])-1</f>
        <v>2.4938960585978442E-2</v>
      </c>
      <c r="AE637" s="1">
        <f>(Table2[[#This Row],[Close Price]]/Table2[[#This Row],[Current Week Low]])-1</f>
        <v>1.5766164747564204E-2</v>
      </c>
      <c r="AF637" s="1">
        <f>(Table2[[#This Row],[Current Week High]]/Table2[[#This Row],[Close Price]])-1</f>
        <v>2.5287757237530517E-2</v>
      </c>
      <c r="AG637" s="1">
        <f>(Table2[[#This Row],[Close Price]]/Table2[[#This Row],[Current Month Low]])-1</f>
        <v>1.3074204946996515E-2</v>
      </c>
      <c r="AH637" s="1">
        <f>(Table2[[#This Row],[Current Month High]]/Table2[[#This Row],[Close Price]])-1</f>
        <v>2.5287757237530517E-2</v>
      </c>
      <c r="AI637">
        <v>13.533310080223201</v>
      </c>
      <c r="AJ637">
        <v>30.318181818181799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0.06</v>
      </c>
      <c r="AM637" t="s">
        <v>3215</v>
      </c>
      <c r="AN637">
        <v>-7.23</v>
      </c>
      <c r="AO637" t="s">
        <v>3214</v>
      </c>
      <c r="AP637">
        <v>-0.11271745528567401</v>
      </c>
      <c r="AQ637">
        <f>(Table2[[#This Row],[Sharpe Ratio]]-AVERAGE(Table2[Sharpe Ratio]))/_xlfn.STDEV.P(Table2[Sharpe Ratio])</f>
        <v>-2.0307567506561841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-3.8053121899309805</v>
      </c>
      <c r="AS637">
        <f>_xlfn.RANK.AVG(Table2[[#This Row],[1Y Return vs Nifty Z-Score]],Table2[1Y Return vs Nifty Z-Score])</f>
        <v>623</v>
      </c>
      <c r="AT637">
        <f>_xlfn.RANK.AVG(Table2[[#This Row],[6M Return vs Nifty Z-Score]],Table2[6M Return vs Nifty Z-Score])</f>
        <v>408</v>
      </c>
      <c r="AU637">
        <f>_xlfn.RANK.AVG(Table2[[#This Row],[Sharpe Ratio Z-Score]],Table2[Sharpe Ratio Z-Score])</f>
        <v>722</v>
      </c>
      <c r="AV637">
        <f>(Table2[[#This Row],[Rank 1Y]]+Table2[[#This Row],[Rank 6M]]+Table2[[#This Row],[Rank Sharpe]])/3</f>
        <v>584.33333333333337</v>
      </c>
    </row>
    <row r="638" spans="1:48" x14ac:dyDescent="0.3">
      <c r="A638" t="s">
        <v>318</v>
      </c>
      <c r="B638" t="s">
        <v>319</v>
      </c>
      <c r="C638" t="s">
        <v>3167</v>
      </c>
      <c r="D638" t="s">
        <v>176</v>
      </c>
      <c r="E638">
        <v>86494.563977534999</v>
      </c>
      <c r="F638">
        <v>772.25</v>
      </c>
      <c r="G638">
        <v>-2.8541639478031602</v>
      </c>
      <c r="H638">
        <f>(Table2[[#This Row],[1Y Return vs Nifty]]-AVERAGE(Table2[1Y Return vs Nifty]))/_xlfn.STDEV.P(Table2[1Y Return vs Nifty])</f>
        <v>-0.4639918578577214</v>
      </c>
      <c r="I638">
        <v>-7.32612103512131</v>
      </c>
      <c r="J638">
        <f>(Table2[[#This Row],[1M Return vs Nifty]]-AVERAGE(Table2[1M Return vs Nifty]))/_xlfn.STDEV.P(Table2[1M Return vs Nifty])</f>
        <v>-0.81585617357013995</v>
      </c>
      <c r="K638">
        <v>-33.4174774074664</v>
      </c>
      <c r="L638">
        <f>(Table2[[#This Row],[6M Return vs Nifty]]-AVERAGE(Table2[6M Return vs Nifty]))/_xlfn.STDEV.P(Table2[6M Return vs Nifty])</f>
        <v>-1.4013771564225244</v>
      </c>
      <c r="M638">
        <v>1.51390691382484</v>
      </c>
      <c r="N638">
        <f>(Table2[[#This Row],[1W Return vs Nifty]]-AVERAGE(Table2[1W Return vs Nifty]))/_xlfn.STDEV.P(Table2[1W Return vs Nifty])</f>
        <v>-0.53154135265254276</v>
      </c>
      <c r="O638">
        <v>803.91</v>
      </c>
      <c r="P638">
        <v>834.41854501242995</v>
      </c>
      <c r="Q638">
        <v>908.959076444179</v>
      </c>
      <c r="R638">
        <v>39.370395396059898</v>
      </c>
      <c r="S638" s="1">
        <f>(Table2[[#This Row],[Close Price]]-Table2[[#This Row],[20D EMA]])/Table2[[#This Row],[20D EMA]]</f>
        <v>-3.9382517943550854E-2</v>
      </c>
      <c r="T638" s="1">
        <f>(Table2[[#This Row],[Close Price]]-Table2[[#This Row],[50D EMA]])/Table2[[#This Row],[50D EMA]]</f>
        <v>-7.4505229280952587E-2</v>
      </c>
      <c r="U638" s="1">
        <f>(Table2[[#This Row],[Close Price]]-Table2[[#This Row],[200D EMA]])/Table2[[#This Row],[200D EMA]]</f>
        <v>-0.15040179474193807</v>
      </c>
      <c r="V638">
        <v>0.53520062704941496</v>
      </c>
      <c r="W638">
        <v>770.4</v>
      </c>
      <c r="X638">
        <v>782.85</v>
      </c>
      <c r="Y638">
        <v>770.4</v>
      </c>
      <c r="Z638">
        <v>794.35</v>
      </c>
      <c r="AA638">
        <v>770.4</v>
      </c>
      <c r="AB638">
        <v>794.35</v>
      </c>
      <c r="AC638" s="1">
        <f>(Table2[[#This Row],[Close Price]]/Table2[[#This Row],[Day Low]])-1</f>
        <v>2.4013499480790568E-3</v>
      </c>
      <c r="AD638" s="1">
        <f>(Table2[[#This Row],[Day High]]/Table2[[#This Row],[Close Price]])-1</f>
        <v>1.3726124959533959E-2</v>
      </c>
      <c r="AE638" s="1">
        <f>(Table2[[#This Row],[Close Price]]/Table2[[#This Row],[Current Week Low]])-1</f>
        <v>2.4013499480790568E-3</v>
      </c>
      <c r="AF638" s="1">
        <f>(Table2[[#This Row],[Current Week High]]/Table2[[#This Row],[Close Price]])-1</f>
        <v>2.8617675623179073E-2</v>
      </c>
      <c r="AG638" s="1">
        <f>(Table2[[#This Row],[Close Price]]/Table2[[#This Row],[Current Month Low]])-1</f>
        <v>2.4013499480790568E-3</v>
      </c>
      <c r="AH638" s="1">
        <f>(Table2[[#This Row],[Current Month High]]/Table2[[#This Row],[Close Price]])-1</f>
        <v>2.8617675623179073E-2</v>
      </c>
      <c r="AI638">
        <v>63.081903528650002</v>
      </c>
      <c r="AJ638">
        <v>47.940613026819904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-0.12</v>
      </c>
      <c r="AM638" t="s">
        <v>3214</v>
      </c>
      <c r="AN638">
        <v>-4.28</v>
      </c>
      <c r="AO638" t="s">
        <v>3214</v>
      </c>
      <c r="AP638">
        <v>-1.6283933107310002E-2</v>
      </c>
      <c r="AQ638">
        <f>(Table2[[#This Row],[Sharpe Ratio]]-AVERAGE(Table2[Sharpe Ratio]))/_xlfn.STDEV.P(Table2[Sharpe Ratio])</f>
        <v>-0.90472927916058477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449</v>
      </c>
      <c r="AT638">
        <f>_xlfn.RANK.AVG(Table2[[#This Row],[6M Return vs Nifty Z-Score]],Table2[6M Return vs Nifty Z-Score])</f>
        <v>707</v>
      </c>
      <c r="AU638">
        <f>_xlfn.RANK.AVG(Table2[[#This Row],[Sharpe Ratio Z-Score]],Table2[Sharpe Ratio Z-Score])</f>
        <v>600</v>
      </c>
      <c r="AV638">
        <f>(Table2[[#This Row],[Rank 1Y]]+Table2[[#This Row],[Rank 6M]]+Table2[[#This Row],[Rank Sharpe]])/3</f>
        <v>585.33333333333337</v>
      </c>
    </row>
    <row r="639" spans="1:48" x14ac:dyDescent="0.3">
      <c r="A639" t="s">
        <v>432</v>
      </c>
      <c r="B639" t="s">
        <v>433</v>
      </c>
      <c r="C639" t="s">
        <v>3169</v>
      </c>
      <c r="D639" t="s">
        <v>24</v>
      </c>
      <c r="E639">
        <v>55048.320887657399</v>
      </c>
      <c r="F639">
        <v>71.98</v>
      </c>
      <c r="G639">
        <v>-52.844592560317103</v>
      </c>
      <c r="H639">
        <f>(Table2[[#This Row],[1Y Return vs Nifty]]-AVERAGE(Table2[1Y Return vs Nifty]))/_xlfn.STDEV.P(Table2[1Y Return vs Nifty])</f>
        <v>-1.3188348681184301</v>
      </c>
      <c r="I639">
        <v>-2.6365546278349901</v>
      </c>
      <c r="J639">
        <f>(Table2[[#This Row],[1M Return vs Nifty]]-AVERAGE(Table2[1M Return vs Nifty]))/_xlfn.STDEV.P(Table2[1M Return vs Nifty])</f>
        <v>-0.38938429326881946</v>
      </c>
      <c r="K639">
        <v>-20.738336122916898</v>
      </c>
      <c r="L639">
        <f>(Table2[[#This Row],[6M Return vs Nifty]]-AVERAGE(Table2[6M Return vs Nifty]))/_xlfn.STDEV.P(Table2[6M Return vs Nifty])</f>
        <v>-0.98371181394408258</v>
      </c>
      <c r="M639">
        <v>3.3994425244643001</v>
      </c>
      <c r="N639">
        <f>(Table2[[#This Row],[1W Return vs Nifty]]-AVERAGE(Table2[1W Return vs Nifty]))/_xlfn.STDEV.P(Table2[1W Return vs Nifty])</f>
        <v>-9.7042711018911168E-2</v>
      </c>
      <c r="O639">
        <v>73.48</v>
      </c>
      <c r="P639">
        <v>74.272367059244303</v>
      </c>
      <c r="Q639">
        <v>77.511154811747403</v>
      </c>
      <c r="R639">
        <v>47.6036512192115</v>
      </c>
      <c r="S639" s="1">
        <f>(Table2[[#This Row],[Close Price]]-Table2[[#This Row],[20D EMA]])/Table2[[#This Row],[20D EMA]]</f>
        <v>-2.0413718018508435E-2</v>
      </c>
      <c r="T639" s="1">
        <f>(Table2[[#This Row],[Close Price]]-Table2[[#This Row],[50D EMA]])/Table2[[#This Row],[50D EMA]]</f>
        <v>-3.0864332860372726E-2</v>
      </c>
      <c r="U639" s="1">
        <f>(Table2[[#This Row],[Close Price]]-Table2[[#This Row],[200D EMA]])/Table2[[#This Row],[200D EMA]]</f>
        <v>-7.1359468520124675E-2</v>
      </c>
      <c r="V639">
        <v>1.11554746424066</v>
      </c>
      <c r="W639">
        <v>71.42</v>
      </c>
      <c r="X639">
        <v>73.13</v>
      </c>
      <c r="Y639">
        <v>71.42</v>
      </c>
      <c r="Z639">
        <v>76.069999999999993</v>
      </c>
      <c r="AA639">
        <v>71.42</v>
      </c>
      <c r="AB639">
        <v>75.099999999999994</v>
      </c>
      <c r="AC639" s="1">
        <f>(Table2[[#This Row],[Close Price]]/Table2[[#This Row],[Day Low]])-1</f>
        <v>7.8409409129096552E-3</v>
      </c>
      <c r="AD639" s="1">
        <f>(Table2[[#This Row],[Day High]]/Table2[[#This Row],[Close Price]])-1</f>
        <v>1.5976660183384173E-2</v>
      </c>
      <c r="AE639" s="1">
        <f>(Table2[[#This Row],[Close Price]]/Table2[[#This Row],[Current Week Low]])-1</f>
        <v>7.8409409129096552E-3</v>
      </c>
      <c r="AF639" s="1">
        <f>(Table2[[#This Row],[Current Week High]]/Table2[[#This Row],[Close Price]])-1</f>
        <v>5.6821339260905601E-2</v>
      </c>
      <c r="AG639" s="1">
        <f>(Table2[[#This Row],[Close Price]]/Table2[[#This Row],[Current Month Low]])-1</f>
        <v>7.8409409129096552E-3</v>
      </c>
      <c r="AH639" s="1">
        <f>(Table2[[#This Row],[Current Month High]]/Table2[[#This Row],[Close Price]])-1</f>
        <v>4.3345373714920754E-2</v>
      </c>
      <c r="AI639">
        <v>32.884134481800501</v>
      </c>
      <c r="AJ639">
        <v>2.2007667187278201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-7.0000000000000007E-2</v>
      </c>
      <c r="AM639" t="s">
        <v>3214</v>
      </c>
      <c r="AN639">
        <v>-2.39</v>
      </c>
      <c r="AO639" t="s">
        <v>3214</v>
      </c>
      <c r="AP639">
        <v>3.5326107466929997E-2</v>
      </c>
      <c r="AQ639">
        <f>(Table2[[#This Row],[Sharpe Ratio]]-AVERAGE(Table2[Sharpe Ratio]))/_xlfn.STDEV.P(Table2[Sharpe Ratio])</f>
        <v>-0.30209316073583065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711</v>
      </c>
      <c r="AT639">
        <f>_xlfn.RANK.AVG(Table2[[#This Row],[6M Return vs Nifty Z-Score]],Table2[6M Return vs Nifty Z-Score])</f>
        <v>637</v>
      </c>
      <c r="AU639">
        <f>_xlfn.RANK.AVG(Table2[[#This Row],[Sharpe Ratio Z-Score]],Table2[Sharpe Ratio Z-Score])</f>
        <v>416</v>
      </c>
      <c r="AV639">
        <f>(Table2[[#This Row],[Rank 1Y]]+Table2[[#This Row],[Rank 6M]]+Table2[[#This Row],[Rank Sharpe]])/3</f>
        <v>588</v>
      </c>
    </row>
    <row r="640" spans="1:48" x14ac:dyDescent="0.3">
      <c r="A640" t="s">
        <v>1390</v>
      </c>
      <c r="B640" t="s">
        <v>1391</v>
      </c>
      <c r="C640" t="s">
        <v>3168</v>
      </c>
      <c r="D640" t="s">
        <v>21</v>
      </c>
      <c r="E640">
        <v>8165.2279626</v>
      </c>
      <c r="F640">
        <v>2641.2</v>
      </c>
      <c r="G640">
        <v>-19.469006220042701</v>
      </c>
      <c r="H640">
        <f>(Table2[[#This Row],[1Y Return vs Nifty]]-AVERAGE(Table2[1Y Return vs Nifty]))/_xlfn.STDEV.P(Table2[1Y Return vs Nifty])</f>
        <v>-0.74810788120889371</v>
      </c>
      <c r="I640">
        <v>-8.51444169203101</v>
      </c>
      <c r="J640">
        <f>(Table2[[#This Row],[1M Return vs Nifty]]-AVERAGE(Table2[1M Return vs Nifty]))/_xlfn.STDEV.P(Table2[1M Return vs Nifty])</f>
        <v>-0.92392274112439687</v>
      </c>
      <c r="K640">
        <v>-11.7346284601087</v>
      </c>
      <c r="L640">
        <f>(Table2[[#This Row],[6M Return vs Nifty]]-AVERAGE(Table2[6M Return vs Nifty]))/_xlfn.STDEV.P(Table2[6M Return vs Nifty])</f>
        <v>-0.68711943752305027</v>
      </c>
      <c r="M640">
        <v>3.4996692469790101</v>
      </c>
      <c r="N640">
        <f>(Table2[[#This Row],[1W Return vs Nifty]]-AVERAGE(Table2[1W Return vs Nifty]))/_xlfn.STDEV.P(Table2[1W Return vs Nifty])</f>
        <v>-7.3946687511159209E-2</v>
      </c>
      <c r="O640">
        <v>2690.27</v>
      </c>
      <c r="P640">
        <v>2738.10209485007</v>
      </c>
      <c r="Q640">
        <v>2653.5466282894599</v>
      </c>
      <c r="R640">
        <v>43.289243052705999</v>
      </c>
      <c r="S640" s="1">
        <f>(Table2[[#This Row],[Close Price]]-Table2[[#This Row],[20D EMA]])/Table2[[#This Row],[20D EMA]]</f>
        <v>-1.8239804926643111E-2</v>
      </c>
      <c r="T640" s="1">
        <f>(Table2[[#This Row],[Close Price]]-Table2[[#This Row],[50D EMA]])/Table2[[#This Row],[50D EMA]]</f>
        <v>-3.5390241668609594E-2</v>
      </c>
      <c r="U640" s="1">
        <f>(Table2[[#This Row],[Close Price]]-Table2[[#This Row],[200D EMA]])/Table2[[#This Row],[200D EMA]]</f>
        <v>-4.6528778344547307E-3</v>
      </c>
      <c r="V640">
        <v>0.59808452941325196</v>
      </c>
      <c r="W640">
        <v>2588</v>
      </c>
      <c r="X640">
        <v>2681.8</v>
      </c>
      <c r="Y640">
        <v>2550.5500000000002</v>
      </c>
      <c r="Z640">
        <v>2681.8</v>
      </c>
      <c r="AA640">
        <v>2588</v>
      </c>
      <c r="AB640">
        <v>2681.8</v>
      </c>
      <c r="AC640" s="1">
        <f>(Table2[[#This Row],[Close Price]]/Table2[[#This Row],[Day Low]])-1</f>
        <v>2.0556414219474517E-2</v>
      </c>
      <c r="AD640" s="1">
        <f>(Table2[[#This Row],[Day High]]/Table2[[#This Row],[Close Price]])-1</f>
        <v>1.5371800696653226E-2</v>
      </c>
      <c r="AE640" s="1">
        <f>(Table2[[#This Row],[Close Price]]/Table2[[#This Row],[Current Week Low]])-1</f>
        <v>3.5541353825645272E-2</v>
      </c>
      <c r="AF640" s="1">
        <f>(Table2[[#This Row],[Current Week High]]/Table2[[#This Row],[Close Price]])-1</f>
        <v>1.5371800696653226E-2</v>
      </c>
      <c r="AG640" s="1">
        <f>(Table2[[#This Row],[Close Price]]/Table2[[#This Row],[Current Month Low]])-1</f>
        <v>2.0556414219474517E-2</v>
      </c>
      <c r="AH640" s="1">
        <f>(Table2[[#This Row],[Current Month High]]/Table2[[#This Row],[Close Price]])-1</f>
        <v>1.5371800696653226E-2</v>
      </c>
      <c r="AI640">
        <v>19.074663031955101</v>
      </c>
      <c r="AJ640">
        <v>25.589025463017901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-0.14000000000000001</v>
      </c>
      <c r="AM640" t="s">
        <v>3214</v>
      </c>
      <c r="AN640">
        <v>-2.46</v>
      </c>
      <c r="AO640" t="s">
        <v>3214</v>
      </c>
      <c r="AP640">
        <v>-4.2271362523616997E-2</v>
      </c>
      <c r="AQ640">
        <f>(Table2[[#This Row],[Sharpe Ratio]]-AVERAGE(Table2[Sharpe Ratio]))/_xlfn.STDEV.P(Table2[Sharpe Ratio])</f>
        <v>-1.2081772791433119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571</v>
      </c>
      <c r="AT640">
        <f>_xlfn.RANK.AVG(Table2[[#This Row],[6M Return vs Nifty Z-Score]],Table2[6M Return vs Nifty Z-Score])</f>
        <v>546</v>
      </c>
      <c r="AU640">
        <f>_xlfn.RANK.AVG(Table2[[#This Row],[Sharpe Ratio Z-Score]],Table2[Sharpe Ratio Z-Score])</f>
        <v>648</v>
      </c>
      <c r="AV640">
        <f>(Table2[[#This Row],[Rank 1Y]]+Table2[[#This Row],[Rank 6M]]+Table2[[#This Row],[Rank Sharpe]])/3</f>
        <v>588.33333333333337</v>
      </c>
    </row>
    <row r="641" spans="1:48" x14ac:dyDescent="0.3">
      <c r="A641" t="s">
        <v>1681</v>
      </c>
      <c r="B641" t="s">
        <v>1682</v>
      </c>
      <c r="C641" t="s">
        <v>3180</v>
      </c>
      <c r="D641" t="s">
        <v>1144</v>
      </c>
      <c r="E641">
        <v>5248.19689225</v>
      </c>
      <c r="F641">
        <v>3063.55</v>
      </c>
      <c r="G641">
        <v>-13.3654807861195</v>
      </c>
      <c r="H641">
        <f>(Table2[[#This Row],[1Y Return vs Nifty]]-AVERAGE(Table2[1Y Return vs Nifty]))/_xlfn.STDEV.P(Table2[1Y Return vs Nifty])</f>
        <v>-0.64373678058121042</v>
      </c>
      <c r="I641">
        <v>-1.73654931462103</v>
      </c>
      <c r="J641">
        <f>(Table2[[#This Row],[1M Return vs Nifty]]-AVERAGE(Table2[1M Return vs Nifty]))/_xlfn.STDEV.P(Table2[1M Return vs Nifty])</f>
        <v>-0.30753728975668809</v>
      </c>
      <c r="K641">
        <v>-10.0571299073048</v>
      </c>
      <c r="L641">
        <f>(Table2[[#This Row],[6M Return vs Nifty]]-AVERAGE(Table2[6M Return vs Nifty]))/_xlfn.STDEV.P(Table2[6M Return vs Nifty])</f>
        <v>-0.63186072623968381</v>
      </c>
      <c r="M641">
        <v>5.5820216535443796</v>
      </c>
      <c r="N641">
        <f>(Table2[[#This Row],[1W Return vs Nifty]]-AVERAGE(Table2[1W Return vs Nifty]))/_xlfn.STDEV.P(Table2[1W Return vs Nifty])</f>
        <v>0.40590597978921084</v>
      </c>
      <c r="O641">
        <v>3113.65</v>
      </c>
      <c r="P641">
        <v>3114.2365548965499</v>
      </c>
      <c r="Q641">
        <v>3007.3724103008999</v>
      </c>
      <c r="R641">
        <v>54.037204534741001</v>
      </c>
      <c r="S641" s="1">
        <f>(Table2[[#This Row],[Close Price]]-Table2[[#This Row],[20D EMA]])/Table2[[#This Row],[20D EMA]]</f>
        <v>-1.6090440479822686E-2</v>
      </c>
      <c r="T641" s="1">
        <f>(Table2[[#This Row],[Close Price]]-Table2[[#This Row],[50D EMA]])/Table2[[#This Row],[50D EMA]]</f>
        <v>-1.6275756193553988E-2</v>
      </c>
      <c r="U641" s="1">
        <f>(Table2[[#This Row],[Close Price]]-Table2[[#This Row],[200D EMA]])/Table2[[#This Row],[200D EMA]]</f>
        <v>1.8679957795276668E-2</v>
      </c>
      <c r="V641">
        <v>0.61504721242064198</v>
      </c>
      <c r="W641">
        <v>3031</v>
      </c>
      <c r="X641">
        <v>3126.25</v>
      </c>
      <c r="Y641">
        <v>3031</v>
      </c>
      <c r="Z641">
        <v>3146.05</v>
      </c>
      <c r="AA641">
        <v>3031</v>
      </c>
      <c r="AB641">
        <v>3140</v>
      </c>
      <c r="AC641" s="1">
        <f>(Table2[[#This Row],[Close Price]]/Table2[[#This Row],[Day Low]])-1</f>
        <v>1.0739030023094731E-2</v>
      </c>
      <c r="AD641" s="1">
        <f>(Table2[[#This Row],[Day High]]/Table2[[#This Row],[Close Price]])-1</f>
        <v>2.0466452318388839E-2</v>
      </c>
      <c r="AE641" s="1">
        <f>(Table2[[#This Row],[Close Price]]/Table2[[#This Row],[Current Week Low]])-1</f>
        <v>1.0739030023094731E-2</v>
      </c>
      <c r="AF641" s="1">
        <f>(Table2[[#This Row],[Current Week High]]/Table2[[#This Row],[Close Price]])-1</f>
        <v>2.6929542524195771E-2</v>
      </c>
      <c r="AG641" s="1">
        <f>(Table2[[#This Row],[Close Price]]/Table2[[#This Row],[Current Month Low]])-1</f>
        <v>1.0739030023094731E-2</v>
      </c>
      <c r="AH641" s="1">
        <f>(Table2[[#This Row],[Current Month High]]/Table2[[#This Row],[Close Price]])-1</f>
        <v>2.4954709405754727E-2</v>
      </c>
      <c r="AI641">
        <v>20.774917987302299</v>
      </c>
      <c r="AJ641">
        <v>33.197826086956503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</v>
      </c>
      <c r="AM641">
        <v>0</v>
      </c>
      <c r="AN641">
        <v>-0.88</v>
      </c>
      <c r="AO641" t="s">
        <v>3214</v>
      </c>
      <c r="AP641">
        <v>-8.1909129703778005E-2</v>
      </c>
      <c r="AQ641">
        <f>(Table2[[#This Row],[Sharpe Ratio]]-AVERAGE(Table2[Sharpe Ratio]))/_xlfn.STDEV.P(Table2[Sharpe Ratio])</f>
        <v>-1.6710164842804436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537</v>
      </c>
      <c r="AT641">
        <f>_xlfn.RANK.AVG(Table2[[#This Row],[6M Return vs Nifty Z-Score]],Table2[6M Return vs Nifty Z-Score])</f>
        <v>531</v>
      </c>
      <c r="AU641">
        <f>_xlfn.RANK.AVG(Table2[[#This Row],[Sharpe Ratio Z-Score]],Table2[Sharpe Ratio Z-Score])</f>
        <v>697</v>
      </c>
      <c r="AV641">
        <f>(Table2[[#This Row],[Rank 1Y]]+Table2[[#This Row],[Rank 6M]]+Table2[[#This Row],[Rank Sharpe]])/3</f>
        <v>588.33333333333337</v>
      </c>
    </row>
    <row r="642" spans="1:48" x14ac:dyDescent="0.3">
      <c r="A642" t="s">
        <v>1432</v>
      </c>
      <c r="B642" t="s">
        <v>1433</v>
      </c>
      <c r="C642" t="s">
        <v>3169</v>
      </c>
      <c r="D642" t="s">
        <v>24</v>
      </c>
      <c r="E642">
        <v>7744.4737089720002</v>
      </c>
      <c r="F642">
        <v>40.04</v>
      </c>
      <c r="G642">
        <v>-61.432655244278003</v>
      </c>
      <c r="H642">
        <f>(Table2[[#This Row],[1Y Return vs Nifty]]-AVERAGE(Table2[1Y Return vs Nifty]))/_xlfn.STDEV.P(Table2[1Y Return vs Nifty])</f>
        <v>-1.4656918877685283</v>
      </c>
      <c r="I642">
        <v>-9.6614971504249603</v>
      </c>
      <c r="J642">
        <f>(Table2[[#This Row],[1M Return vs Nifty]]-AVERAGE(Table2[1M Return vs Nifty]))/_xlfn.STDEV.P(Table2[1M Return vs Nifty])</f>
        <v>-1.0282366276685977</v>
      </c>
      <c r="K642">
        <v>-34.193396229151197</v>
      </c>
      <c r="L642">
        <f>(Table2[[#This Row],[6M Return vs Nifty]]-AVERAGE(Table2[6M Return vs Nifty]))/_xlfn.STDEV.P(Table2[6M Return vs Nifty])</f>
        <v>-1.4269368053862408</v>
      </c>
      <c r="M642">
        <v>-0.822937613511741</v>
      </c>
      <c r="N642">
        <f>(Table2[[#This Row],[1W Return vs Nifty]]-AVERAGE(Table2[1W Return vs Nifty]))/_xlfn.STDEV.P(Table2[1W Return vs Nifty])</f>
        <v>-1.0700386194808169</v>
      </c>
      <c r="O642">
        <v>41.82</v>
      </c>
      <c r="P642">
        <v>43.099270708972199</v>
      </c>
      <c r="Q642">
        <v>46.769420699533001</v>
      </c>
      <c r="R642">
        <v>18.578829094294399</v>
      </c>
      <c r="S642" s="1">
        <f>(Table2[[#This Row],[Close Price]]-Table2[[#This Row],[20D EMA]])/Table2[[#This Row],[20D EMA]]</f>
        <v>-4.2563366810138718E-2</v>
      </c>
      <c r="T642" s="1">
        <f>(Table2[[#This Row],[Close Price]]-Table2[[#This Row],[50D EMA]])/Table2[[#This Row],[50D EMA]]</f>
        <v>-7.0981959987906143E-2</v>
      </c>
      <c r="U642" s="1">
        <f>(Table2[[#This Row],[Close Price]]-Table2[[#This Row],[200D EMA]])/Table2[[#This Row],[200D EMA]]</f>
        <v>-0.14388505563850604</v>
      </c>
      <c r="V642">
        <v>1.1560243327064601</v>
      </c>
      <c r="W642">
        <v>39</v>
      </c>
      <c r="X642">
        <v>40.58</v>
      </c>
      <c r="Y642">
        <v>39</v>
      </c>
      <c r="Z642">
        <v>41.04</v>
      </c>
      <c r="AA642">
        <v>39</v>
      </c>
      <c r="AB642">
        <v>40.9</v>
      </c>
      <c r="AC642" s="1">
        <f>(Table2[[#This Row],[Close Price]]/Table2[[#This Row],[Day Low]])-1</f>
        <v>2.6666666666666616E-2</v>
      </c>
      <c r="AD642" s="1">
        <f>(Table2[[#This Row],[Day High]]/Table2[[#This Row],[Close Price]])-1</f>
        <v>1.3486513486513418E-2</v>
      </c>
      <c r="AE642" s="1">
        <f>(Table2[[#This Row],[Close Price]]/Table2[[#This Row],[Current Week Low]])-1</f>
        <v>2.6666666666666616E-2</v>
      </c>
      <c r="AF642" s="1">
        <f>(Table2[[#This Row],[Current Week High]]/Table2[[#This Row],[Close Price]])-1</f>
        <v>2.4975024975024906E-2</v>
      </c>
      <c r="AG642" s="1">
        <f>(Table2[[#This Row],[Close Price]]/Table2[[#This Row],[Current Month Low]])-1</f>
        <v>2.6666666666666616E-2</v>
      </c>
      <c r="AH642" s="1">
        <f>(Table2[[#This Row],[Current Month High]]/Table2[[#This Row],[Close Price]])-1</f>
        <v>2.1478521478521362E-2</v>
      </c>
      <c r="AI642">
        <v>57.342657342657297</v>
      </c>
      <c r="AJ642">
        <v>2.6666666666666599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-0.08</v>
      </c>
      <c r="AM642" t="s">
        <v>3214</v>
      </c>
      <c r="AN642">
        <v>-6.71</v>
      </c>
      <c r="AO642" t="s">
        <v>3214</v>
      </c>
      <c r="AP642">
        <v>6.5356662157458001E-2</v>
      </c>
      <c r="AQ642">
        <f>(Table2[[#This Row],[Sharpe Ratio]]-AVERAGE(Table2[Sharpe Ratio]))/_xlfn.STDEV.P(Table2[Sharpe Ratio])</f>
        <v>4.8565290826694515E-2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725</v>
      </c>
      <c r="AT642">
        <f>_xlfn.RANK.AVG(Table2[[#This Row],[6M Return vs Nifty Z-Score]],Table2[6M Return vs Nifty Z-Score])</f>
        <v>709</v>
      </c>
      <c r="AU642">
        <f>_xlfn.RANK.AVG(Table2[[#This Row],[Sharpe Ratio Z-Score]],Table2[Sharpe Ratio Z-Score])</f>
        <v>332</v>
      </c>
      <c r="AV642">
        <f>(Table2[[#This Row],[Rank 1Y]]+Table2[[#This Row],[Rank 6M]]+Table2[[#This Row],[Rank Sharpe]])/3</f>
        <v>588.66666666666663</v>
      </c>
    </row>
    <row r="643" spans="1:48" x14ac:dyDescent="0.3">
      <c r="A643" t="s">
        <v>888</v>
      </c>
      <c r="B643" t="s">
        <v>889</v>
      </c>
      <c r="C643" t="s">
        <v>3179</v>
      </c>
      <c r="D643" t="s">
        <v>127</v>
      </c>
      <c r="E643">
        <v>17967.555082260002</v>
      </c>
      <c r="F643">
        <v>2913.1</v>
      </c>
      <c r="G643">
        <v>-28.231977372259902</v>
      </c>
      <c r="H643">
        <f>(Table2[[#This Row],[1Y Return vs Nifty]]-AVERAGE(Table2[1Y Return vs Nifty]))/_xlfn.STDEV.P(Table2[1Y Return vs Nifty])</f>
        <v>-0.89795585904187247</v>
      </c>
      <c r="I643">
        <v>0.90927929895606296</v>
      </c>
      <c r="J643">
        <f>(Table2[[#This Row],[1M Return vs Nifty]]-AVERAGE(Table2[1M Return vs Nifty]))/_xlfn.STDEV.P(Table2[1M Return vs Nifty])</f>
        <v>-6.692410598044933E-2</v>
      </c>
      <c r="K643">
        <v>-0.953636616390513</v>
      </c>
      <c r="L643">
        <f>(Table2[[#This Row],[6M Return vs Nifty]]-AVERAGE(Table2[6M Return vs Nifty]))/_xlfn.STDEV.P(Table2[6M Return vs Nifty])</f>
        <v>-0.33198129767513274</v>
      </c>
      <c r="M643">
        <v>6.0119419454234997</v>
      </c>
      <c r="N643">
        <f>(Table2[[#This Row],[1W Return vs Nifty]]-AVERAGE(Table2[1W Return vs Nifty]))/_xlfn.STDEV.P(Table2[1W Return vs Nifty])</f>
        <v>0.50497585774758091</v>
      </c>
      <c r="O643">
        <v>2980.16</v>
      </c>
      <c r="P643">
        <v>2932.84752058703</v>
      </c>
      <c r="Q643">
        <v>2781.33355654554</v>
      </c>
      <c r="R643">
        <v>52.522727140913801</v>
      </c>
      <c r="S643" s="1">
        <f>(Table2[[#This Row],[Close Price]]-Table2[[#This Row],[20D EMA]])/Table2[[#This Row],[20D EMA]]</f>
        <v>-2.2502147535702764E-2</v>
      </c>
      <c r="T643" s="1">
        <f>(Table2[[#This Row],[Close Price]]-Table2[[#This Row],[50D EMA]])/Table2[[#This Row],[50D EMA]]</f>
        <v>-6.7332244340740435E-3</v>
      </c>
      <c r="U643" s="1">
        <f>(Table2[[#This Row],[Close Price]]-Table2[[#This Row],[200D EMA]])/Table2[[#This Row],[200D EMA]]</f>
        <v>4.7375275484079632E-2</v>
      </c>
      <c r="V643">
        <v>0.644148962767505</v>
      </c>
      <c r="W643">
        <v>2874.5</v>
      </c>
      <c r="X643">
        <v>2985.5</v>
      </c>
      <c r="Y643">
        <v>2874.5</v>
      </c>
      <c r="Z643">
        <v>3021</v>
      </c>
      <c r="AA643">
        <v>2874.5</v>
      </c>
      <c r="AB643">
        <v>3021</v>
      </c>
      <c r="AC643" s="1">
        <f>(Table2[[#This Row],[Close Price]]/Table2[[#This Row],[Day Low]])-1</f>
        <v>1.3428422334319068E-2</v>
      </c>
      <c r="AD643" s="1">
        <f>(Table2[[#This Row],[Day High]]/Table2[[#This Row],[Close Price]])-1</f>
        <v>2.4853249116062015E-2</v>
      </c>
      <c r="AE643" s="1">
        <f>(Table2[[#This Row],[Close Price]]/Table2[[#This Row],[Current Week Low]])-1</f>
        <v>1.3428422334319068E-2</v>
      </c>
      <c r="AF643" s="1">
        <f>(Table2[[#This Row],[Current Week High]]/Table2[[#This Row],[Close Price]])-1</f>
        <v>3.7039579829048153E-2</v>
      </c>
      <c r="AG643" s="1">
        <f>(Table2[[#This Row],[Close Price]]/Table2[[#This Row],[Current Month Low]])-1</f>
        <v>1.3428422334319068E-2</v>
      </c>
      <c r="AH643" s="1">
        <f>(Table2[[#This Row],[Current Month High]]/Table2[[#This Row],[Close Price]])-1</f>
        <v>3.7039579829048153E-2</v>
      </c>
      <c r="AI643">
        <v>9.7936905701829708</v>
      </c>
      <c r="AJ643">
        <v>30.632286995515699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-0.06</v>
      </c>
      <c r="AM643" t="s">
        <v>3214</v>
      </c>
      <c r="AN643">
        <v>-6.37</v>
      </c>
      <c r="AO643" t="s">
        <v>3214</v>
      </c>
      <c r="AP643">
        <v>-9.1079917919160994E-2</v>
      </c>
      <c r="AQ643">
        <f>(Table2[[#This Row],[Sharpe Ratio]]-AVERAGE(Table2[Sharpe Ratio]))/_xlfn.STDEV.P(Table2[Sharpe Ratio])</f>
        <v>-1.778101232742594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-2.5699866376924678</v>
      </c>
      <c r="AS643">
        <f>_xlfn.RANK.AVG(Table2[[#This Row],[1Y Return vs Nifty Z-Score]],Table2[1Y Return vs Nifty Z-Score])</f>
        <v>624</v>
      </c>
      <c r="AT643">
        <f>_xlfn.RANK.AVG(Table2[[#This Row],[6M Return vs Nifty Z-Score]],Table2[6M Return vs Nifty Z-Score])</f>
        <v>436</v>
      </c>
      <c r="AU643">
        <f>_xlfn.RANK.AVG(Table2[[#This Row],[Sharpe Ratio Z-Score]],Table2[Sharpe Ratio Z-Score])</f>
        <v>707</v>
      </c>
      <c r="AV643">
        <f>(Table2[[#This Row],[Rank 1Y]]+Table2[[#This Row],[Rank 6M]]+Table2[[#This Row],[Rank Sharpe]])/3</f>
        <v>589</v>
      </c>
    </row>
    <row r="644" spans="1:48" x14ac:dyDescent="0.3">
      <c r="A644" t="s">
        <v>457</v>
      </c>
      <c r="B644" t="s">
        <v>458</v>
      </c>
      <c r="C644" t="s">
        <v>3168</v>
      </c>
      <c r="D644" t="s">
        <v>289</v>
      </c>
      <c r="E644">
        <v>48445.403705781297</v>
      </c>
      <c r="F644">
        <v>7589.9</v>
      </c>
      <c r="G644">
        <v>-24.038210594812899</v>
      </c>
      <c r="H644">
        <f>(Table2[[#This Row],[1Y Return vs Nifty]]-AVERAGE(Table2[1Y Return vs Nifty]))/_xlfn.STDEV.P(Table2[1Y Return vs Nifty])</f>
        <v>-0.82624188667023502</v>
      </c>
      <c r="I644">
        <v>-0.58244521693725604</v>
      </c>
      <c r="J644">
        <f>(Table2[[#This Row],[1M Return vs Nifty]]-AVERAGE(Table2[1M Return vs Nifty]))/_xlfn.STDEV.P(Table2[1M Return vs Nifty])</f>
        <v>-0.20258239588037513</v>
      </c>
      <c r="K644">
        <v>-17.650899714226998</v>
      </c>
      <c r="L644">
        <f>(Table2[[#This Row],[6M Return vs Nifty]]-AVERAGE(Table2[6M Return vs Nifty]))/_xlfn.STDEV.P(Table2[6M Return vs Nifty])</f>
        <v>-0.88200814521162274</v>
      </c>
      <c r="M644">
        <v>2.8696612205105798</v>
      </c>
      <c r="N644">
        <f>(Table2[[#This Row],[1W Return vs Nifty]]-AVERAGE(Table2[1W Return vs Nifty]))/_xlfn.STDEV.P(Table2[1W Return vs Nifty])</f>
        <v>-0.21912433898281861</v>
      </c>
      <c r="O644">
        <v>7717.16</v>
      </c>
      <c r="P644">
        <v>7535.22000412548</v>
      </c>
      <c r="Q644">
        <v>7451.9027123774404</v>
      </c>
      <c r="R644">
        <v>49.9941887037889</v>
      </c>
      <c r="S644" s="1">
        <f>(Table2[[#This Row],[Close Price]]-Table2[[#This Row],[20D EMA]])/Table2[[#This Row],[20D EMA]]</f>
        <v>-1.6490522420164959E-2</v>
      </c>
      <c r="T644" s="1">
        <f>(Table2[[#This Row],[Close Price]]-Table2[[#This Row],[50D EMA]])/Table2[[#This Row],[50D EMA]]</f>
        <v>7.2565891698693173E-3</v>
      </c>
      <c r="U644" s="1">
        <f>(Table2[[#This Row],[Close Price]]-Table2[[#This Row],[200D EMA]])/Table2[[#This Row],[200D EMA]]</f>
        <v>1.8518396300766102E-2</v>
      </c>
      <c r="V644">
        <v>0.60657692654638995</v>
      </c>
      <c r="W644">
        <v>7570</v>
      </c>
      <c r="X644">
        <v>7733</v>
      </c>
      <c r="Y644">
        <v>7570</v>
      </c>
      <c r="Z644">
        <v>7807.95</v>
      </c>
      <c r="AA644">
        <v>7570</v>
      </c>
      <c r="AB644">
        <v>7807.95</v>
      </c>
      <c r="AC644" s="1">
        <f>(Table2[[#This Row],[Close Price]]/Table2[[#This Row],[Day Low]])-1</f>
        <v>2.6287978863936967E-3</v>
      </c>
      <c r="AD644" s="1">
        <f>(Table2[[#This Row],[Day High]]/Table2[[#This Row],[Close Price]])-1</f>
        <v>1.8854003346552739E-2</v>
      </c>
      <c r="AE644" s="1">
        <f>(Table2[[#This Row],[Close Price]]/Table2[[#This Row],[Current Week Low]])-1</f>
        <v>2.6287978863936967E-3</v>
      </c>
      <c r="AF644" s="1">
        <f>(Table2[[#This Row],[Current Week High]]/Table2[[#This Row],[Close Price]])-1</f>
        <v>2.8728968761116747E-2</v>
      </c>
      <c r="AG644" s="1">
        <f>(Table2[[#This Row],[Close Price]]/Table2[[#This Row],[Current Month Low]])-1</f>
        <v>2.6287978863936967E-3</v>
      </c>
      <c r="AH644" s="1">
        <f>(Table2[[#This Row],[Current Month High]]/Table2[[#This Row],[Close Price]])-1</f>
        <v>2.8728968761116747E-2</v>
      </c>
      <c r="AI644">
        <v>21.213718230806698</v>
      </c>
      <c r="AJ644">
        <v>18.385013725979501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0.01</v>
      </c>
      <c r="AM644" t="s">
        <v>3215</v>
      </c>
      <c r="AN644">
        <v>-1.29</v>
      </c>
      <c r="AO644" t="s">
        <v>3214</v>
      </c>
      <c r="AP644">
        <v>-1.1391450782820001E-3</v>
      </c>
      <c r="AQ644">
        <f>(Table2[[#This Row],[Sharpe Ratio]]-AVERAGE(Table2[Sharpe Ratio]))/_xlfn.STDEV.P(Table2[Sharpe Ratio])</f>
        <v>-0.7278877930731944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-2.857844559818246</v>
      </c>
      <c r="AS644">
        <f>_xlfn.RANK.AVG(Table2[[#This Row],[1Y Return vs Nifty Z-Score]],Table2[1Y Return vs Nifty Z-Score])</f>
        <v>599</v>
      </c>
      <c r="AT644">
        <f>_xlfn.RANK.AVG(Table2[[#This Row],[6M Return vs Nifty Z-Score]],Table2[6M Return vs Nifty Z-Score])</f>
        <v>606</v>
      </c>
      <c r="AU644">
        <f>_xlfn.RANK.AVG(Table2[[#This Row],[Sharpe Ratio Z-Score]],Table2[Sharpe Ratio Z-Score])</f>
        <v>566</v>
      </c>
      <c r="AV644">
        <f>(Table2[[#This Row],[Rank 1Y]]+Table2[[#This Row],[Rank 6M]]+Table2[[#This Row],[Rank Sharpe]])/3</f>
        <v>590.33333333333337</v>
      </c>
    </row>
    <row r="645" spans="1:48" x14ac:dyDescent="0.3">
      <c r="A645" t="s">
        <v>1386</v>
      </c>
      <c r="B645" t="s">
        <v>1387</v>
      </c>
      <c r="C645" t="s">
        <v>3183</v>
      </c>
      <c r="D645" t="s">
        <v>440</v>
      </c>
      <c r="E645">
        <v>8188.4165896916002</v>
      </c>
      <c r="F645">
        <v>500.05</v>
      </c>
      <c r="G645">
        <v>-27.047803256941801</v>
      </c>
      <c r="H645">
        <f>(Table2[[#This Row],[1Y Return vs Nifty]]-AVERAGE(Table2[1Y Return vs Nifty]))/_xlfn.STDEV.P(Table2[1Y Return vs Nifty])</f>
        <v>-0.87770632341060695</v>
      </c>
      <c r="I645">
        <v>2.9725518535762299</v>
      </c>
      <c r="J645">
        <f>(Table2[[#This Row],[1M Return vs Nifty]]-AVERAGE(Table2[1M Return vs Nifty]))/_xlfn.STDEV.P(Table2[1M Return vs Nifty])</f>
        <v>0.12071109299568665</v>
      </c>
      <c r="K645">
        <v>-4.09060822143213</v>
      </c>
      <c r="L645">
        <f>(Table2[[#This Row],[6M Return vs Nifty]]-AVERAGE(Table2[6M Return vs Nifty]))/_xlfn.STDEV.P(Table2[6M Return vs Nifty])</f>
        <v>-0.4353167121453097</v>
      </c>
      <c r="M645">
        <v>3.2416709982479599</v>
      </c>
      <c r="N645">
        <f>(Table2[[#This Row],[1W Return vs Nifty]]-AVERAGE(Table2[1W Return vs Nifty]))/_xlfn.STDEV.P(Table2[1W Return vs Nifty])</f>
        <v>-0.13339923138514079</v>
      </c>
      <c r="O645">
        <v>510.64</v>
      </c>
      <c r="P645">
        <v>511.98937363705699</v>
      </c>
      <c r="Q645">
        <v>498.36240597364798</v>
      </c>
      <c r="R645">
        <v>56.7556418297969</v>
      </c>
      <c r="S645" s="1">
        <f>(Table2[[#This Row],[Close Price]]-Table2[[#This Row],[20D EMA]])/Table2[[#This Row],[20D EMA]]</f>
        <v>-2.0738680871063713E-2</v>
      </c>
      <c r="T645" s="1">
        <f>(Table2[[#This Row],[Close Price]]-Table2[[#This Row],[50D EMA]])/Table2[[#This Row],[50D EMA]]</f>
        <v>-2.3319573123641919E-2</v>
      </c>
      <c r="U645" s="1">
        <f>(Table2[[#This Row],[Close Price]]-Table2[[#This Row],[200D EMA]])/Table2[[#This Row],[200D EMA]]</f>
        <v>3.3862787524171034E-3</v>
      </c>
      <c r="V645">
        <v>0.32209613034998202</v>
      </c>
      <c r="W645">
        <v>497.55</v>
      </c>
      <c r="X645">
        <v>518.79999999999995</v>
      </c>
      <c r="Y645">
        <v>497.55</v>
      </c>
      <c r="Z645">
        <v>529</v>
      </c>
      <c r="AA645">
        <v>497.55</v>
      </c>
      <c r="AB645">
        <v>529</v>
      </c>
      <c r="AC645" s="1">
        <f>(Table2[[#This Row],[Close Price]]/Table2[[#This Row],[Day Low]])-1</f>
        <v>5.0246206411415084E-3</v>
      </c>
      <c r="AD645" s="1">
        <f>(Table2[[#This Row],[Day High]]/Table2[[#This Row],[Close Price]])-1</f>
        <v>3.7496250374962292E-2</v>
      </c>
      <c r="AE645" s="1">
        <f>(Table2[[#This Row],[Close Price]]/Table2[[#This Row],[Current Week Low]])-1</f>
        <v>5.0246206411415084E-3</v>
      </c>
      <c r="AF645" s="1">
        <f>(Table2[[#This Row],[Current Week High]]/Table2[[#This Row],[Close Price]])-1</f>
        <v>5.7894210578942173E-2</v>
      </c>
      <c r="AG645" s="1">
        <f>(Table2[[#This Row],[Close Price]]/Table2[[#This Row],[Current Month Low]])-1</f>
        <v>5.0246206411415084E-3</v>
      </c>
      <c r="AH645" s="1">
        <f>(Table2[[#This Row],[Current Month High]]/Table2[[#This Row],[Close Price]])-1</f>
        <v>5.7894210578942173E-2</v>
      </c>
      <c r="AI645">
        <v>26.767323267673198</v>
      </c>
      <c r="AJ645">
        <v>24.143495531281001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-0.08</v>
      </c>
      <c r="AM645" t="s">
        <v>3214</v>
      </c>
      <c r="AN645">
        <v>-3.04</v>
      </c>
      <c r="AO645" t="s">
        <v>3214</v>
      </c>
      <c r="AP645">
        <v>-6.7874260143033993E-2</v>
      </c>
      <c r="AQ645">
        <f>(Table2[[#This Row],[Sharpe Ratio]]-AVERAGE(Table2[Sharpe Ratio]))/_xlfn.STDEV.P(Table2[Sharpe Ratio])</f>
        <v>-1.5071352080679601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617</v>
      </c>
      <c r="AT645">
        <f>_xlfn.RANK.AVG(Table2[[#This Row],[6M Return vs Nifty Z-Score]],Table2[6M Return vs Nifty Z-Score])</f>
        <v>473</v>
      </c>
      <c r="AU645">
        <f>_xlfn.RANK.AVG(Table2[[#This Row],[Sharpe Ratio Z-Score]],Table2[Sharpe Ratio Z-Score])</f>
        <v>682</v>
      </c>
      <c r="AV645">
        <f>(Table2[[#This Row],[Rank 1Y]]+Table2[[#This Row],[Rank 6M]]+Table2[[#This Row],[Rank Sharpe]])/3</f>
        <v>590.66666666666663</v>
      </c>
    </row>
    <row r="646" spans="1:48" x14ac:dyDescent="0.3">
      <c r="A646" t="s">
        <v>95</v>
      </c>
      <c r="B646" t="s">
        <v>96</v>
      </c>
      <c r="C646" t="s">
        <v>3178</v>
      </c>
      <c r="D646" t="s">
        <v>97</v>
      </c>
      <c r="E646">
        <v>314733.19027287798</v>
      </c>
      <c r="F646">
        <v>3149.3</v>
      </c>
      <c r="G646">
        <v>-29.851240466239702</v>
      </c>
      <c r="H646">
        <f>(Table2[[#This Row],[1Y Return vs Nifty]]-AVERAGE(Table2[1Y Return vs Nifty]))/_xlfn.STDEV.P(Table2[1Y Return vs Nifty])</f>
        <v>-0.92564547435585798</v>
      </c>
      <c r="I646">
        <v>3.58571738800382</v>
      </c>
      <c r="J646">
        <f>(Table2[[#This Row],[1M Return vs Nifty]]-AVERAGE(Table2[1M Return vs Nifty]))/_xlfn.STDEV.P(Table2[1M Return vs Nifty])</f>
        <v>0.17647272119163274</v>
      </c>
      <c r="K646">
        <v>-2.7929955369988799</v>
      </c>
      <c r="L646">
        <f>(Table2[[#This Row],[6M Return vs Nifty]]-AVERAGE(Table2[6M Return vs Nifty]))/_xlfn.STDEV.P(Table2[6M Return vs Nifty])</f>
        <v>-0.39257187366728019</v>
      </c>
      <c r="M646">
        <v>4.3433789246787597</v>
      </c>
      <c r="N646">
        <f>(Table2[[#This Row],[1W Return vs Nifty]]-AVERAGE(Table2[1W Return vs Nifty]))/_xlfn.STDEV.P(Table2[1W Return vs Nifty])</f>
        <v>0.12047589821203745</v>
      </c>
      <c r="O646">
        <v>3257.49</v>
      </c>
      <c r="P646">
        <v>3178.84894564049</v>
      </c>
      <c r="Q646">
        <v>3059.7340539305101</v>
      </c>
      <c r="R646">
        <v>48.306712932702297</v>
      </c>
      <c r="S646" s="1">
        <f>(Table2[[#This Row],[Close Price]]-Table2[[#This Row],[20D EMA]])/Table2[[#This Row],[20D EMA]]</f>
        <v>-3.3212688296817366E-2</v>
      </c>
      <c r="T646" s="1">
        <f>(Table2[[#This Row],[Close Price]]-Table2[[#This Row],[50D EMA]])/Table2[[#This Row],[50D EMA]]</f>
        <v>-9.2954859277014669E-3</v>
      </c>
      <c r="U646" s="1">
        <f>(Table2[[#This Row],[Close Price]]-Table2[[#This Row],[200D EMA]])/Table2[[#This Row],[200D EMA]]</f>
        <v>2.9272461099824804E-2</v>
      </c>
      <c r="V646">
        <v>0.79469988170917305</v>
      </c>
      <c r="W646">
        <v>3126.5</v>
      </c>
      <c r="X646">
        <v>3225.9</v>
      </c>
      <c r="Y646">
        <v>3126.5</v>
      </c>
      <c r="Z646">
        <v>3358</v>
      </c>
      <c r="AA646">
        <v>3126.5</v>
      </c>
      <c r="AB646">
        <v>3328.95</v>
      </c>
      <c r="AC646" s="1">
        <f>(Table2[[#This Row],[Close Price]]/Table2[[#This Row],[Day Low]])-1</f>
        <v>7.2924996001919595E-3</v>
      </c>
      <c r="AD646" s="1">
        <f>(Table2[[#This Row],[Day High]]/Table2[[#This Row],[Close Price]])-1</f>
        <v>2.4322865398660021E-2</v>
      </c>
      <c r="AE646" s="1">
        <f>(Table2[[#This Row],[Close Price]]/Table2[[#This Row],[Current Week Low]])-1</f>
        <v>7.2924996001919595E-3</v>
      </c>
      <c r="AF646" s="1">
        <f>(Table2[[#This Row],[Current Week High]]/Table2[[#This Row],[Close Price]])-1</f>
        <v>6.6268694630552849E-2</v>
      </c>
      <c r="AG646" s="1">
        <f>(Table2[[#This Row],[Close Price]]/Table2[[#This Row],[Current Month Low]])-1</f>
        <v>7.2924996001919595E-3</v>
      </c>
      <c r="AH646" s="1">
        <f>(Table2[[#This Row],[Current Month High]]/Table2[[#This Row],[Close Price]])-1</f>
        <v>5.7044422570094788E-2</v>
      </c>
      <c r="AI646">
        <v>8.6892325278633304</v>
      </c>
      <c r="AJ646">
        <v>17.946893374779901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0.05</v>
      </c>
      <c r="AM646" t="s">
        <v>3215</v>
      </c>
      <c r="AN646">
        <v>-5.59</v>
      </c>
      <c r="AO646" t="s">
        <v>3214</v>
      </c>
      <c r="AP646">
        <v>-6.3110129085779995E-2</v>
      </c>
      <c r="AQ646">
        <f>(Table2[[#This Row],[Sharpe Ratio]]-AVERAGE(Table2[Sharpe Ratio]))/_xlfn.STDEV.P(Table2[Sharpe Ratio])</f>
        <v>-1.4515057720887257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-2.4727745007081934</v>
      </c>
      <c r="AS646">
        <f>_xlfn.RANK.AVG(Table2[[#This Row],[1Y Return vs Nifty Z-Score]],Table2[1Y Return vs Nifty Z-Score])</f>
        <v>635</v>
      </c>
      <c r="AT646">
        <f>_xlfn.RANK.AVG(Table2[[#This Row],[6M Return vs Nifty Z-Score]],Table2[6M Return vs Nifty Z-Score])</f>
        <v>459</v>
      </c>
      <c r="AU646">
        <f>_xlfn.RANK.AVG(Table2[[#This Row],[Sharpe Ratio Z-Score]],Table2[Sharpe Ratio Z-Score])</f>
        <v>679</v>
      </c>
      <c r="AV646">
        <f>(Table2[[#This Row],[Rank 1Y]]+Table2[[#This Row],[Rank 6M]]+Table2[[#This Row],[Rank Sharpe]])/3</f>
        <v>591</v>
      </c>
    </row>
    <row r="647" spans="1:48" x14ac:dyDescent="0.3">
      <c r="A647" t="s">
        <v>350</v>
      </c>
      <c r="B647" t="s">
        <v>351</v>
      </c>
      <c r="C647" t="s">
        <v>3178</v>
      </c>
      <c r="D647" t="s">
        <v>97</v>
      </c>
      <c r="E647">
        <v>72238.552176284997</v>
      </c>
      <c r="F647">
        <v>597.04999999999995</v>
      </c>
      <c r="G647">
        <v>-22.9658064584893</v>
      </c>
      <c r="H647">
        <f>(Table2[[#This Row],[1Y Return vs Nifty]]-AVERAGE(Table2[1Y Return vs Nifty]))/_xlfn.STDEV.P(Table2[1Y Return vs Nifty])</f>
        <v>-0.80790363261730991</v>
      </c>
      <c r="I647">
        <v>7.6677998172909598</v>
      </c>
      <c r="J647">
        <f>(Table2[[#This Row],[1M Return vs Nifty]]-AVERAGE(Table2[1M Return vs Nifty]))/_xlfn.STDEV.P(Table2[1M Return vs Nifty])</f>
        <v>0.54769965732333803</v>
      </c>
      <c r="K647">
        <v>-6.1330201974201497</v>
      </c>
      <c r="L647">
        <f>(Table2[[#This Row],[6M Return vs Nifty]]-AVERAGE(Table2[6M Return vs Nifty]))/_xlfn.STDEV.P(Table2[6M Return vs Nifty])</f>
        <v>-0.5025960868512771</v>
      </c>
      <c r="M647">
        <v>4.40791690995714</v>
      </c>
      <c r="N647">
        <f>(Table2[[#This Row],[1W Return vs Nifty]]-AVERAGE(Table2[1W Return vs Nifty]))/_xlfn.STDEV.P(Table2[1W Return vs Nifty])</f>
        <v>0.1353478883134164</v>
      </c>
      <c r="O647">
        <v>608.22</v>
      </c>
      <c r="P647">
        <v>583.73882178923895</v>
      </c>
      <c r="Q647">
        <v>553.60835060402303</v>
      </c>
      <c r="R647">
        <v>60.389181032925997</v>
      </c>
      <c r="S647" s="1">
        <f>(Table2[[#This Row],[Close Price]]-Table2[[#This Row],[20D EMA]])/Table2[[#This Row],[20D EMA]]</f>
        <v>-1.8365065272434436E-2</v>
      </c>
      <c r="T647" s="1">
        <f>(Table2[[#This Row],[Close Price]]-Table2[[#This Row],[50D EMA]])/Table2[[#This Row],[50D EMA]]</f>
        <v>2.2803311539157916E-2</v>
      </c>
      <c r="U647" s="1">
        <f>(Table2[[#This Row],[Close Price]]-Table2[[#This Row],[200D EMA]])/Table2[[#This Row],[200D EMA]]</f>
        <v>7.8470003836790453E-2</v>
      </c>
      <c r="V647">
        <v>1.1551500705383799</v>
      </c>
      <c r="W647">
        <v>590.20000000000005</v>
      </c>
      <c r="X647">
        <v>614.1</v>
      </c>
      <c r="Y647">
        <v>590.20000000000005</v>
      </c>
      <c r="Z647">
        <v>625</v>
      </c>
      <c r="AA647">
        <v>590.20000000000005</v>
      </c>
      <c r="AB647">
        <v>624</v>
      </c>
      <c r="AC647" s="1">
        <f>(Table2[[#This Row],[Close Price]]/Table2[[#This Row],[Day Low]])-1</f>
        <v>1.1606235174516977E-2</v>
      </c>
      <c r="AD647" s="1">
        <f>(Table2[[#This Row],[Day High]]/Table2[[#This Row],[Close Price]])-1</f>
        <v>2.8557072272004103E-2</v>
      </c>
      <c r="AE647" s="1">
        <f>(Table2[[#This Row],[Close Price]]/Table2[[#This Row],[Current Week Low]])-1</f>
        <v>1.1606235174516977E-2</v>
      </c>
      <c r="AF647" s="1">
        <f>(Table2[[#This Row],[Current Week High]]/Table2[[#This Row],[Close Price]])-1</f>
        <v>4.6813499706892303E-2</v>
      </c>
      <c r="AG647" s="1">
        <f>(Table2[[#This Row],[Close Price]]/Table2[[#This Row],[Current Month Low]])-1</f>
        <v>1.1606235174516977E-2</v>
      </c>
      <c r="AH647" s="1">
        <f>(Table2[[#This Row],[Current Month High]]/Table2[[#This Row],[Close Price]])-1</f>
        <v>4.5138598107361316E-2</v>
      </c>
      <c r="AI647">
        <v>5.4350556904781904</v>
      </c>
      <c r="AJ647">
        <v>36.002277904327997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0.13</v>
      </c>
      <c r="AM647" t="s">
        <v>3215</v>
      </c>
      <c r="AN647">
        <v>-4.49</v>
      </c>
      <c r="AO647" t="s">
        <v>3214</v>
      </c>
      <c r="AP647">
        <v>-7.4234423806489994E-2</v>
      </c>
      <c r="AQ647">
        <f>(Table2[[#This Row],[Sharpe Ratio]]-AVERAGE(Table2[Sharpe Ratio]))/_xlfn.STDEV.P(Table2[Sharpe Ratio])</f>
        <v>-1.5814010737802293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-2.2088532476120615</v>
      </c>
      <c r="AS647">
        <f>_xlfn.RANK.AVG(Table2[[#This Row],[1Y Return vs Nifty Z-Score]],Table2[1Y Return vs Nifty Z-Score])</f>
        <v>591</v>
      </c>
      <c r="AT647">
        <f>_xlfn.RANK.AVG(Table2[[#This Row],[6M Return vs Nifty Z-Score]],Table2[6M Return vs Nifty Z-Score])</f>
        <v>497</v>
      </c>
      <c r="AU647">
        <f>_xlfn.RANK.AVG(Table2[[#This Row],[Sharpe Ratio Z-Score]],Table2[Sharpe Ratio Z-Score])</f>
        <v>690</v>
      </c>
      <c r="AV647">
        <f>(Table2[[#This Row],[Rank 1Y]]+Table2[[#This Row],[Rank 6M]]+Table2[[#This Row],[Rank Sharpe]])/3</f>
        <v>592.66666666666663</v>
      </c>
    </row>
    <row r="648" spans="1:48" x14ac:dyDescent="0.3">
      <c r="A648" t="s">
        <v>341</v>
      </c>
      <c r="B648" t="s">
        <v>342</v>
      </c>
      <c r="C648" t="s">
        <v>3179</v>
      </c>
      <c r="D648" t="s">
        <v>127</v>
      </c>
      <c r="E648">
        <v>74492</v>
      </c>
      <c r="F648">
        <v>886.4</v>
      </c>
      <c r="G648">
        <v>-3.3074379744756102</v>
      </c>
      <c r="H648">
        <f>(Table2[[#This Row],[1Y Return vs Nifty]]-AVERAGE(Table2[1Y Return vs Nifty]))/_xlfn.STDEV.P(Table2[1Y Return vs Nifty])</f>
        <v>-0.47174290429177174</v>
      </c>
      <c r="I648">
        <v>-0.823806701401534</v>
      </c>
      <c r="J648">
        <f>(Table2[[#This Row],[1M Return vs Nifty]]-AVERAGE(Table2[1M Return vs Nifty]))/_xlfn.STDEV.P(Table2[1M Return vs Nifty])</f>
        <v>-0.22453194881811947</v>
      </c>
      <c r="K648">
        <v>-25.189387153884699</v>
      </c>
      <c r="L648">
        <f>(Table2[[#This Row],[6M Return vs Nifty]]-AVERAGE(Table2[6M Return vs Nifty]))/_xlfn.STDEV.P(Table2[6M Return vs Nifty])</f>
        <v>-1.1303345000958318</v>
      </c>
      <c r="M648">
        <v>7.0021893317669104</v>
      </c>
      <c r="N648">
        <f>(Table2[[#This Row],[1W Return vs Nifty]]-AVERAGE(Table2[1W Return vs Nifty]))/_xlfn.STDEV.P(Table2[1W Return vs Nifty])</f>
        <v>0.73316626784625172</v>
      </c>
      <c r="O648">
        <v>918.03</v>
      </c>
      <c r="P648">
        <v>936.63477160933496</v>
      </c>
      <c r="Q648">
        <v>924.43774116073803</v>
      </c>
      <c r="R648">
        <v>60.6225396557168</v>
      </c>
      <c r="S648" s="1">
        <f>(Table2[[#This Row],[Close Price]]-Table2[[#This Row],[20D EMA]])/Table2[[#This Row],[20D EMA]]</f>
        <v>-3.4454211735999912E-2</v>
      </c>
      <c r="T648" s="1">
        <f>(Table2[[#This Row],[Close Price]]-Table2[[#This Row],[50D EMA]])/Table2[[#This Row],[50D EMA]]</f>
        <v>-5.3633255065921918E-2</v>
      </c>
      <c r="U648" s="1">
        <f>(Table2[[#This Row],[Close Price]]-Table2[[#This Row],[200D EMA]])/Table2[[#This Row],[200D EMA]]</f>
        <v>-4.1146893367829493E-2</v>
      </c>
      <c r="V648">
        <v>1.0505716926677</v>
      </c>
      <c r="W648">
        <v>880.3</v>
      </c>
      <c r="X648">
        <v>922.8</v>
      </c>
      <c r="Y648">
        <v>880.3</v>
      </c>
      <c r="Z648">
        <v>934</v>
      </c>
      <c r="AA648">
        <v>880.3</v>
      </c>
      <c r="AB648">
        <v>934</v>
      </c>
      <c r="AC648" s="1">
        <f>(Table2[[#This Row],[Close Price]]/Table2[[#This Row],[Day Low]])-1</f>
        <v>6.9294558673180795E-3</v>
      </c>
      <c r="AD648" s="1">
        <f>(Table2[[#This Row],[Day High]]/Table2[[#This Row],[Close Price]])-1</f>
        <v>4.1064981949458401E-2</v>
      </c>
      <c r="AE648" s="1">
        <f>(Table2[[#This Row],[Close Price]]/Table2[[#This Row],[Current Week Low]])-1</f>
        <v>6.9294558673180795E-3</v>
      </c>
      <c r="AF648" s="1">
        <f>(Table2[[#This Row],[Current Week High]]/Table2[[#This Row],[Close Price]])-1</f>
        <v>5.3700361010830422E-2</v>
      </c>
      <c r="AG648" s="1">
        <f>(Table2[[#This Row],[Close Price]]/Table2[[#This Row],[Current Month Low]])-1</f>
        <v>6.9294558673180795E-3</v>
      </c>
      <c r="AH648" s="1">
        <f>(Table2[[#This Row],[Current Month High]]/Table2[[#This Row],[Close Price]])-1</f>
        <v>5.3700361010830422E-2</v>
      </c>
      <c r="AI648">
        <v>28.486010830324901</v>
      </c>
      <c r="AJ648">
        <v>39.4697506097081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-0.18</v>
      </c>
      <c r="AM648" t="s">
        <v>3214</v>
      </c>
      <c r="AN648">
        <v>-5.27</v>
      </c>
      <c r="AO648" t="s">
        <v>3214</v>
      </c>
      <c r="AP648">
        <v>-5.1533514415560998E-2</v>
      </c>
      <c r="AQ648">
        <f>(Table2[[#This Row],[Sharpe Ratio]]-AVERAGE(Table2[Sharpe Ratio]))/_xlfn.STDEV.P(Table2[Sharpe Ratio])</f>
        <v>-1.3163288558969179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452</v>
      </c>
      <c r="AT648">
        <f>_xlfn.RANK.AVG(Table2[[#This Row],[6M Return vs Nifty Z-Score]],Table2[6M Return vs Nifty Z-Score])</f>
        <v>666</v>
      </c>
      <c r="AU648">
        <f>_xlfn.RANK.AVG(Table2[[#This Row],[Sharpe Ratio Z-Score]],Table2[Sharpe Ratio Z-Score])</f>
        <v>662</v>
      </c>
      <c r="AV648">
        <f>(Table2[[#This Row],[Rank 1Y]]+Table2[[#This Row],[Rank 6M]]+Table2[[#This Row],[Rank Sharpe]])/3</f>
        <v>593.33333333333337</v>
      </c>
    </row>
    <row r="649" spans="1:48" x14ac:dyDescent="0.3">
      <c r="A649" t="s">
        <v>1759</v>
      </c>
      <c r="B649" t="s">
        <v>1760</v>
      </c>
      <c r="C649" t="s">
        <v>3173</v>
      </c>
      <c r="D649" t="s">
        <v>54</v>
      </c>
      <c r="E649">
        <v>4752.8852500000003</v>
      </c>
      <c r="F649">
        <v>514.20000000000005</v>
      </c>
      <c r="G649">
        <v>-32.742747875032798</v>
      </c>
      <c r="H649">
        <f>(Table2[[#This Row],[1Y Return vs Nifty]]-AVERAGE(Table2[1Y Return vs Nifty]))/_xlfn.STDEV.P(Table2[1Y Return vs Nifty])</f>
        <v>-0.97509063748264657</v>
      </c>
      <c r="I649">
        <v>-11.1685183618459</v>
      </c>
      <c r="J649">
        <f>(Table2[[#This Row],[1M Return vs Nifty]]-AVERAGE(Table2[1M Return vs Nifty]))/_xlfn.STDEV.P(Table2[1M Return vs Nifty])</f>
        <v>-1.1652860079034264</v>
      </c>
      <c r="K649">
        <v>-4.2285157422684003</v>
      </c>
      <c r="L649">
        <f>(Table2[[#This Row],[6M Return vs Nifty]]-AVERAGE(Table2[6M Return vs Nifty]))/_xlfn.STDEV.P(Table2[6M Return vs Nifty])</f>
        <v>-0.43985954281718032</v>
      </c>
      <c r="M649">
        <v>4.9978044793408101</v>
      </c>
      <c r="N649">
        <f>(Table2[[#This Row],[1W Return vs Nifty]]-AVERAGE(Table2[1W Return vs Nifty]))/_xlfn.STDEV.P(Table2[1W Return vs Nifty])</f>
        <v>0.27128027069194166</v>
      </c>
      <c r="O649">
        <v>528.05999999999995</v>
      </c>
      <c r="P649">
        <v>530.92654093709598</v>
      </c>
      <c r="Q649">
        <v>514.24619468605999</v>
      </c>
      <c r="R649">
        <v>42.306563788697503</v>
      </c>
      <c r="S649" s="1">
        <f>(Table2[[#This Row],[Close Price]]-Table2[[#This Row],[20D EMA]])/Table2[[#This Row],[20D EMA]]</f>
        <v>-2.624701738438795E-2</v>
      </c>
      <c r="T649" s="1">
        <f>(Table2[[#This Row],[Close Price]]-Table2[[#This Row],[50D EMA]])/Table2[[#This Row],[50D EMA]]</f>
        <v>-3.1504435448966729E-2</v>
      </c>
      <c r="U649" s="1">
        <f>(Table2[[#This Row],[Close Price]]-Table2[[#This Row],[200D EMA]])/Table2[[#This Row],[200D EMA]]</f>
        <v>-8.9829903531224865E-5</v>
      </c>
      <c r="V649">
        <v>0.539057336618747</v>
      </c>
      <c r="W649">
        <v>509.85</v>
      </c>
      <c r="X649">
        <v>522</v>
      </c>
      <c r="Y649">
        <v>505.05</v>
      </c>
      <c r="Z649">
        <v>527</v>
      </c>
      <c r="AA649">
        <v>509.85</v>
      </c>
      <c r="AB649">
        <v>527</v>
      </c>
      <c r="AC649" s="1">
        <f>(Table2[[#This Row],[Close Price]]/Table2[[#This Row],[Day Low]])-1</f>
        <v>8.5319211532803862E-3</v>
      </c>
      <c r="AD649" s="1">
        <f>(Table2[[#This Row],[Day High]]/Table2[[#This Row],[Close Price]])-1</f>
        <v>1.5169194865810809E-2</v>
      </c>
      <c r="AE649" s="1">
        <f>(Table2[[#This Row],[Close Price]]/Table2[[#This Row],[Current Week Low]])-1</f>
        <v>1.8117018117018269E-2</v>
      </c>
      <c r="AF649" s="1">
        <f>(Table2[[#This Row],[Current Week High]]/Table2[[#This Row],[Close Price]])-1</f>
        <v>2.4893037728510148E-2</v>
      </c>
      <c r="AG649" s="1">
        <f>(Table2[[#This Row],[Close Price]]/Table2[[#This Row],[Current Month Low]])-1</f>
        <v>8.5319211532803862E-3</v>
      </c>
      <c r="AH649" s="1">
        <f>(Table2[[#This Row],[Current Month High]]/Table2[[#This Row],[Close Price]])-1</f>
        <v>2.4893037728510148E-2</v>
      </c>
      <c r="AI649">
        <v>23.4928043562815</v>
      </c>
      <c r="AJ649">
        <v>19.290105556199901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-0.14000000000000001</v>
      </c>
      <c r="AM649" t="s">
        <v>3214</v>
      </c>
      <c r="AN649">
        <v>-2.93</v>
      </c>
      <c r="AO649" t="s">
        <v>3214</v>
      </c>
      <c r="AP649">
        <v>-4.7971199775914998E-2</v>
      </c>
      <c r="AQ649">
        <f>(Table2[[#This Row],[Sharpe Ratio]]-AVERAGE(Table2[Sharpe Ratio]))/_xlfn.STDEV.P(Table2[Sharpe Ratio])</f>
        <v>-1.2747326966388013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649</v>
      </c>
      <c r="AT649">
        <f>_xlfn.RANK.AVG(Table2[[#This Row],[6M Return vs Nifty Z-Score]],Table2[6M Return vs Nifty Z-Score])</f>
        <v>477</v>
      </c>
      <c r="AU649">
        <f>_xlfn.RANK.AVG(Table2[[#This Row],[Sharpe Ratio Z-Score]],Table2[Sharpe Ratio Z-Score])</f>
        <v>658</v>
      </c>
      <c r="AV649">
        <f>(Table2[[#This Row],[Rank 1Y]]+Table2[[#This Row],[Rank 6M]]+Table2[[#This Row],[Rank Sharpe]])/3</f>
        <v>594.66666666666663</v>
      </c>
    </row>
    <row r="650" spans="1:48" x14ac:dyDescent="0.3">
      <c r="A650" t="s">
        <v>2238</v>
      </c>
      <c r="B650" t="s">
        <v>2239</v>
      </c>
      <c r="C650" t="s">
        <v>3186</v>
      </c>
      <c r="D650" t="s">
        <v>1951</v>
      </c>
      <c r="E650">
        <v>2616.0145701179999</v>
      </c>
      <c r="F650">
        <v>52.77</v>
      </c>
      <c r="G650">
        <v>-30.105332700630701</v>
      </c>
      <c r="H650">
        <f>(Table2[[#This Row],[1Y Return vs Nifty]]-AVERAGE(Table2[1Y Return vs Nifty]))/_xlfn.STDEV.P(Table2[1Y Return vs Nifty])</f>
        <v>-0.92999048552218155</v>
      </c>
      <c r="I650">
        <v>6.3108314894083799</v>
      </c>
      <c r="J650">
        <f>(Table2[[#This Row],[1M Return vs Nifty]]-AVERAGE(Table2[1M Return vs Nifty]))/_xlfn.STDEV.P(Table2[1M Return vs Nifty])</f>
        <v>0.42429617306895884</v>
      </c>
      <c r="K650">
        <v>-13.5439320948892</v>
      </c>
      <c r="L650">
        <f>(Table2[[#This Row],[6M Return vs Nifty]]-AVERAGE(Table2[6M Return vs Nifty]))/_xlfn.STDEV.P(Table2[6M Return vs Nifty])</f>
        <v>-0.74671995819781745</v>
      </c>
      <c r="M650">
        <v>7.9010991238805799</v>
      </c>
      <c r="N650">
        <f>(Table2[[#This Row],[1W Return vs Nifty]]-AVERAGE(Table2[1W Return vs Nifty]))/_xlfn.STDEV.P(Table2[1W Return vs Nifty])</f>
        <v>0.94030904543192673</v>
      </c>
      <c r="O650">
        <v>53.23</v>
      </c>
      <c r="P650">
        <v>53.024035231292601</v>
      </c>
      <c r="Q650">
        <v>52.078545852228402</v>
      </c>
      <c r="R650">
        <v>60.881787137676397</v>
      </c>
      <c r="S650" s="1">
        <f>(Table2[[#This Row],[Close Price]]-Table2[[#This Row],[20D EMA]])/Table2[[#This Row],[20D EMA]]</f>
        <v>-8.6417433777943604E-3</v>
      </c>
      <c r="T650" s="1">
        <f>(Table2[[#This Row],[Close Price]]-Table2[[#This Row],[50D EMA]])/Table2[[#This Row],[50D EMA]]</f>
        <v>-4.7909449023350904E-3</v>
      </c>
      <c r="U650" s="1">
        <f>(Table2[[#This Row],[Close Price]]-Table2[[#This Row],[200D EMA]])/Table2[[#This Row],[200D EMA]]</f>
        <v>1.3277140067112964E-2</v>
      </c>
      <c r="V650">
        <v>0.801609195372739</v>
      </c>
      <c r="W650">
        <v>52.5</v>
      </c>
      <c r="X650">
        <v>54.7</v>
      </c>
      <c r="Y650">
        <v>52.05</v>
      </c>
      <c r="Z650">
        <v>55.43</v>
      </c>
      <c r="AA650">
        <v>52.45</v>
      </c>
      <c r="AB650">
        <v>55.43</v>
      </c>
      <c r="AC650" s="1">
        <f>(Table2[[#This Row],[Close Price]]/Table2[[#This Row],[Day Low]])-1</f>
        <v>5.1428571428571157E-3</v>
      </c>
      <c r="AD650" s="1">
        <f>(Table2[[#This Row],[Day High]]/Table2[[#This Row],[Close Price]])-1</f>
        <v>3.6573810877392532E-2</v>
      </c>
      <c r="AE650" s="1">
        <f>(Table2[[#This Row],[Close Price]]/Table2[[#This Row],[Current Week Low]])-1</f>
        <v>1.383285302593662E-2</v>
      </c>
      <c r="AF650" s="1">
        <f>(Table2[[#This Row],[Current Week High]]/Table2[[#This Row],[Close Price]])-1</f>
        <v>5.0407428463141946E-2</v>
      </c>
      <c r="AG650" s="1">
        <f>(Table2[[#This Row],[Close Price]]/Table2[[#This Row],[Current Month Low]])-1</f>
        <v>6.1010486177310863E-3</v>
      </c>
      <c r="AH650" s="1">
        <f>(Table2[[#This Row],[Current Month High]]/Table2[[#This Row],[Close Price]])-1</f>
        <v>5.0407428463141946E-2</v>
      </c>
      <c r="AI650">
        <v>31.514117870001801</v>
      </c>
      <c r="AJ650">
        <v>24.3109540636042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-0.06</v>
      </c>
      <c r="AM650" t="s">
        <v>3214</v>
      </c>
      <c r="AN650">
        <v>-5.07</v>
      </c>
      <c r="AO650" t="s">
        <v>3214</v>
      </c>
      <c r="AP650">
        <v>-9.1886095267190004E-3</v>
      </c>
      <c r="AQ650">
        <f>(Table2[[#This Row],[Sharpe Ratio]]-AVERAGE(Table2[Sharpe Ratio]))/_xlfn.STDEV.P(Table2[Sharpe Ratio])</f>
        <v>-0.82187915515372234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-1.1339843803728362</v>
      </c>
      <c r="AS650">
        <f>_xlfn.RANK.AVG(Table2[[#This Row],[1Y Return vs Nifty Z-Score]],Table2[1Y Return vs Nifty Z-Score])</f>
        <v>637</v>
      </c>
      <c r="AT650">
        <f>_xlfn.RANK.AVG(Table2[[#This Row],[6M Return vs Nifty Z-Score]],Table2[6M Return vs Nifty Z-Score])</f>
        <v>566</v>
      </c>
      <c r="AU650">
        <f>_xlfn.RANK.AVG(Table2[[#This Row],[Sharpe Ratio Z-Score]],Table2[Sharpe Ratio Z-Score])</f>
        <v>583</v>
      </c>
      <c r="AV650">
        <f>(Table2[[#This Row],[Rank 1Y]]+Table2[[#This Row],[Rank 6M]]+Table2[[#This Row],[Rank Sharpe]])/3</f>
        <v>595.33333333333337</v>
      </c>
    </row>
    <row r="651" spans="1:48" x14ac:dyDescent="0.3">
      <c r="A651" t="s">
        <v>1598</v>
      </c>
      <c r="B651" t="s">
        <v>1599</v>
      </c>
      <c r="C651" t="s">
        <v>3183</v>
      </c>
      <c r="D651" t="s">
        <v>270</v>
      </c>
      <c r="E651">
        <v>6149.4080491570003</v>
      </c>
      <c r="F651">
        <v>175.02</v>
      </c>
      <c r="G651">
        <v>-22.152893061588198</v>
      </c>
      <c r="H651">
        <f>(Table2[[#This Row],[1Y Return vs Nifty]]-AVERAGE(Table2[1Y Return vs Nifty]))/_xlfn.STDEV.P(Table2[1Y Return vs Nifty])</f>
        <v>-0.79400270488823155</v>
      </c>
      <c r="I651">
        <v>9.4265431170744893</v>
      </c>
      <c r="J651">
        <f>(Table2[[#This Row],[1M Return vs Nifty]]-AVERAGE(Table2[1M Return vs Nifty]))/_xlfn.STDEV.P(Table2[1M Return vs Nifty])</f>
        <v>0.7076407898042959</v>
      </c>
      <c r="K651">
        <v>-10.0788346173967</v>
      </c>
      <c r="L651">
        <f>(Table2[[#This Row],[6M Return vs Nifty]]-AVERAGE(Table2[6M Return vs Nifty]))/_xlfn.STDEV.P(Table2[6M Return vs Nifty])</f>
        <v>-0.6325757040895621</v>
      </c>
      <c r="M651">
        <v>6.3980580534237896</v>
      </c>
      <c r="N651">
        <f>(Table2[[#This Row],[1W Return vs Nifty]]-AVERAGE(Table2[1W Return vs Nifty]))/_xlfn.STDEV.P(Table2[1W Return vs Nifty])</f>
        <v>0.59395159678551623</v>
      </c>
      <c r="O651">
        <v>176.56</v>
      </c>
      <c r="P651">
        <v>172.044861108845</v>
      </c>
      <c r="Q651">
        <v>167.674386923551</v>
      </c>
      <c r="R651">
        <v>65.333153262895706</v>
      </c>
      <c r="S651" s="1">
        <f>(Table2[[#This Row],[Close Price]]-Table2[[#This Row],[20D EMA]])/Table2[[#This Row],[20D EMA]]</f>
        <v>-8.7222473946533298E-3</v>
      </c>
      <c r="T651" s="1">
        <f>(Table2[[#This Row],[Close Price]]-Table2[[#This Row],[50D EMA]])/Table2[[#This Row],[50D EMA]]</f>
        <v>1.7292808817304786E-2</v>
      </c>
      <c r="U651" s="1">
        <f>(Table2[[#This Row],[Close Price]]-Table2[[#This Row],[200D EMA]])/Table2[[#This Row],[200D EMA]]</f>
        <v>4.3808796389386243E-2</v>
      </c>
      <c r="V651">
        <v>0.94912253746380904</v>
      </c>
      <c r="W651">
        <v>174.55</v>
      </c>
      <c r="X651">
        <v>182.4</v>
      </c>
      <c r="Y651">
        <v>174.55</v>
      </c>
      <c r="Z651">
        <v>184.35</v>
      </c>
      <c r="AA651">
        <v>174.55</v>
      </c>
      <c r="AB651">
        <v>184.3</v>
      </c>
      <c r="AC651" s="1">
        <f>(Table2[[#This Row],[Close Price]]/Table2[[#This Row],[Day Low]])-1</f>
        <v>2.6926382125465054E-3</v>
      </c>
      <c r="AD651" s="1">
        <f>(Table2[[#This Row],[Day High]]/Table2[[#This Row],[Close Price]])-1</f>
        <v>4.2166609530339461E-2</v>
      </c>
      <c r="AE651" s="1">
        <f>(Table2[[#This Row],[Close Price]]/Table2[[#This Row],[Current Week Low]])-1</f>
        <v>2.6926382125465054E-3</v>
      </c>
      <c r="AF651" s="1">
        <f>(Table2[[#This Row],[Current Week High]]/Table2[[#This Row],[Close Price]])-1</f>
        <v>5.3308193349331345E-2</v>
      </c>
      <c r="AG651" s="1">
        <f>(Table2[[#This Row],[Close Price]]/Table2[[#This Row],[Current Month Low]])-1</f>
        <v>2.6926382125465054E-3</v>
      </c>
      <c r="AH651" s="1">
        <f>(Table2[[#This Row],[Current Month High]]/Table2[[#This Row],[Close Price]])-1</f>
        <v>5.3022511712947029E-2</v>
      </c>
      <c r="AI651">
        <v>25.4713747000342</v>
      </c>
      <c r="AJ651">
        <v>34.579008073817697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0.04</v>
      </c>
      <c r="AM651" t="s">
        <v>3215</v>
      </c>
      <c r="AN651">
        <v>-5.84</v>
      </c>
      <c r="AO651" t="s">
        <v>3214</v>
      </c>
      <c r="AP651">
        <v>-5.3449711015626997E-2</v>
      </c>
      <c r="AQ651">
        <f>(Table2[[#This Row],[Sharpe Ratio]]-AVERAGE(Table2[Sharpe Ratio]))/_xlfn.STDEV.P(Table2[Sharpe Ratio])</f>
        <v>-1.3387037517186209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-1.4636897741066028</v>
      </c>
      <c r="AS651">
        <f>_xlfn.RANK.AVG(Table2[[#This Row],[1Y Return vs Nifty Z-Score]],Table2[1Y Return vs Nifty Z-Score])</f>
        <v>587</v>
      </c>
      <c r="AT651">
        <f>_xlfn.RANK.AVG(Table2[[#This Row],[6M Return vs Nifty Z-Score]],Table2[6M Return vs Nifty Z-Score])</f>
        <v>534</v>
      </c>
      <c r="AU651">
        <f>_xlfn.RANK.AVG(Table2[[#This Row],[Sharpe Ratio Z-Score]],Table2[Sharpe Ratio Z-Score])</f>
        <v>666</v>
      </c>
      <c r="AV651">
        <f>(Table2[[#This Row],[Rank 1Y]]+Table2[[#This Row],[Rank 6M]]+Table2[[#This Row],[Rank Sharpe]])/3</f>
        <v>595.66666666666663</v>
      </c>
    </row>
    <row r="652" spans="1:48" x14ac:dyDescent="0.3">
      <c r="A652" t="s">
        <v>1122</v>
      </c>
      <c r="B652" t="s">
        <v>1123</v>
      </c>
      <c r="C652" t="s">
        <v>3181</v>
      </c>
      <c r="D652" t="s">
        <v>215</v>
      </c>
      <c r="E652">
        <v>11753.795735039999</v>
      </c>
      <c r="F652">
        <v>577.65</v>
      </c>
      <c r="G652">
        <v>-12.269104163323099</v>
      </c>
      <c r="H652">
        <f>(Table2[[#This Row],[1Y Return vs Nifty]]-AVERAGE(Table2[1Y Return vs Nifty]))/_xlfn.STDEV.P(Table2[1Y Return vs Nifty])</f>
        <v>-0.62498859380578986</v>
      </c>
      <c r="I652">
        <v>17.2060438903512</v>
      </c>
      <c r="J652">
        <f>(Table2[[#This Row],[1M Return vs Nifty]]-AVERAGE(Table2[1M Return vs Nifty]))/_xlfn.STDEV.P(Table2[1M Return vs Nifty])</f>
        <v>1.4151130877613152</v>
      </c>
      <c r="K652">
        <v>-23.9529348458417</v>
      </c>
      <c r="L652">
        <f>(Table2[[#This Row],[6M Return vs Nifty]]-AVERAGE(Table2[6M Return vs Nifty]))/_xlfn.STDEV.P(Table2[6M Return vs Nifty])</f>
        <v>-1.089604354015171</v>
      </c>
      <c r="M652">
        <v>3.9261811724567699</v>
      </c>
      <c r="N652">
        <f>(Table2[[#This Row],[1W Return vs Nifty]]-AVERAGE(Table2[1W Return vs Nifty]))/_xlfn.STDEV.P(Table2[1W Return vs Nifty])</f>
        <v>2.4337774057711602E-2</v>
      </c>
      <c r="O652">
        <v>566.69000000000005</v>
      </c>
      <c r="P652">
        <v>552.12151633444796</v>
      </c>
      <c r="Q652">
        <v>547.66938133203803</v>
      </c>
      <c r="R652">
        <v>72.591477035149893</v>
      </c>
      <c r="S652" s="1">
        <f>(Table2[[#This Row],[Close Price]]-Table2[[#This Row],[20D EMA]])/Table2[[#This Row],[20D EMA]]</f>
        <v>1.9340380101995663E-2</v>
      </c>
      <c r="T652" s="1">
        <f>(Table2[[#This Row],[Close Price]]-Table2[[#This Row],[50D EMA]])/Table2[[#This Row],[50D EMA]]</f>
        <v>4.6237074466933328E-2</v>
      </c>
      <c r="U652" s="1">
        <f>(Table2[[#This Row],[Close Price]]-Table2[[#This Row],[200D EMA]])/Table2[[#This Row],[200D EMA]]</f>
        <v>5.4742185139222639E-2</v>
      </c>
      <c r="V652">
        <v>1.7985976042557399</v>
      </c>
      <c r="W652">
        <v>575.1</v>
      </c>
      <c r="X652">
        <v>597.45000000000005</v>
      </c>
      <c r="Y652">
        <v>575.1</v>
      </c>
      <c r="Z652">
        <v>608.6</v>
      </c>
      <c r="AA652">
        <v>575.1</v>
      </c>
      <c r="AB652">
        <v>608.6</v>
      </c>
      <c r="AC652" s="1">
        <f>(Table2[[#This Row],[Close Price]]/Table2[[#This Row],[Day Low]])-1</f>
        <v>4.4340114762648764E-3</v>
      </c>
      <c r="AD652" s="1">
        <f>(Table2[[#This Row],[Day High]]/Table2[[#This Row],[Close Price]])-1</f>
        <v>3.4276811217865522E-2</v>
      </c>
      <c r="AE652" s="1">
        <f>(Table2[[#This Row],[Close Price]]/Table2[[#This Row],[Current Week Low]])-1</f>
        <v>4.4340114762648764E-3</v>
      </c>
      <c r="AF652" s="1">
        <f>(Table2[[#This Row],[Current Week High]]/Table2[[#This Row],[Close Price]])-1</f>
        <v>5.3579156928936333E-2</v>
      </c>
      <c r="AG652" s="1">
        <f>(Table2[[#This Row],[Close Price]]/Table2[[#This Row],[Current Month Low]])-1</f>
        <v>4.4340114762648764E-3</v>
      </c>
      <c r="AH652" s="1">
        <f>(Table2[[#This Row],[Current Month High]]/Table2[[#This Row],[Close Price]])-1</f>
        <v>5.3579156928936333E-2</v>
      </c>
      <c r="AI652">
        <v>22.8079286765342</v>
      </c>
      <c r="AJ652">
        <v>33.037770612620903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0.05</v>
      </c>
      <c r="AM652" t="s">
        <v>3215</v>
      </c>
      <c r="AN652">
        <v>6.42</v>
      </c>
      <c r="AO652" t="s">
        <v>3215</v>
      </c>
      <c r="AP652">
        <v>-2.2157312505024E-2</v>
      </c>
      <c r="AQ652">
        <f>(Table2[[#This Row],[Sharpe Ratio]]-AVERAGE(Table2[Sharpe Ratio]))/_xlfn.STDEV.P(Table2[Sharpe Ratio])</f>
        <v>-0.97331110011813238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-1.2484531861200665</v>
      </c>
      <c r="AS652">
        <f>_xlfn.RANK.AVG(Table2[[#This Row],[1Y Return vs Nifty Z-Score]],Table2[1Y Return vs Nifty Z-Score])</f>
        <v>526</v>
      </c>
      <c r="AT652">
        <f>_xlfn.RANK.AVG(Table2[[#This Row],[6M Return vs Nifty Z-Score]],Table2[6M Return vs Nifty Z-Score])</f>
        <v>658</v>
      </c>
      <c r="AU652">
        <f>_xlfn.RANK.AVG(Table2[[#This Row],[Sharpe Ratio Z-Score]],Table2[Sharpe Ratio Z-Score])</f>
        <v>612</v>
      </c>
      <c r="AV652">
        <f>(Table2[[#This Row],[Rank 1Y]]+Table2[[#This Row],[Rank 6M]]+Table2[[#This Row],[Rank Sharpe]])/3</f>
        <v>598.66666666666663</v>
      </c>
    </row>
    <row r="653" spans="1:48" x14ac:dyDescent="0.3">
      <c r="A653" t="s">
        <v>1984</v>
      </c>
      <c r="B653" t="s">
        <v>1985</v>
      </c>
      <c r="C653" t="s">
        <v>3171</v>
      </c>
      <c r="D653" t="s">
        <v>195</v>
      </c>
      <c r="E653">
        <v>3536.7169127040002</v>
      </c>
      <c r="F653">
        <v>238.3</v>
      </c>
      <c r="G653">
        <v>-26.714195041588599</v>
      </c>
      <c r="H653">
        <f>(Table2[[#This Row],[1Y Return vs Nifty]]-AVERAGE(Table2[1Y Return vs Nifty]))/_xlfn.STDEV.P(Table2[1Y Return vs Nifty])</f>
        <v>-0.87200157834289138</v>
      </c>
      <c r="I653">
        <v>-8.5380429528286594</v>
      </c>
      <c r="J653">
        <f>(Table2[[#This Row],[1M Return vs Nifty]]-AVERAGE(Table2[1M Return vs Nifty]))/_xlfn.STDEV.P(Table2[1M Return vs Nifty])</f>
        <v>-0.92606905342615176</v>
      </c>
      <c r="K653">
        <v>-10.3187583819106</v>
      </c>
      <c r="L653">
        <f>(Table2[[#This Row],[6M Return vs Nifty]]-AVERAGE(Table2[6M Return vs Nifty]))/_xlfn.STDEV.P(Table2[6M Return vs Nifty])</f>
        <v>-0.64047906592026627</v>
      </c>
      <c r="M653">
        <v>2.47994786308035</v>
      </c>
      <c r="N653">
        <f>(Table2[[#This Row],[1W Return vs Nifty]]-AVERAGE(Table2[1W Return vs Nifty]))/_xlfn.STDEV.P(Table2[1W Return vs Nifty])</f>
        <v>-0.30892902019617968</v>
      </c>
      <c r="O653">
        <v>254.91</v>
      </c>
      <c r="P653">
        <v>260.824903012341</v>
      </c>
      <c r="Q653">
        <v>246.73392361198401</v>
      </c>
      <c r="R653">
        <v>33.4836589343249</v>
      </c>
      <c r="S653" s="1">
        <f>(Table2[[#This Row],[Close Price]]-Table2[[#This Row],[20D EMA]])/Table2[[#This Row],[20D EMA]]</f>
        <v>-6.5160252638185964E-2</v>
      </c>
      <c r="T653" s="1">
        <f>(Table2[[#This Row],[Close Price]]-Table2[[#This Row],[50D EMA]])/Table2[[#This Row],[50D EMA]]</f>
        <v>-8.6360246863679324E-2</v>
      </c>
      <c r="U653" s="1">
        <f>(Table2[[#This Row],[Close Price]]-Table2[[#This Row],[200D EMA]])/Table2[[#This Row],[200D EMA]]</f>
        <v>-3.4182261962677103E-2</v>
      </c>
      <c r="V653">
        <v>0.55769489550892104</v>
      </c>
      <c r="W653">
        <v>234.53</v>
      </c>
      <c r="X653">
        <v>245.87</v>
      </c>
      <c r="Y653">
        <v>234.53</v>
      </c>
      <c r="Z653">
        <v>251.25</v>
      </c>
      <c r="AA653">
        <v>234.53</v>
      </c>
      <c r="AB653">
        <v>250</v>
      </c>
      <c r="AC653" s="1">
        <f>(Table2[[#This Row],[Close Price]]/Table2[[#This Row],[Day Low]])-1</f>
        <v>1.6074702596682755E-2</v>
      </c>
      <c r="AD653" s="1">
        <f>(Table2[[#This Row],[Day High]]/Table2[[#This Row],[Close Price]])-1</f>
        <v>3.1766680654637058E-2</v>
      </c>
      <c r="AE653" s="1">
        <f>(Table2[[#This Row],[Close Price]]/Table2[[#This Row],[Current Week Low]])-1</f>
        <v>1.6074702596682755E-2</v>
      </c>
      <c r="AF653" s="1">
        <f>(Table2[[#This Row],[Current Week High]]/Table2[[#This Row],[Close Price]])-1</f>
        <v>5.4343264792278578E-2</v>
      </c>
      <c r="AG653" s="1">
        <f>(Table2[[#This Row],[Close Price]]/Table2[[#This Row],[Current Month Low]])-1</f>
        <v>1.6074702596682755E-2</v>
      </c>
      <c r="AH653" s="1">
        <f>(Table2[[#This Row],[Current Month High]]/Table2[[#This Row],[Close Price]])-1</f>
        <v>4.9097775912714914E-2</v>
      </c>
      <c r="AI653">
        <v>21.2547209399915</v>
      </c>
      <c r="AJ653">
        <v>19.2991239048811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-0.19</v>
      </c>
      <c r="AM653" t="s">
        <v>3214</v>
      </c>
      <c r="AN653">
        <v>-8.49</v>
      </c>
      <c r="AO653" t="s">
        <v>3214</v>
      </c>
      <c r="AP653">
        <v>-4.4369991603418001E-2</v>
      </c>
      <c r="AQ653">
        <f>(Table2[[#This Row],[Sharpe Ratio]]-AVERAGE(Table2[Sharpe Ratio]))/_xlfn.STDEV.P(Table2[Sharpe Ratio])</f>
        <v>-1.2326823883932327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612</v>
      </c>
      <c r="AT653">
        <f>_xlfn.RANK.AVG(Table2[[#This Row],[6M Return vs Nifty Z-Score]],Table2[6M Return vs Nifty Z-Score])</f>
        <v>535</v>
      </c>
      <c r="AU653">
        <f>_xlfn.RANK.AVG(Table2[[#This Row],[Sharpe Ratio Z-Score]],Table2[Sharpe Ratio Z-Score])</f>
        <v>652</v>
      </c>
      <c r="AV653">
        <f>(Table2[[#This Row],[Rank 1Y]]+Table2[[#This Row],[Rank 6M]]+Table2[[#This Row],[Rank Sharpe]])/3</f>
        <v>599.66666666666663</v>
      </c>
    </row>
    <row r="654" spans="1:48" x14ac:dyDescent="0.3">
      <c r="A654" t="s">
        <v>493</v>
      </c>
      <c r="B654" t="s">
        <v>494</v>
      </c>
      <c r="C654" t="s">
        <v>3171</v>
      </c>
      <c r="D654" t="s">
        <v>117</v>
      </c>
      <c r="E654">
        <v>45371.78010055</v>
      </c>
      <c r="F654">
        <v>340.15</v>
      </c>
      <c r="G654">
        <v>-27.272466942955202</v>
      </c>
      <c r="H654">
        <f>(Table2[[#This Row],[1Y Return vs Nifty]]-AVERAGE(Table2[1Y Return vs Nifty]))/_xlfn.STDEV.P(Table2[1Y Return vs Nifty])</f>
        <v>-0.8815481024666858</v>
      </c>
      <c r="I654">
        <v>-7.6741821046228003</v>
      </c>
      <c r="J654">
        <f>(Table2[[#This Row],[1M Return vs Nifty]]-AVERAGE(Table2[1M Return vs Nifty]))/_xlfn.STDEV.P(Table2[1M Return vs Nifty])</f>
        <v>-0.84750904845839325</v>
      </c>
      <c r="K654">
        <v>-16.380490779520901</v>
      </c>
      <c r="L654">
        <f>(Table2[[#This Row],[6M Return vs Nifty]]-AVERAGE(Table2[6M Return vs Nifty]))/_xlfn.STDEV.P(Table2[6M Return vs Nifty])</f>
        <v>-0.84015942920683473</v>
      </c>
      <c r="M654">
        <v>4.1594633805179901</v>
      </c>
      <c r="N654">
        <f>(Table2[[#This Row],[1W Return vs Nifty]]-AVERAGE(Table2[1W Return vs Nifty]))/_xlfn.STDEV.P(Table2[1W Return vs Nifty])</f>
        <v>7.8094808370905475E-2</v>
      </c>
      <c r="O654">
        <v>352.34</v>
      </c>
      <c r="P654">
        <v>354.76161005997301</v>
      </c>
      <c r="Q654">
        <v>357.07823090473897</v>
      </c>
      <c r="R654">
        <v>44.774420255534402</v>
      </c>
      <c r="S654" s="1">
        <f>(Table2[[#This Row],[Close Price]]-Table2[[#This Row],[20D EMA]])/Table2[[#This Row],[20D EMA]]</f>
        <v>-3.4597264006357493E-2</v>
      </c>
      <c r="T654" s="1">
        <f>(Table2[[#This Row],[Close Price]]-Table2[[#This Row],[50D EMA]])/Table2[[#This Row],[50D EMA]]</f>
        <v>-4.1187122973939928E-2</v>
      </c>
      <c r="U654" s="1">
        <f>(Table2[[#This Row],[Close Price]]-Table2[[#This Row],[200D EMA]])/Table2[[#This Row],[200D EMA]]</f>
        <v>-4.7407625107381848E-2</v>
      </c>
      <c r="V654">
        <v>0.32556244319602501</v>
      </c>
      <c r="W654">
        <v>338.55</v>
      </c>
      <c r="X654">
        <v>347.45</v>
      </c>
      <c r="Y654">
        <v>338.55</v>
      </c>
      <c r="Z654">
        <v>355.75</v>
      </c>
      <c r="AA654">
        <v>338.55</v>
      </c>
      <c r="AB654">
        <v>355.75</v>
      </c>
      <c r="AC654" s="1">
        <f>(Table2[[#This Row],[Close Price]]/Table2[[#This Row],[Day Low]])-1</f>
        <v>4.726037512922554E-3</v>
      </c>
      <c r="AD654" s="1">
        <f>(Table2[[#This Row],[Day High]]/Table2[[#This Row],[Close Price]])-1</f>
        <v>2.1461120094076191E-2</v>
      </c>
      <c r="AE654" s="1">
        <f>(Table2[[#This Row],[Close Price]]/Table2[[#This Row],[Current Week Low]])-1</f>
        <v>4.726037512922554E-3</v>
      </c>
      <c r="AF654" s="1">
        <f>(Table2[[#This Row],[Current Week High]]/Table2[[#This Row],[Close Price]])-1</f>
        <v>4.5862119653094391E-2</v>
      </c>
      <c r="AG654" s="1">
        <f>(Table2[[#This Row],[Close Price]]/Table2[[#This Row],[Current Month Low]])-1</f>
        <v>4.726037512922554E-3</v>
      </c>
      <c r="AH654" s="1">
        <f>(Table2[[#This Row],[Current Month High]]/Table2[[#This Row],[Close Price]])-1</f>
        <v>4.5862119653094391E-2</v>
      </c>
      <c r="AI654">
        <v>20.682052035866501</v>
      </c>
      <c r="AJ654">
        <v>19.016794961511501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-0.05</v>
      </c>
      <c r="AM654" t="s">
        <v>3214</v>
      </c>
      <c r="AN654">
        <v>-6.96</v>
      </c>
      <c r="AO654" t="s">
        <v>3214</v>
      </c>
      <c r="AP654">
        <v>-1.2090461827332999E-2</v>
      </c>
      <c r="AQ654">
        <f>(Table2[[#This Row],[Sharpe Ratio]]-AVERAGE(Table2[Sharpe Ratio]))/_xlfn.STDEV.P(Table2[Sharpe Ratio])</f>
        <v>-0.85576327900300342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618</v>
      </c>
      <c r="AT654">
        <f>_xlfn.RANK.AVG(Table2[[#This Row],[6M Return vs Nifty Z-Score]],Table2[6M Return vs Nifty Z-Score])</f>
        <v>597</v>
      </c>
      <c r="AU654">
        <f>_xlfn.RANK.AVG(Table2[[#This Row],[Sharpe Ratio Z-Score]],Table2[Sharpe Ratio Z-Score])</f>
        <v>590</v>
      </c>
      <c r="AV654">
        <f>(Table2[[#This Row],[Rank 1Y]]+Table2[[#This Row],[Rank 6M]]+Table2[[#This Row],[Rank Sharpe]])/3</f>
        <v>601.66666666666663</v>
      </c>
    </row>
    <row r="655" spans="1:48" x14ac:dyDescent="0.3">
      <c r="A655" t="s">
        <v>894</v>
      </c>
      <c r="B655" t="s">
        <v>895</v>
      </c>
      <c r="C655" t="s">
        <v>3183</v>
      </c>
      <c r="D655" t="s">
        <v>468</v>
      </c>
      <c r="E655">
        <v>17864.128684800002</v>
      </c>
      <c r="F655">
        <v>3460.25</v>
      </c>
      <c r="G655">
        <v>-38.722899970724001</v>
      </c>
      <c r="H655">
        <f>(Table2[[#This Row],[1Y Return vs Nifty]]-AVERAGE(Table2[1Y Return vs Nifty]))/_xlfn.STDEV.P(Table2[1Y Return vs Nifty])</f>
        <v>-1.0773520375382937</v>
      </c>
      <c r="I655">
        <v>9.6330958055550404</v>
      </c>
      <c r="J655">
        <f>(Table2[[#This Row],[1M Return vs Nifty]]-AVERAGE(Table2[1M Return vs Nifty]))/_xlfn.STDEV.P(Table2[1M Return vs Nifty])</f>
        <v>0.72642481071094667</v>
      </c>
      <c r="K655">
        <v>-2.5449509260126502</v>
      </c>
      <c r="L655">
        <f>(Table2[[#This Row],[6M Return vs Nifty]]-AVERAGE(Table2[6M Return vs Nifty]))/_xlfn.STDEV.P(Table2[6M Return vs Nifty])</f>
        <v>-0.38440100191244453</v>
      </c>
      <c r="M655">
        <v>10.2660332129526</v>
      </c>
      <c r="N655">
        <f>(Table2[[#This Row],[1W Return vs Nifty]]-AVERAGE(Table2[1W Return vs Nifty]))/_xlfn.STDEV.P(Table2[1W Return vs Nifty])</f>
        <v>1.4852792085286481</v>
      </c>
      <c r="O655">
        <v>3381.27</v>
      </c>
      <c r="P655">
        <v>3391.4131506591398</v>
      </c>
      <c r="Q655">
        <v>3490.31908404967</v>
      </c>
      <c r="R655">
        <v>87.223198655813405</v>
      </c>
      <c r="S655" s="1">
        <f>(Table2[[#This Row],[Close Price]]-Table2[[#This Row],[20D EMA]])/Table2[[#This Row],[20D EMA]]</f>
        <v>2.3358087345878922E-2</v>
      </c>
      <c r="T655" s="1">
        <f>(Table2[[#This Row],[Close Price]]-Table2[[#This Row],[50D EMA]])/Table2[[#This Row],[50D EMA]]</f>
        <v>2.0297394119463564E-2</v>
      </c>
      <c r="U655" s="1">
        <f>(Table2[[#This Row],[Close Price]]-Table2[[#This Row],[200D EMA]])/Table2[[#This Row],[200D EMA]]</f>
        <v>-8.6149957426763669E-3</v>
      </c>
      <c r="V655">
        <v>1.0771670496050001</v>
      </c>
      <c r="W655">
        <v>3427.05</v>
      </c>
      <c r="X655">
        <v>3604.75</v>
      </c>
      <c r="Y655">
        <v>3390.85</v>
      </c>
      <c r="Z655">
        <v>3612.85</v>
      </c>
      <c r="AA655">
        <v>3427.05</v>
      </c>
      <c r="AB655">
        <v>3612.85</v>
      </c>
      <c r="AC655" s="1">
        <f>(Table2[[#This Row],[Close Price]]/Table2[[#This Row],[Day Low]])-1</f>
        <v>9.6876322201309151E-3</v>
      </c>
      <c r="AD655" s="1">
        <f>(Table2[[#This Row],[Day High]]/Table2[[#This Row],[Close Price]])-1</f>
        <v>4.1759988440141615E-2</v>
      </c>
      <c r="AE655" s="1">
        <f>(Table2[[#This Row],[Close Price]]/Table2[[#This Row],[Current Week Low]])-1</f>
        <v>2.0466844596487732E-2</v>
      </c>
      <c r="AF655" s="1">
        <f>(Table2[[#This Row],[Current Week High]]/Table2[[#This Row],[Close Price]])-1</f>
        <v>4.410085976446787E-2</v>
      </c>
      <c r="AG655" s="1">
        <f>(Table2[[#This Row],[Close Price]]/Table2[[#This Row],[Current Month Low]])-1</f>
        <v>9.6876322201309151E-3</v>
      </c>
      <c r="AH655" s="1">
        <f>(Table2[[#This Row],[Current Month High]]/Table2[[#This Row],[Close Price]])-1</f>
        <v>4.410085976446787E-2</v>
      </c>
      <c r="AI655">
        <v>15.0046961924716</v>
      </c>
      <c r="AJ655">
        <v>20.316764895078101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-7.0000000000000007E-2</v>
      </c>
      <c r="AM655" t="s">
        <v>3214</v>
      </c>
      <c r="AN655">
        <v>5.7</v>
      </c>
      <c r="AO655" t="s">
        <v>3215</v>
      </c>
      <c r="AP655">
        <v>-5.8882134200363E-2</v>
      </c>
      <c r="AQ655">
        <f>(Table2[[#This Row],[Sharpe Ratio]]-AVERAGE(Table2[Sharpe Ratio]))/_xlfn.STDEV.P(Table2[Sharpe Ratio])</f>
        <v>-1.4021366493731129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677</v>
      </c>
      <c r="AT655">
        <f>_xlfn.RANK.AVG(Table2[[#This Row],[6M Return vs Nifty Z-Score]],Table2[6M Return vs Nifty Z-Score])</f>
        <v>454</v>
      </c>
      <c r="AU655">
        <f>_xlfn.RANK.AVG(Table2[[#This Row],[Sharpe Ratio Z-Score]],Table2[Sharpe Ratio Z-Score])</f>
        <v>675</v>
      </c>
      <c r="AV655">
        <f>(Table2[[#This Row],[Rank 1Y]]+Table2[[#This Row],[Rank 6M]]+Table2[[#This Row],[Rank Sharpe]])/3</f>
        <v>602</v>
      </c>
    </row>
    <row r="656" spans="1:48" x14ac:dyDescent="0.3">
      <c r="A656" t="s">
        <v>1102</v>
      </c>
      <c r="B656" t="s">
        <v>1103</v>
      </c>
      <c r="C656" t="s">
        <v>3168</v>
      </c>
      <c r="D656" t="s">
        <v>289</v>
      </c>
      <c r="E656">
        <v>12131.920250645</v>
      </c>
      <c r="F656">
        <v>884.6</v>
      </c>
      <c r="G656">
        <v>-44.775754934315501</v>
      </c>
      <c r="H656">
        <f>(Table2[[#This Row],[1Y Return vs Nifty]]-AVERAGE(Table2[1Y Return vs Nifty]))/_xlfn.STDEV.P(Table2[1Y Return vs Nifty])</f>
        <v>-1.1808566663514335</v>
      </c>
      <c r="I656">
        <v>-2.3014103151296399</v>
      </c>
      <c r="J656">
        <f>(Table2[[#This Row],[1M Return vs Nifty]]-AVERAGE(Table2[1M Return vs Nifty]))/_xlfn.STDEV.P(Table2[1M Return vs Nifty])</f>
        <v>-0.35890607571129207</v>
      </c>
      <c r="K656">
        <v>-17.293005398154101</v>
      </c>
      <c r="L656">
        <f>(Table2[[#This Row],[6M Return vs Nifty]]-AVERAGE(Table2[6M Return vs Nifty]))/_xlfn.STDEV.P(Table2[6M Return vs Nifty])</f>
        <v>-0.87021869916484451</v>
      </c>
      <c r="M656">
        <v>2.5604248744544198</v>
      </c>
      <c r="N656">
        <f>(Table2[[#This Row],[1W Return vs Nifty]]-AVERAGE(Table2[1W Return vs Nifty]))/_xlfn.STDEV.P(Table2[1W Return vs Nifty])</f>
        <v>-0.29038407629405477</v>
      </c>
      <c r="O656">
        <v>918.59</v>
      </c>
      <c r="P656">
        <v>928.86133832346002</v>
      </c>
      <c r="Q656">
        <v>941.53258354814102</v>
      </c>
      <c r="R656">
        <v>36.526610136745198</v>
      </c>
      <c r="S656" s="1">
        <f>(Table2[[#This Row],[Close Price]]-Table2[[#This Row],[20D EMA]])/Table2[[#This Row],[20D EMA]]</f>
        <v>-3.7002362316158471E-2</v>
      </c>
      <c r="T656" s="1">
        <f>(Table2[[#This Row],[Close Price]]-Table2[[#This Row],[50D EMA]])/Table2[[#This Row],[50D EMA]]</f>
        <v>-4.7651179457365619E-2</v>
      </c>
      <c r="U656" s="1">
        <f>(Table2[[#This Row],[Close Price]]-Table2[[#This Row],[200D EMA]])/Table2[[#This Row],[200D EMA]]</f>
        <v>-6.0467990745038308E-2</v>
      </c>
      <c r="V656">
        <v>0.40264588886566099</v>
      </c>
      <c r="W656">
        <v>880.5</v>
      </c>
      <c r="X656">
        <v>917.45</v>
      </c>
      <c r="Y656">
        <v>880.5</v>
      </c>
      <c r="Z656">
        <v>917.45</v>
      </c>
      <c r="AA656">
        <v>880.5</v>
      </c>
      <c r="AB656">
        <v>917.45</v>
      </c>
      <c r="AC656" s="1">
        <f>(Table2[[#This Row],[Close Price]]/Table2[[#This Row],[Day Low]])-1</f>
        <v>4.6564452015900315E-3</v>
      </c>
      <c r="AD656" s="1">
        <f>(Table2[[#This Row],[Day High]]/Table2[[#This Row],[Close Price]])-1</f>
        <v>3.7135428442233831E-2</v>
      </c>
      <c r="AE656" s="1">
        <f>(Table2[[#This Row],[Close Price]]/Table2[[#This Row],[Current Week Low]])-1</f>
        <v>4.6564452015900315E-3</v>
      </c>
      <c r="AF656" s="1">
        <f>(Table2[[#This Row],[Current Week High]]/Table2[[#This Row],[Close Price]])-1</f>
        <v>3.7135428442233831E-2</v>
      </c>
      <c r="AG656" s="1">
        <f>(Table2[[#This Row],[Close Price]]/Table2[[#This Row],[Current Month Low]])-1</f>
        <v>4.6564452015900315E-3</v>
      </c>
      <c r="AH656" s="1">
        <f>(Table2[[#This Row],[Current Month High]]/Table2[[#This Row],[Close Price]])-1</f>
        <v>3.7135428442233831E-2</v>
      </c>
      <c r="AI656">
        <v>41.080714447207697</v>
      </c>
      <c r="AJ656">
        <v>13.112972316347999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-0.17</v>
      </c>
      <c r="AM656" t="s">
        <v>3214</v>
      </c>
      <c r="AN656">
        <v>-6.66</v>
      </c>
      <c r="AO656" t="s">
        <v>3214</v>
      </c>
      <c r="AP656">
        <v>2.2555750631999999E-4</v>
      </c>
      <c r="AQ656">
        <f>(Table2[[#This Row],[Sharpe Ratio]]-AVERAGE(Table2[Sharpe Ratio]))/_xlfn.STDEV.P(Table2[Sharpe Ratio])</f>
        <v>-0.71195253979228013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692</v>
      </c>
      <c r="AT656">
        <f>_xlfn.RANK.AVG(Table2[[#This Row],[6M Return vs Nifty Z-Score]],Table2[6M Return vs Nifty Z-Score])</f>
        <v>603</v>
      </c>
      <c r="AU656">
        <f>_xlfn.RANK.AVG(Table2[[#This Row],[Sharpe Ratio Z-Score]],Table2[Sharpe Ratio Z-Score])</f>
        <v>512</v>
      </c>
      <c r="AV656">
        <f>(Table2[[#This Row],[Rank 1Y]]+Table2[[#This Row],[Rank 6M]]+Table2[[#This Row],[Rank Sharpe]])/3</f>
        <v>602.33333333333337</v>
      </c>
    </row>
    <row r="657" spans="1:48" x14ac:dyDescent="0.3">
      <c r="A657" t="s">
        <v>65</v>
      </c>
      <c r="B657" t="s">
        <v>66</v>
      </c>
      <c r="C657" t="s">
        <v>3169</v>
      </c>
      <c r="D657" t="s">
        <v>24</v>
      </c>
      <c r="E657">
        <v>373655.570351</v>
      </c>
      <c r="F657">
        <v>1822.8</v>
      </c>
      <c r="G657">
        <v>-23.752926069565898</v>
      </c>
      <c r="H657">
        <f>(Table2[[#This Row],[1Y Return vs Nifty]]-AVERAGE(Table2[1Y Return vs Nifty]))/_xlfn.STDEV.P(Table2[1Y Return vs Nifty])</f>
        <v>-0.82136348316157015</v>
      </c>
      <c r="I657">
        <v>5.6426686232427601</v>
      </c>
      <c r="J657">
        <f>(Table2[[#This Row],[1M Return vs Nifty]]-AVERAGE(Table2[1M Return vs Nifty]))/_xlfn.STDEV.P(Table2[1M Return vs Nifty])</f>
        <v>0.36353305572863676</v>
      </c>
      <c r="K657">
        <v>-7.2553919964751499</v>
      </c>
      <c r="L657">
        <f>(Table2[[#This Row],[6M Return vs Nifty]]-AVERAGE(Table2[6M Return vs Nifty]))/_xlfn.STDEV.P(Table2[6M Return vs Nifty])</f>
        <v>-0.53956829114492988</v>
      </c>
      <c r="M657">
        <v>2.6628769928840801</v>
      </c>
      <c r="N657">
        <f>(Table2[[#This Row],[1W Return vs Nifty]]-AVERAGE(Table2[1W Return vs Nifty]))/_xlfn.STDEV.P(Table2[1W Return vs Nifty])</f>
        <v>-0.26677523749038007</v>
      </c>
      <c r="O657">
        <v>1852.13</v>
      </c>
      <c r="P657">
        <v>1822.01715362191</v>
      </c>
      <c r="Q657">
        <v>1785.9884140138299</v>
      </c>
      <c r="R657">
        <v>55.114880533468302</v>
      </c>
      <c r="S657" s="1">
        <f>(Table2[[#This Row],[Close Price]]-Table2[[#This Row],[20D EMA]])/Table2[[#This Row],[20D EMA]]</f>
        <v>-1.5835821459616848E-2</v>
      </c>
      <c r="T657" s="1">
        <f>(Table2[[#This Row],[Close Price]]-Table2[[#This Row],[50D EMA]])/Table2[[#This Row],[50D EMA]]</f>
        <v>4.2965917007629933E-4</v>
      </c>
      <c r="U657" s="1">
        <f>(Table2[[#This Row],[Close Price]]-Table2[[#This Row],[200D EMA]])/Table2[[#This Row],[200D EMA]]</f>
        <v>2.0611324069812795E-2</v>
      </c>
      <c r="V657">
        <v>1.2160415607820501</v>
      </c>
      <c r="W657">
        <v>1815.8</v>
      </c>
      <c r="X657">
        <v>1863.65</v>
      </c>
      <c r="Y657">
        <v>1815.8</v>
      </c>
      <c r="Z657">
        <v>1884.75</v>
      </c>
      <c r="AA657">
        <v>1815.8</v>
      </c>
      <c r="AB657">
        <v>1884.75</v>
      </c>
      <c r="AC657" s="1">
        <f>(Table2[[#This Row],[Close Price]]/Table2[[#This Row],[Day Low]])-1</f>
        <v>3.8550501156515704E-3</v>
      </c>
      <c r="AD657" s="1">
        <f>(Table2[[#This Row],[Day High]]/Table2[[#This Row],[Close Price]])-1</f>
        <v>2.2410577134079457E-2</v>
      </c>
      <c r="AE657" s="1">
        <f>(Table2[[#This Row],[Close Price]]/Table2[[#This Row],[Current Week Low]])-1</f>
        <v>3.8550501156515704E-3</v>
      </c>
      <c r="AF657" s="1">
        <f>(Table2[[#This Row],[Current Week High]]/Table2[[#This Row],[Close Price]])-1</f>
        <v>3.3986175115207296E-2</v>
      </c>
      <c r="AG657" s="1">
        <f>(Table2[[#This Row],[Close Price]]/Table2[[#This Row],[Current Month Low]])-1</f>
        <v>3.8550501156515704E-3</v>
      </c>
      <c r="AH657" s="1">
        <f>(Table2[[#This Row],[Current Month High]]/Table2[[#This Row],[Close Price]])-1</f>
        <v>3.3986175115207296E-2</v>
      </c>
      <c r="AI657">
        <v>6.5393899495282</v>
      </c>
      <c r="AJ657">
        <v>18.068465200634702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</v>
      </c>
      <c r="AM657" t="s">
        <v>3216</v>
      </c>
      <c r="AN657">
        <v>-0.46</v>
      </c>
      <c r="AO657" t="s">
        <v>3214</v>
      </c>
      <c r="AP657">
        <v>-9.0416657741140993E-2</v>
      </c>
      <c r="AQ657">
        <f>(Table2[[#This Row],[Sharpe Ratio]]-AVERAGE(Table2[Sharpe Ratio]))/_xlfn.STDEV.P(Table2[Sharpe Ratio])</f>
        <v>-1.7703565277444899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-3.0345304838127336</v>
      </c>
      <c r="AS657">
        <f>_xlfn.RANK.AVG(Table2[[#This Row],[1Y Return vs Nifty Z-Score]],Table2[1Y Return vs Nifty Z-Score])</f>
        <v>597</v>
      </c>
      <c r="AT657">
        <f>_xlfn.RANK.AVG(Table2[[#This Row],[6M Return vs Nifty Z-Score]],Table2[6M Return vs Nifty Z-Score])</f>
        <v>511</v>
      </c>
      <c r="AU657">
        <f>_xlfn.RANK.AVG(Table2[[#This Row],[Sharpe Ratio Z-Score]],Table2[Sharpe Ratio Z-Score])</f>
        <v>705</v>
      </c>
      <c r="AV657">
        <f>(Table2[[#This Row],[Rank 1Y]]+Table2[[#This Row],[Rank 6M]]+Table2[[#This Row],[Rank Sharpe]])/3</f>
        <v>604.33333333333337</v>
      </c>
    </row>
    <row r="658" spans="1:48" x14ac:dyDescent="0.3">
      <c r="A658" t="s">
        <v>1757</v>
      </c>
      <c r="B658" t="s">
        <v>1758</v>
      </c>
      <c r="C658" t="s">
        <v>3175</v>
      </c>
      <c r="D658" t="s">
        <v>187</v>
      </c>
      <c r="E658">
        <v>4756.6496713549996</v>
      </c>
      <c r="F658">
        <v>118.22</v>
      </c>
      <c r="G658">
        <v>-28.769851139585299</v>
      </c>
      <c r="H658">
        <f>(Table2[[#This Row],[1Y Return vs Nifty]]-AVERAGE(Table2[1Y Return vs Nifty]))/_xlfn.STDEV.P(Table2[1Y Return vs Nifty])</f>
        <v>-0.90715357234744742</v>
      </c>
      <c r="I658">
        <v>-5.7707063206765801</v>
      </c>
      <c r="J658">
        <f>(Table2[[#This Row],[1M Return vs Nifty]]-AVERAGE(Table2[1M Return vs Nifty]))/_xlfn.STDEV.P(Table2[1M Return vs Nifty])</f>
        <v>-0.67440586019214122</v>
      </c>
      <c r="K658">
        <v>-27.2537453168976</v>
      </c>
      <c r="L658">
        <f>(Table2[[#This Row],[6M Return vs Nifty]]-AVERAGE(Table2[6M Return vs Nifty]))/_xlfn.STDEV.P(Table2[6M Return vs Nifty])</f>
        <v>-1.1983368071766449</v>
      </c>
      <c r="M658">
        <v>1.40607314520572</v>
      </c>
      <c r="N658">
        <f>(Table2[[#This Row],[1W Return vs Nifty]]-AVERAGE(Table2[1W Return vs Nifty]))/_xlfn.STDEV.P(Table2[1W Return vs Nifty])</f>
        <v>-0.5563903269826288</v>
      </c>
      <c r="O658">
        <v>122.74</v>
      </c>
      <c r="P658">
        <v>125.26732027312801</v>
      </c>
      <c r="Q658">
        <v>123.940873518264</v>
      </c>
      <c r="R658">
        <v>37.462341326491099</v>
      </c>
      <c r="S658" s="1">
        <f>(Table2[[#This Row],[Close Price]]-Table2[[#This Row],[20D EMA]])/Table2[[#This Row],[20D EMA]]</f>
        <v>-3.6825810656672613E-2</v>
      </c>
      <c r="T658" s="1">
        <f>(Table2[[#This Row],[Close Price]]-Table2[[#This Row],[50D EMA]])/Table2[[#This Row],[50D EMA]]</f>
        <v>-5.6258250418084334E-2</v>
      </c>
      <c r="U658" s="1">
        <f>(Table2[[#This Row],[Close Price]]-Table2[[#This Row],[200D EMA]])/Table2[[#This Row],[200D EMA]]</f>
        <v>-4.6158086157275374E-2</v>
      </c>
      <c r="V658">
        <v>0.89157247997377898</v>
      </c>
      <c r="W658">
        <v>117.24</v>
      </c>
      <c r="X658">
        <v>118.92</v>
      </c>
      <c r="Y658">
        <v>117.24</v>
      </c>
      <c r="Z658">
        <v>121</v>
      </c>
      <c r="AA658">
        <v>117.24</v>
      </c>
      <c r="AB658">
        <v>120.8</v>
      </c>
      <c r="AC658" s="1">
        <f>(Table2[[#This Row],[Close Price]]/Table2[[#This Row],[Day Low]])-1</f>
        <v>8.3589218696691336E-3</v>
      </c>
      <c r="AD658" s="1">
        <f>(Table2[[#This Row],[Day High]]/Table2[[#This Row],[Close Price]])-1</f>
        <v>5.921163931652984E-3</v>
      </c>
      <c r="AE658" s="1">
        <f>(Table2[[#This Row],[Close Price]]/Table2[[#This Row],[Current Week Low]])-1</f>
        <v>8.3589218696691336E-3</v>
      </c>
      <c r="AF658" s="1">
        <f>(Table2[[#This Row],[Current Week High]]/Table2[[#This Row],[Close Price]])-1</f>
        <v>2.3515479614278467E-2</v>
      </c>
      <c r="AG658" s="1">
        <f>(Table2[[#This Row],[Close Price]]/Table2[[#This Row],[Current Month Low]])-1</f>
        <v>8.3589218696691336E-3</v>
      </c>
      <c r="AH658" s="1">
        <f>(Table2[[#This Row],[Current Month High]]/Table2[[#This Row],[Close Price]])-1</f>
        <v>2.1823718490949107E-2</v>
      </c>
      <c r="AI658">
        <v>26.5944848587379</v>
      </c>
      <c r="AJ658">
        <v>15.505617977528001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3214</v>
      </c>
      <c r="AN658">
        <v>-8.0500000000000007</v>
      </c>
      <c r="AO658" t="s">
        <v>3214</v>
      </c>
      <c r="AP658">
        <v>3.0254481999149999E-3</v>
      </c>
      <c r="AQ658">
        <f>(Table2[[#This Row],[Sharpe Ratio]]-AVERAGE(Table2[Sharpe Ratio]))/_xlfn.STDEV.P(Table2[Sharpe Ratio])</f>
        <v>-0.67925899332675244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629</v>
      </c>
      <c r="AT658">
        <f>_xlfn.RANK.AVG(Table2[[#This Row],[6M Return vs Nifty Z-Score]],Table2[6M Return vs Nifty Z-Score])</f>
        <v>680</v>
      </c>
      <c r="AU658">
        <f>_xlfn.RANK.AVG(Table2[[#This Row],[Sharpe Ratio Z-Score]],Table2[Sharpe Ratio Z-Score])</f>
        <v>504</v>
      </c>
      <c r="AV658">
        <f>(Table2[[#This Row],[Rank 1Y]]+Table2[[#This Row],[Rank 6M]]+Table2[[#This Row],[Rank Sharpe]])/3</f>
        <v>604.33333333333337</v>
      </c>
    </row>
    <row r="659" spans="1:48" x14ac:dyDescent="0.3">
      <c r="A659" t="s">
        <v>713</v>
      </c>
      <c r="B659" t="s">
        <v>714</v>
      </c>
      <c r="C659" t="s">
        <v>3178</v>
      </c>
      <c r="D659" t="s">
        <v>97</v>
      </c>
      <c r="E659">
        <v>25181.562749699999</v>
      </c>
      <c r="F659">
        <v>311.5</v>
      </c>
      <c r="G659">
        <v>-33.495124456662403</v>
      </c>
      <c r="H659">
        <f>(Table2[[#This Row],[1Y Return vs Nifty]]-AVERAGE(Table2[1Y Return vs Nifty]))/_xlfn.STDEV.P(Table2[1Y Return vs Nifty])</f>
        <v>-0.98795637758012023</v>
      </c>
      <c r="I659">
        <v>4.2112499117625797</v>
      </c>
      <c r="J659">
        <f>(Table2[[#This Row],[1M Return vs Nifty]]-AVERAGE(Table2[1M Return vs Nifty]))/_xlfn.STDEV.P(Table2[1M Return vs Nifty])</f>
        <v>0.23335901054719815</v>
      </c>
      <c r="K659">
        <v>-2.3815676860992898</v>
      </c>
      <c r="L659">
        <f>(Table2[[#This Row],[6M Return vs Nifty]]-AVERAGE(Table2[6M Return vs Nifty]))/_xlfn.STDEV.P(Table2[6M Return vs Nifty])</f>
        <v>-0.37901897206340374</v>
      </c>
      <c r="M659">
        <v>4.3470405722456897</v>
      </c>
      <c r="N659">
        <f>(Table2[[#This Row],[1W Return vs Nifty]]-AVERAGE(Table2[1W Return vs Nifty]))/_xlfn.STDEV.P(Table2[1W Return vs Nifty])</f>
        <v>0.12131968015123541</v>
      </c>
      <c r="O659">
        <v>305.87</v>
      </c>
      <c r="P659">
        <v>299.678203633019</v>
      </c>
      <c r="Q659">
        <v>295.06307801768202</v>
      </c>
      <c r="R659">
        <v>61.920541067073501</v>
      </c>
      <c r="S659" s="1">
        <f>(Table2[[#This Row],[Close Price]]-Table2[[#This Row],[20D EMA]])/Table2[[#This Row],[20D EMA]]</f>
        <v>1.8406512570699956E-2</v>
      </c>
      <c r="T659" s="1">
        <f>(Table2[[#This Row],[Close Price]]-Table2[[#This Row],[50D EMA]])/Table2[[#This Row],[50D EMA]]</f>
        <v>3.9448302291139541E-2</v>
      </c>
      <c r="U659" s="1">
        <f>(Table2[[#This Row],[Close Price]]-Table2[[#This Row],[200D EMA]])/Table2[[#This Row],[200D EMA]]</f>
        <v>5.5706468232982309E-2</v>
      </c>
      <c r="V659">
        <v>0.55945206495185695</v>
      </c>
      <c r="W659">
        <v>298.95</v>
      </c>
      <c r="X659">
        <v>313.5</v>
      </c>
      <c r="Y659">
        <v>298.95</v>
      </c>
      <c r="Z659">
        <v>313.5</v>
      </c>
      <c r="AA659">
        <v>298.95</v>
      </c>
      <c r="AB659">
        <v>313.5</v>
      </c>
      <c r="AC659" s="1">
        <f>(Table2[[#This Row],[Close Price]]/Table2[[#This Row],[Day Low]])-1</f>
        <v>4.1980264258237199E-2</v>
      </c>
      <c r="AD659" s="1">
        <f>(Table2[[#This Row],[Day High]]/Table2[[#This Row],[Close Price]])-1</f>
        <v>6.4205457463883953E-3</v>
      </c>
      <c r="AE659" s="1">
        <f>(Table2[[#This Row],[Close Price]]/Table2[[#This Row],[Current Week Low]])-1</f>
        <v>4.1980264258237199E-2</v>
      </c>
      <c r="AF659" s="1">
        <f>(Table2[[#This Row],[Current Week High]]/Table2[[#This Row],[Close Price]])-1</f>
        <v>6.4205457463883953E-3</v>
      </c>
      <c r="AG659" s="1">
        <f>(Table2[[#This Row],[Close Price]]/Table2[[#This Row],[Current Month Low]])-1</f>
        <v>4.1980264258237199E-2</v>
      </c>
      <c r="AH659" s="1">
        <f>(Table2[[#This Row],[Current Month High]]/Table2[[#This Row],[Close Price]])-1</f>
        <v>6.4205457463883953E-3</v>
      </c>
      <c r="AI659">
        <v>14.703049759229501</v>
      </c>
      <c r="AJ659">
        <v>23.684732975977699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0.06</v>
      </c>
      <c r="AM659" t="s">
        <v>3215</v>
      </c>
      <c r="AN659">
        <v>-3.55</v>
      </c>
      <c r="AO659" t="s">
        <v>3214</v>
      </c>
      <c r="AP659">
        <v>-9.9764016940370001E-2</v>
      </c>
      <c r="AQ659">
        <f>(Table2[[#This Row],[Sharpe Ratio]]-AVERAGE(Table2[Sharpe Ratio]))/_xlfn.STDEV.P(Table2[Sharpe Ratio])</f>
        <v>-1.8795030465743339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-2.891799705519424</v>
      </c>
      <c r="AS659">
        <f>_xlfn.RANK.AVG(Table2[[#This Row],[1Y Return vs Nifty Z-Score]],Table2[1Y Return vs Nifty Z-Score])</f>
        <v>653</v>
      </c>
      <c r="AT659">
        <f>_xlfn.RANK.AVG(Table2[[#This Row],[6M Return vs Nifty Z-Score]],Table2[6M Return vs Nifty Z-Score])</f>
        <v>449</v>
      </c>
      <c r="AU659">
        <f>_xlfn.RANK.AVG(Table2[[#This Row],[Sharpe Ratio Z-Score]],Table2[Sharpe Ratio Z-Score])</f>
        <v>713</v>
      </c>
      <c r="AV659">
        <f>(Table2[[#This Row],[Rank 1Y]]+Table2[[#This Row],[Rank 6M]]+Table2[[#This Row],[Rank Sharpe]])/3</f>
        <v>605</v>
      </c>
    </row>
    <row r="660" spans="1:48" x14ac:dyDescent="0.3">
      <c r="A660" t="s">
        <v>1447</v>
      </c>
      <c r="B660" t="s">
        <v>1448</v>
      </c>
      <c r="C660" t="s">
        <v>3183</v>
      </c>
      <c r="D660" t="s">
        <v>468</v>
      </c>
      <c r="E660">
        <v>7620.5531950000004</v>
      </c>
      <c r="F660">
        <v>2264.3000000000002</v>
      </c>
      <c r="G660">
        <v>-25.267842139715899</v>
      </c>
      <c r="H660">
        <f>(Table2[[#This Row],[1Y Return vs Nifty]]-AVERAGE(Table2[1Y Return vs Nifty]))/_xlfn.STDEV.P(Table2[1Y Return vs Nifty])</f>
        <v>-0.84726875042257499</v>
      </c>
      <c r="I660">
        <v>6.7071549133653097</v>
      </c>
      <c r="J660">
        <f>(Table2[[#This Row],[1M Return vs Nifty]]-AVERAGE(Table2[1M Return vs Nifty]))/_xlfn.STDEV.P(Table2[1M Return vs Nifty])</f>
        <v>0.46033805437375425</v>
      </c>
      <c r="K660">
        <v>-5.9240190794674596</v>
      </c>
      <c r="L660">
        <f>(Table2[[#This Row],[6M Return vs Nifty]]-AVERAGE(Table2[6M Return vs Nifty]))/_xlfn.STDEV.P(Table2[6M Return vs Nifty])</f>
        <v>-0.49571135218754558</v>
      </c>
      <c r="M660">
        <v>5.9432705595302702</v>
      </c>
      <c r="N660">
        <f>(Table2[[#This Row],[1W Return vs Nifty]]-AVERAGE(Table2[1W Return vs Nifty]))/_xlfn.STDEV.P(Table2[1W Return vs Nifty])</f>
        <v>0.48915137598158126</v>
      </c>
      <c r="O660">
        <v>2286.2800000000002</v>
      </c>
      <c r="P660">
        <v>2272.5217257604299</v>
      </c>
      <c r="Q660">
        <v>2264.1744068043799</v>
      </c>
      <c r="R660">
        <v>70.409933851370994</v>
      </c>
      <c r="S660" s="1">
        <f>(Table2[[#This Row],[Close Price]]-Table2[[#This Row],[20D EMA]])/Table2[[#This Row],[20D EMA]]</f>
        <v>-9.6138705670346658E-3</v>
      </c>
      <c r="T660" s="1">
        <f>(Table2[[#This Row],[Close Price]]-Table2[[#This Row],[50D EMA]])/Table2[[#This Row],[50D EMA]]</f>
        <v>-3.6178865386550323E-3</v>
      </c>
      <c r="U660" s="1">
        <f>(Table2[[#This Row],[Close Price]]-Table2[[#This Row],[200D EMA]])/Table2[[#This Row],[200D EMA]]</f>
        <v>5.5469753232261178E-5</v>
      </c>
      <c r="V660">
        <v>0.81846970262197605</v>
      </c>
      <c r="W660">
        <v>2256</v>
      </c>
      <c r="X660">
        <v>2368.9</v>
      </c>
      <c r="Y660">
        <v>2256</v>
      </c>
      <c r="Z660">
        <v>2374</v>
      </c>
      <c r="AA660">
        <v>2256</v>
      </c>
      <c r="AB660">
        <v>2374</v>
      </c>
      <c r="AC660" s="1">
        <f>(Table2[[#This Row],[Close Price]]/Table2[[#This Row],[Day Low]])-1</f>
        <v>3.6790780141844337E-3</v>
      </c>
      <c r="AD660" s="1">
        <f>(Table2[[#This Row],[Day High]]/Table2[[#This Row],[Close Price]])-1</f>
        <v>4.6195292143267119E-2</v>
      </c>
      <c r="AE660" s="1">
        <f>(Table2[[#This Row],[Close Price]]/Table2[[#This Row],[Current Week Low]])-1</f>
        <v>3.6790780141844337E-3</v>
      </c>
      <c r="AF660" s="1">
        <f>(Table2[[#This Row],[Current Week High]]/Table2[[#This Row],[Close Price]])-1</f>
        <v>4.8447643863445577E-2</v>
      </c>
      <c r="AG660" s="1">
        <f>(Table2[[#This Row],[Close Price]]/Table2[[#This Row],[Current Month Low]])-1</f>
        <v>3.6790780141844337E-3</v>
      </c>
      <c r="AH660" s="1">
        <f>(Table2[[#This Row],[Current Month High]]/Table2[[#This Row],[Close Price]])-1</f>
        <v>4.8447643863445577E-2</v>
      </c>
      <c r="AI660">
        <v>20.7878814644702</v>
      </c>
      <c r="AJ660">
        <v>15.5255102040816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-7.0000000000000007E-2</v>
      </c>
      <c r="AM660" t="s">
        <v>3214</v>
      </c>
      <c r="AN660">
        <v>-1.1200000000000001</v>
      </c>
      <c r="AO660" t="s">
        <v>3214</v>
      </c>
      <c r="AP660">
        <v>-0.10379060720172301</v>
      </c>
      <c r="AQ660">
        <f>(Table2[[#This Row],[Sharpe Ratio]]-AVERAGE(Table2[Sharpe Ratio]))/_xlfn.STDEV.P(Table2[Sharpe Ratio])</f>
        <v>-1.9265204233984834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-2.3200110956532689</v>
      </c>
      <c r="AS660">
        <f>_xlfn.RANK.AVG(Table2[[#This Row],[1Y Return vs Nifty Z-Score]],Table2[1Y Return vs Nifty Z-Score])</f>
        <v>606</v>
      </c>
      <c r="AT660">
        <f>_xlfn.RANK.AVG(Table2[[#This Row],[6M Return vs Nifty Z-Score]],Table2[6M Return vs Nifty Z-Score])</f>
        <v>494</v>
      </c>
      <c r="AU660">
        <f>_xlfn.RANK.AVG(Table2[[#This Row],[Sharpe Ratio Z-Score]],Table2[Sharpe Ratio Z-Score])</f>
        <v>717</v>
      </c>
      <c r="AV660">
        <f>(Table2[[#This Row],[Rank 1Y]]+Table2[[#This Row],[Rank 6M]]+Table2[[#This Row],[Rank Sharpe]])/3</f>
        <v>605.66666666666663</v>
      </c>
    </row>
    <row r="661" spans="1:48" x14ac:dyDescent="0.3">
      <c r="A661" t="s">
        <v>1434</v>
      </c>
      <c r="B661" t="s">
        <v>1435</v>
      </c>
      <c r="C661" t="s">
        <v>3186</v>
      </c>
      <c r="D661" t="s">
        <v>610</v>
      </c>
      <c r="E661">
        <v>7707.3686418591396</v>
      </c>
      <c r="F661">
        <v>43.49</v>
      </c>
      <c r="G661">
        <v>-34.5476066862484</v>
      </c>
      <c r="H661">
        <f>(Table2[[#This Row],[1Y Return vs Nifty]]-AVERAGE(Table2[1Y Return vs Nifty]))/_xlfn.STDEV.P(Table2[1Y Return vs Nifty])</f>
        <v>-1.0059539643653628</v>
      </c>
      <c r="I661">
        <v>-10.9758197168784</v>
      </c>
      <c r="J661">
        <f>(Table2[[#This Row],[1M Return vs Nifty]]-AVERAGE(Table2[1M Return vs Nifty]))/_xlfn.STDEV.P(Table2[1M Return vs Nifty])</f>
        <v>-1.1477618817234196</v>
      </c>
      <c r="K661">
        <v>-23.0639639048939</v>
      </c>
      <c r="L661">
        <f>(Table2[[#This Row],[6M Return vs Nifty]]-AVERAGE(Table2[6M Return vs Nifty]))/_xlfn.STDEV.P(Table2[6M Return vs Nifty])</f>
        <v>-1.0603206395922713</v>
      </c>
      <c r="M661">
        <v>1.89026418525571</v>
      </c>
      <c r="N661">
        <f>(Table2[[#This Row],[1W Return vs Nifty]]-AVERAGE(Table2[1W Return vs Nifty]))/_xlfn.STDEV.P(Table2[1W Return vs Nifty])</f>
        <v>-0.44481441825632917</v>
      </c>
      <c r="O661">
        <v>46.11</v>
      </c>
      <c r="P661">
        <v>46.412666200195801</v>
      </c>
      <c r="Q661">
        <v>46.615606397359002</v>
      </c>
      <c r="R661">
        <v>37.446857176436502</v>
      </c>
      <c r="S661" s="1">
        <f>(Table2[[#This Row],[Close Price]]-Table2[[#This Row],[20D EMA]])/Table2[[#This Row],[20D EMA]]</f>
        <v>-5.6820646280633214E-2</v>
      </c>
      <c r="T661" s="1">
        <f>(Table2[[#This Row],[Close Price]]-Table2[[#This Row],[50D EMA]])/Table2[[#This Row],[50D EMA]]</f>
        <v>-6.2971305884243059E-2</v>
      </c>
      <c r="U661" s="1">
        <f>(Table2[[#This Row],[Close Price]]-Table2[[#This Row],[200D EMA]])/Table2[[#This Row],[200D EMA]]</f>
        <v>-6.7050643312795796E-2</v>
      </c>
      <c r="V661">
        <v>0.53184663281599498</v>
      </c>
      <c r="W661">
        <v>42.8</v>
      </c>
      <c r="X661">
        <v>44.61</v>
      </c>
      <c r="Y661">
        <v>42.8</v>
      </c>
      <c r="Z661">
        <v>45.69</v>
      </c>
      <c r="AA661">
        <v>42.8</v>
      </c>
      <c r="AB661">
        <v>45.69</v>
      </c>
      <c r="AC661" s="1">
        <f>(Table2[[#This Row],[Close Price]]/Table2[[#This Row],[Day Low]])-1</f>
        <v>1.6121495327102942E-2</v>
      </c>
      <c r="AD661" s="1">
        <f>(Table2[[#This Row],[Day High]]/Table2[[#This Row],[Close Price]])-1</f>
        <v>2.5753046677396974E-2</v>
      </c>
      <c r="AE661" s="1">
        <f>(Table2[[#This Row],[Close Price]]/Table2[[#This Row],[Current Week Low]])-1</f>
        <v>1.6121495327102942E-2</v>
      </c>
      <c r="AF661" s="1">
        <f>(Table2[[#This Row],[Current Week High]]/Table2[[#This Row],[Close Price]])-1</f>
        <v>5.0586341687744119E-2</v>
      </c>
      <c r="AG661" s="1">
        <f>(Table2[[#This Row],[Close Price]]/Table2[[#This Row],[Current Month Low]])-1</f>
        <v>1.6121495327102942E-2</v>
      </c>
      <c r="AH661" s="1">
        <f>(Table2[[#This Row],[Current Month High]]/Table2[[#This Row],[Close Price]])-1</f>
        <v>5.0586341687744119E-2</v>
      </c>
      <c r="AI661">
        <v>57.967348815819697</v>
      </c>
      <c r="AJ661">
        <v>12.522639068564001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-0.02</v>
      </c>
      <c r="AM661" t="s">
        <v>3214</v>
      </c>
      <c r="AN661">
        <v>-12.39</v>
      </c>
      <c r="AO661" t="s">
        <v>3214</v>
      </c>
      <c r="AP661">
        <v>1.156647243004E-3</v>
      </c>
      <c r="AQ661">
        <f>(Table2[[#This Row],[Sharpe Ratio]]-AVERAGE(Table2[Sharpe Ratio]))/_xlfn.STDEV.P(Table2[Sharpe Ratio])</f>
        <v>-0.70108046337890795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662</v>
      </c>
      <c r="AT661">
        <f>_xlfn.RANK.AVG(Table2[[#This Row],[6M Return vs Nifty Z-Score]],Table2[6M Return vs Nifty Z-Score])</f>
        <v>650</v>
      </c>
      <c r="AU661">
        <f>_xlfn.RANK.AVG(Table2[[#This Row],[Sharpe Ratio Z-Score]],Table2[Sharpe Ratio Z-Score])</f>
        <v>510</v>
      </c>
      <c r="AV661">
        <f>(Table2[[#This Row],[Rank 1Y]]+Table2[[#This Row],[Rank 6M]]+Table2[[#This Row],[Rank Sharpe]])/3</f>
        <v>607.33333333333337</v>
      </c>
    </row>
    <row r="662" spans="1:48" x14ac:dyDescent="0.3">
      <c r="A662" t="s">
        <v>1561</v>
      </c>
      <c r="B662" t="s">
        <v>1562</v>
      </c>
      <c r="C662" t="s">
        <v>3180</v>
      </c>
      <c r="D662" t="s">
        <v>431</v>
      </c>
      <c r="E662">
        <v>6475.5512305439997</v>
      </c>
      <c r="F662">
        <v>63.81</v>
      </c>
      <c r="G662">
        <v>-34.341704881081903</v>
      </c>
      <c r="H662">
        <f>(Table2[[#This Row],[1Y Return vs Nifty]]-AVERAGE(Table2[1Y Return vs Nifty]))/_xlfn.STDEV.P(Table2[1Y Return vs Nifty])</f>
        <v>-1.0024330159792034</v>
      </c>
      <c r="I662">
        <v>-4.7480407009468797</v>
      </c>
      <c r="J662">
        <f>(Table2[[#This Row],[1M Return vs Nifty]]-AVERAGE(Table2[1M Return vs Nifty]))/_xlfn.STDEV.P(Table2[1M Return vs Nifty])</f>
        <v>-0.5814040574907231</v>
      </c>
      <c r="K662">
        <v>-28.9739221058366</v>
      </c>
      <c r="L662">
        <f>(Table2[[#This Row],[6M Return vs Nifty]]-AVERAGE(Table2[6M Return vs Nifty]))/_xlfn.STDEV.P(Table2[6M Return vs Nifty])</f>
        <v>-1.2550013881251332</v>
      </c>
      <c r="M662">
        <v>1.31385331897291</v>
      </c>
      <c r="N662">
        <f>(Table2[[#This Row],[1W Return vs Nifty]]-AVERAGE(Table2[1W Return vs Nifty]))/_xlfn.STDEV.P(Table2[1W Return vs Nifty])</f>
        <v>-0.57764125908051489</v>
      </c>
      <c r="O662">
        <v>66.58</v>
      </c>
      <c r="P662">
        <v>66.379821444609405</v>
      </c>
      <c r="Q662">
        <v>68.529631024515894</v>
      </c>
      <c r="R662">
        <v>42.959777156992502</v>
      </c>
      <c r="S662" s="1">
        <f>(Table2[[#This Row],[Close Price]]-Table2[[#This Row],[20D EMA]])/Table2[[#This Row],[20D EMA]]</f>
        <v>-4.1604085310904114E-2</v>
      </c>
      <c r="T662" s="1">
        <f>(Table2[[#This Row],[Close Price]]-Table2[[#This Row],[50D EMA]])/Table2[[#This Row],[50D EMA]]</f>
        <v>-3.8713895106719867E-2</v>
      </c>
      <c r="U662" s="1">
        <f>(Table2[[#This Row],[Close Price]]-Table2[[#This Row],[200D EMA]])/Table2[[#This Row],[200D EMA]]</f>
        <v>-6.8869931939768994E-2</v>
      </c>
      <c r="V662">
        <v>0.67545449920941003</v>
      </c>
      <c r="W662">
        <v>63.7</v>
      </c>
      <c r="X662">
        <v>65.55</v>
      </c>
      <c r="Y662">
        <v>63.7</v>
      </c>
      <c r="Z662">
        <v>66.45</v>
      </c>
      <c r="AA662">
        <v>63.7</v>
      </c>
      <c r="AB662">
        <v>66.099999999999994</v>
      </c>
      <c r="AC662" s="1">
        <f>(Table2[[#This Row],[Close Price]]/Table2[[#This Row],[Day Low]])-1</f>
        <v>1.7268445839875302E-3</v>
      </c>
      <c r="AD662" s="1">
        <f>(Table2[[#This Row],[Day High]]/Table2[[#This Row],[Close Price]])-1</f>
        <v>2.7268453220498312E-2</v>
      </c>
      <c r="AE662" s="1">
        <f>(Table2[[#This Row],[Close Price]]/Table2[[#This Row],[Current Week Low]])-1</f>
        <v>1.7268445839875302E-3</v>
      </c>
      <c r="AF662" s="1">
        <f>(Table2[[#This Row],[Current Week High]]/Table2[[#This Row],[Close Price]])-1</f>
        <v>4.1372825575928474E-2</v>
      </c>
      <c r="AG662" s="1">
        <f>(Table2[[#This Row],[Close Price]]/Table2[[#This Row],[Current Month Low]])-1</f>
        <v>1.7268445839875302E-3</v>
      </c>
      <c r="AH662" s="1">
        <f>(Table2[[#This Row],[Current Month High]]/Table2[[#This Row],[Close Price]])-1</f>
        <v>3.5887791882150077E-2</v>
      </c>
      <c r="AI662">
        <v>53.580943425795297</v>
      </c>
      <c r="AJ662">
        <v>8.8350673716527304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0.01</v>
      </c>
      <c r="AM662" t="s">
        <v>3215</v>
      </c>
      <c r="AN662">
        <v>-6.72</v>
      </c>
      <c r="AO662" t="s">
        <v>3214</v>
      </c>
      <c r="AP662">
        <v>1.4355574599774001E-2</v>
      </c>
      <c r="AQ662">
        <f>(Table2[[#This Row],[Sharpe Ratio]]-AVERAGE(Table2[Sharpe Ratio]))/_xlfn.STDEV.P(Table2[Sharpe Ratio])</f>
        <v>-0.54696025225037204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660</v>
      </c>
      <c r="AT662">
        <f>_xlfn.RANK.AVG(Table2[[#This Row],[6M Return vs Nifty Z-Score]],Table2[6M Return vs Nifty Z-Score])</f>
        <v>691</v>
      </c>
      <c r="AU662">
        <f>_xlfn.RANK.AVG(Table2[[#This Row],[Sharpe Ratio Z-Score]],Table2[Sharpe Ratio Z-Score])</f>
        <v>474</v>
      </c>
      <c r="AV662">
        <f>(Table2[[#This Row],[Rank 1Y]]+Table2[[#This Row],[Rank 6M]]+Table2[[#This Row],[Rank Sharpe]])/3</f>
        <v>608.33333333333337</v>
      </c>
    </row>
    <row r="663" spans="1:48" x14ac:dyDescent="0.3">
      <c r="A663" t="s">
        <v>424</v>
      </c>
      <c r="B663" t="s">
        <v>425</v>
      </c>
      <c r="C663" t="s">
        <v>3168</v>
      </c>
      <c r="D663" t="s">
        <v>289</v>
      </c>
      <c r="E663">
        <v>56674.989260120201</v>
      </c>
      <c r="F663">
        <v>5099.95</v>
      </c>
      <c r="G663">
        <v>-17.6580317607091</v>
      </c>
      <c r="H663">
        <f>(Table2[[#This Row],[1Y Return vs Nifty]]-AVERAGE(Table2[1Y Return vs Nifty]))/_xlfn.STDEV.P(Table2[1Y Return vs Nifty])</f>
        <v>-0.71713997592603196</v>
      </c>
      <c r="I663">
        <v>-6.7476587338489198</v>
      </c>
      <c r="J663">
        <f>(Table2[[#This Row],[1M Return vs Nifty]]-AVERAGE(Table2[1M Return vs Nifty]))/_xlfn.STDEV.P(Table2[1M Return vs Nifty])</f>
        <v>-0.76325047746063113</v>
      </c>
      <c r="K663">
        <v>-23.958006423680999</v>
      </c>
      <c r="L663">
        <f>(Table2[[#This Row],[6M Return vs Nifty]]-AVERAGE(Table2[6M Return vs Nifty]))/_xlfn.STDEV.P(Table2[6M Return vs Nifty])</f>
        <v>-1.089771417560534</v>
      </c>
      <c r="M663">
        <v>1.51857929974289</v>
      </c>
      <c r="N663">
        <f>(Table2[[#This Row],[1W Return vs Nifty]]-AVERAGE(Table2[1W Return vs Nifty]))/_xlfn.STDEV.P(Table2[1W Return vs Nifty])</f>
        <v>-0.53046465841079771</v>
      </c>
      <c r="O663">
        <v>5447.85</v>
      </c>
      <c r="P663">
        <v>5373.5727531961902</v>
      </c>
      <c r="Q663">
        <v>5068.2688766130004</v>
      </c>
      <c r="R663">
        <v>27.919281086106299</v>
      </c>
      <c r="S663" s="1">
        <f>(Table2[[#This Row],[Close Price]]-Table2[[#This Row],[20D EMA]])/Table2[[#This Row],[20D EMA]]</f>
        <v>-6.3860054884036913E-2</v>
      </c>
      <c r="T663" s="1">
        <f>(Table2[[#This Row],[Close Price]]-Table2[[#This Row],[50D EMA]])/Table2[[#This Row],[50D EMA]]</f>
        <v>-5.0920079761354327E-2</v>
      </c>
      <c r="U663" s="1">
        <f>(Table2[[#This Row],[Close Price]]-Table2[[#This Row],[200D EMA]])/Table2[[#This Row],[200D EMA]]</f>
        <v>6.2508766125626515E-3</v>
      </c>
      <c r="V663">
        <v>0.88581517742938798</v>
      </c>
      <c r="W663">
        <v>5091.05</v>
      </c>
      <c r="X663">
        <v>5321.35</v>
      </c>
      <c r="Y663">
        <v>5091.05</v>
      </c>
      <c r="Z663">
        <v>5400</v>
      </c>
      <c r="AA663">
        <v>5091.05</v>
      </c>
      <c r="AB663">
        <v>5400</v>
      </c>
      <c r="AC663" s="1">
        <f>(Table2[[#This Row],[Close Price]]/Table2[[#This Row],[Day Low]])-1</f>
        <v>1.7481658989795257E-3</v>
      </c>
      <c r="AD663" s="1">
        <f>(Table2[[#This Row],[Day High]]/Table2[[#This Row],[Close Price]])-1</f>
        <v>4.3412190315591515E-2</v>
      </c>
      <c r="AE663" s="1">
        <f>(Table2[[#This Row],[Close Price]]/Table2[[#This Row],[Current Week Low]])-1</f>
        <v>1.7481658989795257E-3</v>
      </c>
      <c r="AF663" s="1">
        <f>(Table2[[#This Row],[Current Week High]]/Table2[[#This Row],[Close Price]])-1</f>
        <v>5.8833910136373957E-2</v>
      </c>
      <c r="AG663" s="1">
        <f>(Table2[[#This Row],[Close Price]]/Table2[[#This Row],[Current Month Low]])-1</f>
        <v>1.7481658989795257E-3</v>
      </c>
      <c r="AH663" s="1">
        <f>(Table2[[#This Row],[Current Month High]]/Table2[[#This Row],[Close Price]])-1</f>
        <v>5.8833910136373957E-2</v>
      </c>
      <c r="AI663">
        <v>17.6482122373748</v>
      </c>
      <c r="AJ663">
        <v>24.056190707856899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-0.05</v>
      </c>
      <c r="AM663" t="s">
        <v>3214</v>
      </c>
      <c r="AN663">
        <v>-10.65</v>
      </c>
      <c r="AO663" t="s">
        <v>3214</v>
      </c>
      <c r="AP663">
        <v>-1.9727509738914E-2</v>
      </c>
      <c r="AQ663">
        <f>(Table2[[#This Row],[Sharpe Ratio]]-AVERAGE(Table2[Sharpe Ratio]))/_xlfn.STDEV.P(Table2[Sharpe Ratio])</f>
        <v>-0.94493896765681573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-4.0455654970148105</v>
      </c>
      <c r="AS663">
        <f>_xlfn.RANK.AVG(Table2[[#This Row],[1Y Return vs Nifty Z-Score]],Table2[1Y Return vs Nifty Z-Score])</f>
        <v>561</v>
      </c>
      <c r="AT663">
        <f>_xlfn.RANK.AVG(Table2[[#This Row],[6M Return vs Nifty Z-Score]],Table2[6M Return vs Nifty Z-Score])</f>
        <v>659</v>
      </c>
      <c r="AU663">
        <f>_xlfn.RANK.AVG(Table2[[#This Row],[Sharpe Ratio Z-Score]],Table2[Sharpe Ratio Z-Score])</f>
        <v>606</v>
      </c>
      <c r="AV663">
        <f>(Table2[[#This Row],[Rank 1Y]]+Table2[[#This Row],[Rank 6M]]+Table2[[#This Row],[Rank Sharpe]])/3</f>
        <v>608.66666666666663</v>
      </c>
    </row>
    <row r="664" spans="1:48" x14ac:dyDescent="0.3">
      <c r="A664" t="s">
        <v>966</v>
      </c>
      <c r="B664" t="s">
        <v>967</v>
      </c>
      <c r="C664" t="s">
        <v>3176</v>
      </c>
      <c r="D664" t="s">
        <v>124</v>
      </c>
      <c r="E664">
        <v>15880.95310115</v>
      </c>
      <c r="F664">
        <v>52.58</v>
      </c>
      <c r="G664">
        <v>-25.486598055528301</v>
      </c>
      <c r="H664">
        <f>(Table2[[#This Row],[1Y Return vs Nifty]]-AVERAGE(Table2[1Y Return vs Nifty]))/_xlfn.STDEV.P(Table2[1Y Return vs Nifty])</f>
        <v>-0.85100950581867085</v>
      </c>
      <c r="I664">
        <v>2.1319898892162499</v>
      </c>
      <c r="J664">
        <f>(Table2[[#This Row],[1M Return vs Nifty]]-AVERAGE(Table2[1M Return vs Nifty]))/_xlfn.STDEV.P(Table2[1M Return vs Nifty])</f>
        <v>4.4269901994873156E-2</v>
      </c>
      <c r="K664">
        <v>-27.7431089998096</v>
      </c>
      <c r="L664">
        <f>(Table2[[#This Row],[6M Return vs Nifty]]-AVERAGE(Table2[6M Return vs Nifty]))/_xlfn.STDEV.P(Table2[6M Return vs Nifty])</f>
        <v>-1.2144570037761588</v>
      </c>
      <c r="M664">
        <v>9.2358020207182605</v>
      </c>
      <c r="N664">
        <f>(Table2[[#This Row],[1W Return vs Nifty]]-AVERAGE(Table2[1W Return vs Nifty]))/_xlfn.STDEV.P(Table2[1W Return vs Nifty])</f>
        <v>1.2478750189346861</v>
      </c>
      <c r="O664">
        <v>52.88</v>
      </c>
      <c r="P664">
        <v>54.222110471229797</v>
      </c>
      <c r="Q664">
        <v>55.195610170353497</v>
      </c>
      <c r="R664">
        <v>63.640455115270498</v>
      </c>
      <c r="S664" s="1">
        <f>(Table2[[#This Row],[Close Price]]-Table2[[#This Row],[20D EMA]])/Table2[[#This Row],[20D EMA]]</f>
        <v>-5.673222390317781E-3</v>
      </c>
      <c r="T664" s="1">
        <f>(Table2[[#This Row],[Close Price]]-Table2[[#This Row],[50D EMA]])/Table2[[#This Row],[50D EMA]]</f>
        <v>-3.0284886681072681E-2</v>
      </c>
      <c r="U664" s="1">
        <f>(Table2[[#This Row],[Close Price]]-Table2[[#This Row],[200D EMA]])/Table2[[#This Row],[200D EMA]]</f>
        <v>-4.7388010790727471E-2</v>
      </c>
      <c r="V664">
        <v>1.1931199099159899</v>
      </c>
      <c r="W664">
        <v>52.45</v>
      </c>
      <c r="X664">
        <v>53.57</v>
      </c>
      <c r="Y664">
        <v>52.45</v>
      </c>
      <c r="Z664">
        <v>55.21</v>
      </c>
      <c r="AA664">
        <v>52.45</v>
      </c>
      <c r="AB664">
        <v>54.87</v>
      </c>
      <c r="AC664" s="1">
        <f>(Table2[[#This Row],[Close Price]]/Table2[[#This Row],[Day Low]])-1</f>
        <v>2.4785510009532885E-3</v>
      </c>
      <c r="AD664" s="1">
        <f>(Table2[[#This Row],[Day High]]/Table2[[#This Row],[Close Price]])-1</f>
        <v>1.882845188284521E-2</v>
      </c>
      <c r="AE664" s="1">
        <f>(Table2[[#This Row],[Close Price]]/Table2[[#This Row],[Current Week Low]])-1</f>
        <v>2.4785510009532885E-3</v>
      </c>
      <c r="AF664" s="1">
        <f>(Table2[[#This Row],[Current Week High]]/Table2[[#This Row],[Close Price]])-1</f>
        <v>5.0019018638265633E-2</v>
      </c>
      <c r="AG664" s="1">
        <f>(Table2[[#This Row],[Close Price]]/Table2[[#This Row],[Current Month Low]])-1</f>
        <v>2.4785510009532885E-3</v>
      </c>
      <c r="AH664" s="1">
        <f>(Table2[[#This Row],[Current Month High]]/Table2[[#This Row],[Close Price]])-1</f>
        <v>4.3552681627995415E-2</v>
      </c>
      <c r="AI664">
        <v>40.1673640167364</v>
      </c>
      <c r="AJ664">
        <v>34.303959131545298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-0.15</v>
      </c>
      <c r="AM664" t="s">
        <v>3214</v>
      </c>
      <c r="AN664">
        <v>-0.94</v>
      </c>
      <c r="AO664" t="s">
        <v>3214</v>
      </c>
      <c r="AQ664">
        <f>(Table2[[#This Row],[Sharpe Ratio]]-AVERAGE(Table2[Sharpe Ratio]))/_xlfn.STDEV.P(Table2[Sharpe Ratio])</f>
        <v>-0.7145863121857492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608</v>
      </c>
      <c r="AT664">
        <f>_xlfn.RANK.AVG(Table2[[#This Row],[6M Return vs Nifty Z-Score]],Table2[6M Return vs Nifty Z-Score])</f>
        <v>682</v>
      </c>
      <c r="AU664">
        <f>_xlfn.RANK.AVG(Table2[[#This Row],[Sharpe Ratio Z-Score]],Table2[Sharpe Ratio Z-Score])</f>
        <v>536.5</v>
      </c>
      <c r="AV664">
        <f>(Table2[[#This Row],[Rank 1Y]]+Table2[[#This Row],[Rank 6M]]+Table2[[#This Row],[Rank Sharpe]])/3</f>
        <v>608.83333333333337</v>
      </c>
    </row>
    <row r="665" spans="1:48" x14ac:dyDescent="0.3">
      <c r="A665" t="s">
        <v>438</v>
      </c>
      <c r="B665" t="s">
        <v>439</v>
      </c>
      <c r="C665" t="s">
        <v>3181</v>
      </c>
      <c r="D665" t="s">
        <v>440</v>
      </c>
      <c r="E665">
        <v>53040.402927050003</v>
      </c>
      <c r="F665">
        <v>1918.95</v>
      </c>
      <c r="G665">
        <v>-27.733073456139699</v>
      </c>
      <c r="H665">
        <f>(Table2[[#This Row],[1Y Return vs Nifty]]-AVERAGE(Table2[1Y Return vs Nifty]))/_xlfn.STDEV.P(Table2[1Y Return vs Nifty])</f>
        <v>-0.88942453540004462</v>
      </c>
      <c r="I665">
        <v>2.8705968984354802</v>
      </c>
      <c r="J665">
        <f>(Table2[[#This Row],[1M Return vs Nifty]]-AVERAGE(Table2[1M Return vs Nifty]))/_xlfn.STDEV.P(Table2[1M Return vs Nifty])</f>
        <v>0.11143925043101911</v>
      </c>
      <c r="K665">
        <v>-19.294792054822</v>
      </c>
      <c r="L665">
        <f>(Table2[[#This Row],[6M Return vs Nifty]]-AVERAGE(Table2[6M Return vs Nifty]))/_xlfn.STDEV.P(Table2[6M Return vs Nifty])</f>
        <v>-0.93615982962174671</v>
      </c>
      <c r="M665">
        <v>1.3523215499502901</v>
      </c>
      <c r="N665">
        <f>(Table2[[#This Row],[1W Return vs Nifty]]-AVERAGE(Table2[1W Return vs Nifty]))/_xlfn.STDEV.P(Table2[1W Return vs Nifty])</f>
        <v>-0.56877672530485646</v>
      </c>
      <c r="O665">
        <v>1961.35</v>
      </c>
      <c r="P665">
        <v>2002.7837308109599</v>
      </c>
      <c r="Q665">
        <v>2022.1233552112501</v>
      </c>
      <c r="R665">
        <v>52.284719996834902</v>
      </c>
      <c r="S665" s="1">
        <f>(Table2[[#This Row],[Close Price]]-Table2[[#This Row],[20D EMA]])/Table2[[#This Row],[20D EMA]]</f>
        <v>-2.1617763275295007E-2</v>
      </c>
      <c r="T665" s="1">
        <f>(Table2[[#This Row],[Close Price]]-Table2[[#This Row],[50D EMA]])/Table2[[#This Row],[50D EMA]]</f>
        <v>-4.1858603862841563E-2</v>
      </c>
      <c r="U665" s="1">
        <f>(Table2[[#This Row],[Close Price]]-Table2[[#This Row],[200D EMA]])/Table2[[#This Row],[200D EMA]]</f>
        <v>-5.1022285532363869E-2</v>
      </c>
      <c r="V665">
        <v>1.22543123795116</v>
      </c>
      <c r="W665">
        <v>1907.55</v>
      </c>
      <c r="X665">
        <v>1972</v>
      </c>
      <c r="Y665">
        <v>1907.55</v>
      </c>
      <c r="Z665">
        <v>2013.5</v>
      </c>
      <c r="AA665">
        <v>1907.55</v>
      </c>
      <c r="AB665">
        <v>2001.7</v>
      </c>
      <c r="AC665" s="1">
        <f>(Table2[[#This Row],[Close Price]]/Table2[[#This Row],[Day Low]])-1</f>
        <v>5.9762522607533786E-3</v>
      </c>
      <c r="AD665" s="1">
        <f>(Table2[[#This Row],[Day High]]/Table2[[#This Row],[Close Price]])-1</f>
        <v>2.7645326871466036E-2</v>
      </c>
      <c r="AE665" s="1">
        <f>(Table2[[#This Row],[Close Price]]/Table2[[#This Row],[Current Week Low]])-1</f>
        <v>5.9762522607533786E-3</v>
      </c>
      <c r="AF665" s="1">
        <f>(Table2[[#This Row],[Current Week High]]/Table2[[#This Row],[Close Price]])-1</f>
        <v>4.9271737147919437E-2</v>
      </c>
      <c r="AG665" s="1">
        <f>(Table2[[#This Row],[Close Price]]/Table2[[#This Row],[Current Month Low]])-1</f>
        <v>5.9762522607533786E-3</v>
      </c>
      <c r="AH665" s="1">
        <f>(Table2[[#This Row],[Current Month High]]/Table2[[#This Row],[Close Price]])-1</f>
        <v>4.3122540972927892E-2</v>
      </c>
      <c r="AI665">
        <v>27.882435707027199</v>
      </c>
      <c r="AJ665">
        <v>10.2844827586206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-0.23</v>
      </c>
      <c r="AM665" t="s">
        <v>3214</v>
      </c>
      <c r="AN665">
        <v>0.78</v>
      </c>
      <c r="AO665" t="s">
        <v>3215</v>
      </c>
      <c r="AP665">
        <v>-9.0775824162540007E-3</v>
      </c>
      <c r="AQ665">
        <f>(Table2[[#This Row],[Sharpe Ratio]]-AVERAGE(Table2[Sharpe Ratio]))/_xlfn.STDEV.P(Table2[Sharpe Ratio])</f>
        <v>-0.82058272240253527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621</v>
      </c>
      <c r="AT665">
        <f>_xlfn.RANK.AVG(Table2[[#This Row],[6M Return vs Nifty Z-Score]],Table2[6M Return vs Nifty Z-Score])</f>
        <v>624</v>
      </c>
      <c r="AU665">
        <f>_xlfn.RANK.AVG(Table2[[#This Row],[Sharpe Ratio Z-Score]],Table2[Sharpe Ratio Z-Score])</f>
        <v>582</v>
      </c>
      <c r="AV665">
        <f>(Table2[[#This Row],[Rank 1Y]]+Table2[[#This Row],[Rank 6M]]+Table2[[#This Row],[Rank Sharpe]])/3</f>
        <v>609</v>
      </c>
    </row>
    <row r="666" spans="1:48" x14ac:dyDescent="0.3">
      <c r="A666" t="s">
        <v>869</v>
      </c>
      <c r="B666" t="s">
        <v>870</v>
      </c>
      <c r="C666" t="s">
        <v>613</v>
      </c>
      <c r="D666" t="s">
        <v>613</v>
      </c>
      <c r="E666">
        <v>18603.928164510002</v>
      </c>
      <c r="F666">
        <v>35.92</v>
      </c>
      <c r="G666">
        <v>-32.867531822596703</v>
      </c>
      <c r="H666">
        <f>(Table2[[#This Row],[1Y Return vs Nifty]]-AVERAGE(Table2[1Y Return vs Nifty]))/_xlfn.STDEV.P(Table2[1Y Return vs Nifty])</f>
        <v>-0.97722445966277971</v>
      </c>
      <c r="I666">
        <v>0.198895437777587</v>
      </c>
      <c r="J666">
        <f>(Table2[[#This Row],[1M Return vs Nifty]]-AVERAGE(Table2[1M Return vs Nifty]))/_xlfn.STDEV.P(Table2[1M Return vs Nifty])</f>
        <v>-0.13152682501685764</v>
      </c>
      <c r="K666">
        <v>-25.259159640659401</v>
      </c>
      <c r="L666">
        <f>(Table2[[#This Row],[6M Return vs Nifty]]-AVERAGE(Table2[6M Return vs Nifty]))/_xlfn.STDEV.P(Table2[6M Return vs Nifty])</f>
        <v>-1.1326328852096437</v>
      </c>
      <c r="M666">
        <v>6.5790920239720103</v>
      </c>
      <c r="N666">
        <f>(Table2[[#This Row],[1W Return vs Nifty]]-AVERAGE(Table2[1W Return vs Nifty]))/_xlfn.STDEV.P(Table2[1W Return vs Nifty])</f>
        <v>0.63566866319831572</v>
      </c>
      <c r="O666">
        <v>36.42</v>
      </c>
      <c r="P666">
        <v>36.964594048151703</v>
      </c>
      <c r="Q666">
        <v>37.9367474112953</v>
      </c>
      <c r="R666">
        <v>64.214468533394793</v>
      </c>
      <c r="S666" s="1">
        <f>(Table2[[#This Row],[Close Price]]-Table2[[#This Row],[20D EMA]])/Table2[[#This Row],[20D EMA]]</f>
        <v>-1.372872048325096E-2</v>
      </c>
      <c r="T666" s="1">
        <f>(Table2[[#This Row],[Close Price]]-Table2[[#This Row],[50D EMA]])/Table2[[#This Row],[50D EMA]]</f>
        <v>-2.825931340652537E-2</v>
      </c>
      <c r="U666" s="1">
        <f>(Table2[[#This Row],[Close Price]]-Table2[[#This Row],[200D EMA]])/Table2[[#This Row],[200D EMA]]</f>
        <v>-5.316078865250403E-2</v>
      </c>
      <c r="V666">
        <v>0.71862377380903997</v>
      </c>
      <c r="W666">
        <v>35.85</v>
      </c>
      <c r="X666">
        <v>36.799999999999997</v>
      </c>
      <c r="Y666">
        <v>35.479999999999997</v>
      </c>
      <c r="Z666">
        <v>37.39</v>
      </c>
      <c r="AA666">
        <v>35.85</v>
      </c>
      <c r="AB666">
        <v>37.39</v>
      </c>
      <c r="AC666" s="1">
        <f>(Table2[[#This Row],[Close Price]]/Table2[[#This Row],[Day Low]])-1</f>
        <v>1.9525801952580135E-3</v>
      </c>
      <c r="AD666" s="1">
        <f>(Table2[[#This Row],[Day High]]/Table2[[#This Row],[Close Price]])-1</f>
        <v>2.4498886414253684E-2</v>
      </c>
      <c r="AE666" s="1">
        <f>(Table2[[#This Row],[Close Price]]/Table2[[#This Row],[Current Week Low]])-1</f>
        <v>1.2401352874859217E-2</v>
      </c>
      <c r="AF666" s="1">
        <f>(Table2[[#This Row],[Current Week High]]/Table2[[#This Row],[Close Price]])-1</f>
        <v>4.0924276169264973E-2</v>
      </c>
      <c r="AG666" s="1">
        <f>(Table2[[#This Row],[Close Price]]/Table2[[#This Row],[Current Month Low]])-1</f>
        <v>1.9525801952580135E-3</v>
      </c>
      <c r="AH666" s="1">
        <f>(Table2[[#This Row],[Current Month High]]/Table2[[#This Row],[Close Price]])-1</f>
        <v>4.0924276169264973E-2</v>
      </c>
      <c r="AI666">
        <v>47.271714922048901</v>
      </c>
      <c r="AJ666">
        <v>10.8641975308642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-0.13</v>
      </c>
      <c r="AM666" t="s">
        <v>3214</v>
      </c>
      <c r="AN666">
        <v>-1.94</v>
      </c>
      <c r="AO666" t="s">
        <v>3214</v>
      </c>
      <c r="AP666">
        <v>7.2767914637999998E-4</v>
      </c>
      <c r="AQ666">
        <f>(Table2[[#This Row],[Sharpe Ratio]]-AVERAGE(Table2[Sharpe Ratio]))/_xlfn.STDEV.P(Table2[Sharpe Ratio])</f>
        <v>-0.7060894047748304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650</v>
      </c>
      <c r="AT666">
        <f>_xlfn.RANK.AVG(Table2[[#This Row],[6M Return vs Nifty Z-Score]],Table2[6M Return vs Nifty Z-Score])</f>
        <v>668</v>
      </c>
      <c r="AU666">
        <f>_xlfn.RANK.AVG(Table2[[#This Row],[Sharpe Ratio Z-Score]],Table2[Sharpe Ratio Z-Score])</f>
        <v>511</v>
      </c>
      <c r="AV666">
        <f>(Table2[[#This Row],[Rank 1Y]]+Table2[[#This Row],[Rank 6M]]+Table2[[#This Row],[Rank Sharpe]])/3</f>
        <v>609.66666666666663</v>
      </c>
    </row>
    <row r="667" spans="1:48" x14ac:dyDescent="0.3">
      <c r="A667" t="s">
        <v>436</v>
      </c>
      <c r="B667" t="s">
        <v>437</v>
      </c>
      <c r="C667" t="s">
        <v>3171</v>
      </c>
      <c r="D667" t="s">
        <v>195</v>
      </c>
      <c r="E667">
        <v>54306.973631679997</v>
      </c>
      <c r="F667">
        <v>16633.25</v>
      </c>
      <c r="G667">
        <v>-35.781700783907901</v>
      </c>
      <c r="H667">
        <f>(Table2[[#This Row],[1Y Return vs Nifty]]-AVERAGE(Table2[1Y Return vs Nifty]))/_xlfn.STDEV.P(Table2[1Y Return vs Nifty])</f>
        <v>-1.0270571383662381</v>
      </c>
      <c r="I667">
        <v>1.46340198256446</v>
      </c>
      <c r="J667">
        <f>(Table2[[#This Row],[1M Return vs Nifty]]-AVERAGE(Table2[1M Return vs Nifty]))/_xlfn.STDEV.P(Table2[1M Return vs Nifty])</f>
        <v>-1.6531868772993886E-2</v>
      </c>
      <c r="K667">
        <v>-11.100705120114201</v>
      </c>
      <c r="L667">
        <f>(Table2[[#This Row],[6M Return vs Nifty]]-AVERAGE(Table2[6M Return vs Nifty]))/_xlfn.STDEV.P(Table2[6M Return vs Nifty])</f>
        <v>-0.6662372813137396</v>
      </c>
      <c r="M667">
        <v>5.8740371468442598</v>
      </c>
      <c r="N667">
        <f>(Table2[[#This Row],[1W Return vs Nifty]]-AVERAGE(Table2[1W Return vs Nifty]))/_xlfn.STDEV.P(Table2[1W Return vs Nifty])</f>
        <v>0.47319738200873329</v>
      </c>
      <c r="O667">
        <v>16572.189999999999</v>
      </c>
      <c r="P667">
        <v>16626.525925368998</v>
      </c>
      <c r="Q667">
        <v>16485.1287771065</v>
      </c>
      <c r="R667">
        <v>65.542123871205206</v>
      </c>
      <c r="S667" s="1">
        <f>(Table2[[#This Row],[Close Price]]-Table2[[#This Row],[20D EMA]])/Table2[[#This Row],[20D EMA]]</f>
        <v>3.6844858766404026E-3</v>
      </c>
      <c r="T667" s="1">
        <f>(Table2[[#This Row],[Close Price]]-Table2[[#This Row],[50D EMA]])/Table2[[#This Row],[50D EMA]]</f>
        <v>4.0441849735680627E-4</v>
      </c>
      <c r="U667" s="1">
        <f>(Table2[[#This Row],[Close Price]]-Table2[[#This Row],[200D EMA]])/Table2[[#This Row],[200D EMA]]</f>
        <v>8.9851419965369904E-3</v>
      </c>
      <c r="V667">
        <v>1.25750997965748</v>
      </c>
      <c r="W667">
        <v>16500</v>
      </c>
      <c r="X667">
        <v>16825</v>
      </c>
      <c r="Y667">
        <v>16427.25</v>
      </c>
      <c r="Z667">
        <v>16825</v>
      </c>
      <c r="AA667">
        <v>16500</v>
      </c>
      <c r="AB667">
        <v>16825</v>
      </c>
      <c r="AC667" s="1">
        <f>(Table2[[#This Row],[Close Price]]/Table2[[#This Row],[Day Low]])-1</f>
        <v>8.075757575757514E-3</v>
      </c>
      <c r="AD667" s="1">
        <f>(Table2[[#This Row],[Day High]]/Table2[[#This Row],[Close Price]])-1</f>
        <v>1.1528113868305878E-2</v>
      </c>
      <c r="AE667" s="1">
        <f>(Table2[[#This Row],[Close Price]]/Table2[[#This Row],[Current Week Low]])-1</f>
        <v>1.2540139098144776E-2</v>
      </c>
      <c r="AF667" s="1">
        <f>(Table2[[#This Row],[Current Week High]]/Table2[[#This Row],[Close Price]])-1</f>
        <v>1.1528113868305878E-2</v>
      </c>
      <c r="AG667" s="1">
        <f>(Table2[[#This Row],[Close Price]]/Table2[[#This Row],[Current Month Low]])-1</f>
        <v>8.075757575757514E-3</v>
      </c>
      <c r="AH667" s="1">
        <f>(Table2[[#This Row],[Current Month High]]/Table2[[#This Row],[Close Price]])-1</f>
        <v>1.1528113868305878E-2</v>
      </c>
      <c r="AI667">
        <v>15.732042745705099</v>
      </c>
      <c r="AJ667">
        <v>8.39241727162538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-0.08</v>
      </c>
      <c r="AM667" t="s">
        <v>3214</v>
      </c>
      <c r="AN667">
        <v>0.2</v>
      </c>
      <c r="AO667" t="s">
        <v>3215</v>
      </c>
      <c r="AP667">
        <v>-3.0998768464479E-2</v>
      </c>
      <c r="AQ667">
        <f>(Table2[[#This Row],[Sharpe Ratio]]-AVERAGE(Table2[Sharpe Ratio]))/_xlfn.STDEV.P(Table2[Sharpe Ratio])</f>
        <v>-1.0765503272403216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668</v>
      </c>
      <c r="AT667">
        <f>_xlfn.RANK.AVG(Table2[[#This Row],[6M Return vs Nifty Z-Score]],Table2[6M Return vs Nifty Z-Score])</f>
        <v>543</v>
      </c>
      <c r="AU667">
        <f>_xlfn.RANK.AVG(Table2[[#This Row],[Sharpe Ratio Z-Score]],Table2[Sharpe Ratio Z-Score])</f>
        <v>627</v>
      </c>
      <c r="AV667">
        <f>(Table2[[#This Row],[Rank 1Y]]+Table2[[#This Row],[Rank 6M]]+Table2[[#This Row],[Rank Sharpe]])/3</f>
        <v>612.66666666666663</v>
      </c>
    </row>
    <row r="668" spans="1:48" x14ac:dyDescent="0.3">
      <c r="A668" t="s">
        <v>1082</v>
      </c>
      <c r="B668" t="s">
        <v>1083</v>
      </c>
      <c r="C668" t="s">
        <v>3177</v>
      </c>
      <c r="D668" t="s">
        <v>77</v>
      </c>
      <c r="E668">
        <v>12882.622438709999</v>
      </c>
      <c r="F668">
        <v>357</v>
      </c>
      <c r="G668">
        <v>-33.893534498551503</v>
      </c>
      <c r="H668">
        <f>(Table2[[#This Row],[1Y Return vs Nifty]]-AVERAGE(Table2[1Y Return vs Nifty]))/_xlfn.STDEV.P(Table2[1Y Return vs Nifty])</f>
        <v>-0.99476924254206045</v>
      </c>
      <c r="I668">
        <v>6.8494477143026602</v>
      </c>
      <c r="J668">
        <f>(Table2[[#This Row],[1M Return vs Nifty]]-AVERAGE(Table2[1M Return vs Nifty]))/_xlfn.STDEV.P(Table2[1M Return vs Nifty])</f>
        <v>0.47327824395605911</v>
      </c>
      <c r="K668">
        <v>-3.6250754868547799</v>
      </c>
      <c r="L668">
        <f>(Table2[[#This Row],[6M Return vs Nifty]]-AVERAGE(Table2[6M Return vs Nifty]))/_xlfn.STDEV.P(Table2[6M Return vs Nifty])</f>
        <v>-0.41998153410299927</v>
      </c>
      <c r="M668">
        <v>4.5796798024612597</v>
      </c>
      <c r="N668">
        <f>(Table2[[#This Row],[1W Return vs Nifty]]-AVERAGE(Table2[1W Return vs Nifty]))/_xlfn.STDEV.P(Table2[1W Return vs Nifty])</f>
        <v>0.17492854807660868</v>
      </c>
      <c r="O668">
        <v>355.05</v>
      </c>
      <c r="P668">
        <v>349.67914903214802</v>
      </c>
      <c r="Q668">
        <v>344.54337824275098</v>
      </c>
      <c r="R668">
        <v>58.356638796653797</v>
      </c>
      <c r="S668" s="1">
        <f>(Table2[[#This Row],[Close Price]]-Table2[[#This Row],[20D EMA]])/Table2[[#This Row],[20D EMA]]</f>
        <v>5.4921841994085016E-3</v>
      </c>
      <c r="T668" s="1">
        <f>(Table2[[#This Row],[Close Price]]-Table2[[#This Row],[50D EMA]])/Table2[[#This Row],[50D EMA]]</f>
        <v>2.0935909356090701E-2</v>
      </c>
      <c r="U668" s="1">
        <f>(Table2[[#This Row],[Close Price]]-Table2[[#This Row],[200D EMA]])/Table2[[#This Row],[200D EMA]]</f>
        <v>3.6154001335856771E-2</v>
      </c>
      <c r="V668">
        <v>0.55327206176759602</v>
      </c>
      <c r="W668">
        <v>353</v>
      </c>
      <c r="X668">
        <v>359.9</v>
      </c>
      <c r="Y668">
        <v>351.1</v>
      </c>
      <c r="Z668">
        <v>362.15</v>
      </c>
      <c r="AA668">
        <v>353</v>
      </c>
      <c r="AB668">
        <v>362.15</v>
      </c>
      <c r="AC668" s="1">
        <f>(Table2[[#This Row],[Close Price]]/Table2[[#This Row],[Day Low]])-1</f>
        <v>1.1331444759206777E-2</v>
      </c>
      <c r="AD668" s="1">
        <f>(Table2[[#This Row],[Day High]]/Table2[[#This Row],[Close Price]])-1</f>
        <v>8.1232492997198591E-3</v>
      </c>
      <c r="AE668" s="1">
        <f>(Table2[[#This Row],[Close Price]]/Table2[[#This Row],[Current Week Low]])-1</f>
        <v>1.6804329250925676E-2</v>
      </c>
      <c r="AF668" s="1">
        <f>(Table2[[#This Row],[Current Week High]]/Table2[[#This Row],[Close Price]])-1</f>
        <v>1.4425770308123198E-2</v>
      </c>
      <c r="AG668" s="1">
        <f>(Table2[[#This Row],[Close Price]]/Table2[[#This Row],[Current Month Low]])-1</f>
        <v>1.1331444759206777E-2</v>
      </c>
      <c r="AH668" s="1">
        <f>(Table2[[#This Row],[Current Month High]]/Table2[[#This Row],[Close Price]])-1</f>
        <v>1.4425770308123198E-2</v>
      </c>
      <c r="AI668">
        <v>11.484593837535</v>
      </c>
      <c r="AJ668">
        <v>22.5540679711637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0.02</v>
      </c>
      <c r="AM668" t="s">
        <v>3215</v>
      </c>
      <c r="AN668">
        <v>1.77</v>
      </c>
      <c r="AO668" t="s">
        <v>3215</v>
      </c>
      <c r="AP668">
        <v>-0.10164684118435501</v>
      </c>
      <c r="AQ668">
        <f>(Table2[[#This Row],[Sharpe Ratio]]-AVERAGE(Table2[Sharpe Ratio]))/_xlfn.STDEV.P(Table2[Sharpe Ratio])</f>
        <v>-1.9014882626572192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-2.6680322472696112</v>
      </c>
      <c r="AS668">
        <f>_xlfn.RANK.AVG(Table2[[#This Row],[1Y Return vs Nifty Z-Score]],Table2[1Y Return vs Nifty Z-Score])</f>
        <v>657</v>
      </c>
      <c r="AT668">
        <f>_xlfn.RANK.AVG(Table2[[#This Row],[6M Return vs Nifty Z-Score]],Table2[6M Return vs Nifty Z-Score])</f>
        <v>471</v>
      </c>
      <c r="AU668">
        <f>_xlfn.RANK.AVG(Table2[[#This Row],[Sharpe Ratio Z-Score]],Table2[Sharpe Ratio Z-Score])</f>
        <v>715</v>
      </c>
      <c r="AV668">
        <f>(Table2[[#This Row],[Rank 1Y]]+Table2[[#This Row],[Rank 6M]]+Table2[[#This Row],[Rank Sharpe]])/3</f>
        <v>614.33333333333337</v>
      </c>
    </row>
    <row r="669" spans="1:48" x14ac:dyDescent="0.3">
      <c r="A669" t="s">
        <v>295</v>
      </c>
      <c r="B669" t="s">
        <v>296</v>
      </c>
      <c r="C669" t="s">
        <v>3177</v>
      </c>
      <c r="D669" t="s">
        <v>77</v>
      </c>
      <c r="E669">
        <v>95697.869939099997</v>
      </c>
      <c r="F669">
        <v>26259.200000000001</v>
      </c>
      <c r="G669">
        <v>-26.8185359488769</v>
      </c>
      <c r="H669">
        <f>(Table2[[#This Row],[1Y Return vs Nifty]]-AVERAGE(Table2[1Y Return vs Nifty]))/_xlfn.STDEV.P(Table2[1Y Return vs Nifty])</f>
        <v>-0.873785821802195</v>
      </c>
      <c r="I669">
        <v>4.4062813261834899</v>
      </c>
      <c r="J669">
        <f>(Table2[[#This Row],[1M Return vs Nifty]]-AVERAGE(Table2[1M Return vs Nifty]))/_xlfn.STDEV.P(Table2[1M Return vs Nifty])</f>
        <v>0.25109528012996374</v>
      </c>
      <c r="K669">
        <v>-12.9104125419995</v>
      </c>
      <c r="L669">
        <f>(Table2[[#This Row],[6M Return vs Nifty]]-AVERAGE(Table2[6M Return vs Nifty]))/_xlfn.STDEV.P(Table2[6M Return vs Nifty])</f>
        <v>-0.72585110319523927</v>
      </c>
      <c r="M669">
        <v>6.0767134518057997</v>
      </c>
      <c r="N669">
        <f>(Table2[[#This Row],[1W Return vs Nifty]]-AVERAGE(Table2[1W Return vs Nifty]))/_xlfn.STDEV.P(Table2[1W Return vs Nifty])</f>
        <v>0.51990165993390447</v>
      </c>
      <c r="O669">
        <v>25849.61</v>
      </c>
      <c r="P669">
        <v>25863.938798781001</v>
      </c>
      <c r="Q669">
        <v>26031.686751534598</v>
      </c>
      <c r="R669">
        <v>74.692026045942896</v>
      </c>
      <c r="S669" s="1">
        <f>(Table2[[#This Row],[Close Price]]-Table2[[#This Row],[20D EMA]])/Table2[[#This Row],[20D EMA]]</f>
        <v>1.5845113330529945E-2</v>
      </c>
      <c r="T669" s="1">
        <f>(Table2[[#This Row],[Close Price]]-Table2[[#This Row],[50D EMA]])/Table2[[#This Row],[50D EMA]]</f>
        <v>1.5282328198117657E-2</v>
      </c>
      <c r="U669" s="1">
        <f>(Table2[[#This Row],[Close Price]]-Table2[[#This Row],[200D EMA]])/Table2[[#This Row],[200D EMA]]</f>
        <v>8.7398581058905113E-3</v>
      </c>
      <c r="V669">
        <v>0.65543924743392501</v>
      </c>
      <c r="W669">
        <v>25950.3</v>
      </c>
      <c r="X669">
        <v>26698.9</v>
      </c>
      <c r="Y669">
        <v>25907.7</v>
      </c>
      <c r="Z669">
        <v>26698.9</v>
      </c>
      <c r="AA669">
        <v>25950.3</v>
      </c>
      <c r="AB669">
        <v>26698.9</v>
      </c>
      <c r="AC669" s="1">
        <f>(Table2[[#This Row],[Close Price]]/Table2[[#This Row],[Day Low]])-1</f>
        <v>1.1903523273333994E-2</v>
      </c>
      <c r="AD669" s="1">
        <f>(Table2[[#This Row],[Day High]]/Table2[[#This Row],[Close Price]])-1</f>
        <v>1.6744607604192163E-2</v>
      </c>
      <c r="AE669" s="1">
        <f>(Table2[[#This Row],[Close Price]]/Table2[[#This Row],[Current Week Low]])-1</f>
        <v>1.3567395021557349E-2</v>
      </c>
      <c r="AF669" s="1">
        <f>(Table2[[#This Row],[Current Week High]]/Table2[[#This Row],[Close Price]])-1</f>
        <v>1.6744607604192163E-2</v>
      </c>
      <c r="AG669" s="1">
        <f>(Table2[[#This Row],[Close Price]]/Table2[[#This Row],[Current Month Low]])-1</f>
        <v>1.1903523273333994E-2</v>
      </c>
      <c r="AH669" s="1">
        <f>(Table2[[#This Row],[Current Month High]]/Table2[[#This Row],[Close Price]])-1</f>
        <v>1.6744607604192163E-2</v>
      </c>
      <c r="AI669">
        <v>17.055165427735702</v>
      </c>
      <c r="AJ669">
        <v>10.7983122362869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-0.04</v>
      </c>
      <c r="AM669" t="s">
        <v>3214</v>
      </c>
      <c r="AN669">
        <v>2.5</v>
      </c>
      <c r="AO669" t="s">
        <v>3215</v>
      </c>
      <c r="AP669">
        <v>-5.8868948780061998E-2</v>
      </c>
      <c r="AQ669">
        <f>(Table2[[#This Row],[Sharpe Ratio]]-AVERAGE(Table2[Sharpe Ratio]))/_xlfn.STDEV.P(Table2[Sharpe Ratio])</f>
        <v>-1.4019826868801253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614</v>
      </c>
      <c r="AT669">
        <f>_xlfn.RANK.AVG(Table2[[#This Row],[6M Return vs Nifty Z-Score]],Table2[6M Return vs Nifty Z-Score])</f>
        <v>556</v>
      </c>
      <c r="AU669">
        <f>_xlfn.RANK.AVG(Table2[[#This Row],[Sharpe Ratio Z-Score]],Table2[Sharpe Ratio Z-Score])</f>
        <v>674</v>
      </c>
      <c r="AV669">
        <f>(Table2[[#This Row],[Rank 1Y]]+Table2[[#This Row],[Rank 6M]]+Table2[[#This Row],[Rank Sharpe]])/3</f>
        <v>614.66666666666663</v>
      </c>
    </row>
    <row r="670" spans="1:48" x14ac:dyDescent="0.3">
      <c r="A670" t="s">
        <v>580</v>
      </c>
      <c r="B670" t="s">
        <v>581</v>
      </c>
      <c r="C670" t="s">
        <v>3169</v>
      </c>
      <c r="D670" t="s">
        <v>43</v>
      </c>
      <c r="E670">
        <v>35420.537853374997</v>
      </c>
      <c r="F670">
        <v>590</v>
      </c>
      <c r="G670">
        <v>-30.054000627807799</v>
      </c>
      <c r="H670">
        <f>(Table2[[#This Row],[1Y Return vs Nifty]]-AVERAGE(Table2[1Y Return vs Nifty]))/_xlfn.STDEV.P(Table2[1Y Return vs Nifty])</f>
        <v>-0.92911270021661874</v>
      </c>
      <c r="I670">
        <v>-3.58336796052079</v>
      </c>
      <c r="J670">
        <f>(Table2[[#This Row],[1M Return vs Nifty]]-AVERAGE(Table2[1M Return vs Nifty]))/_xlfn.STDEV.P(Table2[1M Return vs Nifty])</f>
        <v>-0.47548804513327608</v>
      </c>
      <c r="K670">
        <v>-7.2018238034994297</v>
      </c>
      <c r="L670">
        <f>(Table2[[#This Row],[6M Return vs Nifty]]-AVERAGE(Table2[6M Return vs Nifty]))/_xlfn.STDEV.P(Table2[6M Return vs Nifty])</f>
        <v>-0.53780369390896254</v>
      </c>
      <c r="M670">
        <v>4.1829551714979099</v>
      </c>
      <c r="N670">
        <f>(Table2[[#This Row],[1W Return vs Nifty]]-AVERAGE(Table2[1W Return vs Nifty]))/_xlfn.STDEV.P(Table2[1W Return vs Nifty])</f>
        <v>8.3508204550071075E-2</v>
      </c>
      <c r="O670">
        <v>608.72</v>
      </c>
      <c r="P670">
        <v>601.69626364983105</v>
      </c>
      <c r="Q670">
        <v>578.81669681394101</v>
      </c>
      <c r="R670">
        <v>42.198253931722398</v>
      </c>
      <c r="S670" s="1">
        <f>(Table2[[#This Row],[Close Price]]-Table2[[#This Row],[20D EMA]])/Table2[[#This Row],[20D EMA]]</f>
        <v>-3.0753055592062074E-2</v>
      </c>
      <c r="T670" s="1">
        <f>(Table2[[#This Row],[Close Price]]-Table2[[#This Row],[50D EMA]])/Table2[[#This Row],[50D EMA]]</f>
        <v>-1.9438817151502079E-2</v>
      </c>
      <c r="U670" s="1">
        <f>(Table2[[#This Row],[Close Price]]-Table2[[#This Row],[200D EMA]])/Table2[[#This Row],[200D EMA]]</f>
        <v>1.9320975444586792E-2</v>
      </c>
      <c r="V670">
        <v>0.72463547723496602</v>
      </c>
      <c r="W670">
        <v>577.4</v>
      </c>
      <c r="X670">
        <v>603.85</v>
      </c>
      <c r="Y670">
        <v>577.4</v>
      </c>
      <c r="Z670">
        <v>613.45000000000005</v>
      </c>
      <c r="AA670">
        <v>577.4</v>
      </c>
      <c r="AB670">
        <v>606.5</v>
      </c>
      <c r="AC670" s="1">
        <f>(Table2[[#This Row],[Close Price]]/Table2[[#This Row],[Day Low]])-1</f>
        <v>2.1821960512642846E-2</v>
      </c>
      <c r="AD670" s="1">
        <f>(Table2[[#This Row],[Day High]]/Table2[[#This Row],[Close Price]])-1</f>
        <v>2.3474576271186542E-2</v>
      </c>
      <c r="AE670" s="1">
        <f>(Table2[[#This Row],[Close Price]]/Table2[[#This Row],[Current Week Low]])-1</f>
        <v>2.1821960512642846E-2</v>
      </c>
      <c r="AF670" s="1">
        <f>(Table2[[#This Row],[Current Week High]]/Table2[[#This Row],[Close Price]])-1</f>
        <v>3.9745762711864474E-2</v>
      </c>
      <c r="AG670" s="1">
        <f>(Table2[[#This Row],[Close Price]]/Table2[[#This Row],[Current Month Low]])-1</f>
        <v>2.1821960512642846E-2</v>
      </c>
      <c r="AH670" s="1">
        <f>(Table2[[#This Row],[Current Month High]]/Table2[[#This Row],[Close Price]])-1</f>
        <v>2.7966101694915313E-2</v>
      </c>
      <c r="AI670">
        <v>9.6610169491525308</v>
      </c>
      <c r="AJ670">
        <v>29.727352682497798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</v>
      </c>
      <c r="AM670" t="s">
        <v>3216</v>
      </c>
      <c r="AN670">
        <v>-4.21</v>
      </c>
      <c r="AO670" t="s">
        <v>3214</v>
      </c>
      <c r="AP670">
        <v>-8.9370899050874003E-2</v>
      </c>
      <c r="AQ670">
        <f>(Table2[[#This Row],[Sharpe Ratio]]-AVERAGE(Table2[Sharpe Ratio]))/_xlfn.STDEV.P(Table2[Sharpe Ratio])</f>
        <v>-1.7581454937887055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-3.6170417284974916</v>
      </c>
      <c r="AS670">
        <f>_xlfn.RANK.AVG(Table2[[#This Row],[1Y Return vs Nifty Z-Score]],Table2[1Y Return vs Nifty Z-Score])</f>
        <v>636</v>
      </c>
      <c r="AT670">
        <f>_xlfn.RANK.AVG(Table2[[#This Row],[6M Return vs Nifty Z-Score]],Table2[6M Return vs Nifty Z-Score])</f>
        <v>509</v>
      </c>
      <c r="AU670">
        <f>_xlfn.RANK.AVG(Table2[[#This Row],[Sharpe Ratio Z-Score]],Table2[Sharpe Ratio Z-Score])</f>
        <v>702</v>
      </c>
      <c r="AV670">
        <f>(Table2[[#This Row],[Rank 1Y]]+Table2[[#This Row],[Rank 6M]]+Table2[[#This Row],[Rank Sharpe]])/3</f>
        <v>615.66666666666663</v>
      </c>
    </row>
    <row r="671" spans="1:48" x14ac:dyDescent="0.3">
      <c r="A671" t="s">
        <v>2124</v>
      </c>
      <c r="B671" t="s">
        <v>2125</v>
      </c>
      <c r="C671" t="s">
        <v>3181</v>
      </c>
      <c r="D671" t="s">
        <v>106</v>
      </c>
      <c r="E671">
        <v>3015.9399468424299</v>
      </c>
      <c r="F671">
        <v>691.45</v>
      </c>
      <c r="G671">
        <v>-49.138239858393</v>
      </c>
      <c r="H671">
        <f>(Table2[[#This Row],[1Y Return vs Nifty]]-AVERAGE(Table2[1Y Return vs Nifty]))/_xlfn.STDEV.P(Table2[1Y Return vs Nifty])</f>
        <v>-1.255455741578843</v>
      </c>
      <c r="I671">
        <v>-2.6882626098758</v>
      </c>
      <c r="J671">
        <f>(Table2[[#This Row],[1M Return vs Nifty]]-AVERAGE(Table2[1M Return vs Nifty]))/_xlfn.STDEV.P(Table2[1M Return vs Nifty])</f>
        <v>-0.39408664705002794</v>
      </c>
      <c r="K671">
        <v>-17.966426764138902</v>
      </c>
      <c r="L671">
        <f>(Table2[[#This Row],[6M Return vs Nifty]]-AVERAGE(Table2[6M Return vs Nifty]))/_xlfn.STDEV.P(Table2[6M Return vs Nifty])</f>
        <v>-0.89240196529810267</v>
      </c>
      <c r="M671">
        <v>3.22931811407142</v>
      </c>
      <c r="N671">
        <f>(Table2[[#This Row],[1W Return vs Nifty]]-AVERAGE(Table2[1W Return vs Nifty]))/_xlfn.STDEV.P(Table2[1W Return vs Nifty])</f>
        <v>-0.13624580260059713</v>
      </c>
      <c r="O671">
        <v>704.45</v>
      </c>
      <c r="P671">
        <v>716.21027764364806</v>
      </c>
      <c r="Q671">
        <v>769.28053213435101</v>
      </c>
      <c r="R671">
        <v>45.186472943442901</v>
      </c>
      <c r="S671" s="1">
        <f>(Table2[[#This Row],[Close Price]]-Table2[[#This Row],[20D EMA]])/Table2[[#This Row],[20D EMA]]</f>
        <v>-1.8454113137909005E-2</v>
      </c>
      <c r="T671" s="1">
        <f>(Table2[[#This Row],[Close Price]]-Table2[[#This Row],[50D EMA]])/Table2[[#This Row],[50D EMA]]</f>
        <v>-3.4571240341747148E-2</v>
      </c>
      <c r="U671" s="1">
        <f>(Table2[[#This Row],[Close Price]]-Table2[[#This Row],[200D EMA]])/Table2[[#This Row],[200D EMA]]</f>
        <v>-0.10117314670424839</v>
      </c>
      <c r="V671">
        <v>0.26659199201491102</v>
      </c>
      <c r="W671">
        <v>690</v>
      </c>
      <c r="X671">
        <v>703.05</v>
      </c>
      <c r="Y671">
        <v>690</v>
      </c>
      <c r="Z671">
        <v>715.95</v>
      </c>
      <c r="AA671">
        <v>690</v>
      </c>
      <c r="AB671">
        <v>710.65</v>
      </c>
      <c r="AC671" s="1">
        <f>(Table2[[#This Row],[Close Price]]/Table2[[#This Row],[Day Low]])-1</f>
        <v>2.101449275362377E-3</v>
      </c>
      <c r="AD671" s="1">
        <f>(Table2[[#This Row],[Day High]]/Table2[[#This Row],[Close Price]])-1</f>
        <v>1.6776339576252575E-2</v>
      </c>
      <c r="AE671" s="1">
        <f>(Table2[[#This Row],[Close Price]]/Table2[[#This Row],[Current Week Low]])-1</f>
        <v>2.101449275362377E-3</v>
      </c>
      <c r="AF671" s="1">
        <f>(Table2[[#This Row],[Current Week High]]/Table2[[#This Row],[Close Price]])-1</f>
        <v>3.5432786173982267E-2</v>
      </c>
      <c r="AG671" s="1">
        <f>(Table2[[#This Row],[Close Price]]/Table2[[#This Row],[Current Month Low]])-1</f>
        <v>2.101449275362377E-3</v>
      </c>
      <c r="AH671" s="1">
        <f>(Table2[[#This Row],[Current Month High]]/Table2[[#This Row],[Close Price]])-1</f>
        <v>2.7767734471038974E-2</v>
      </c>
      <c r="AI671">
        <v>30.298647769180601</v>
      </c>
      <c r="AJ671">
        <v>11.740465416936001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-0.16</v>
      </c>
      <c r="AM671" t="s">
        <v>3214</v>
      </c>
      <c r="AN671">
        <v>-3.54</v>
      </c>
      <c r="AO671" t="s">
        <v>3214</v>
      </c>
      <c r="AQ671">
        <f>(Table2[[#This Row],[Sharpe Ratio]]-AVERAGE(Table2[Sharpe Ratio]))/_xlfn.STDEV.P(Table2[Sharpe Ratio])</f>
        <v>-0.7145863121857492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703</v>
      </c>
      <c r="AT671">
        <f>_xlfn.RANK.AVG(Table2[[#This Row],[6M Return vs Nifty Z-Score]],Table2[6M Return vs Nifty Z-Score])</f>
        <v>609</v>
      </c>
      <c r="AU671">
        <f>_xlfn.RANK.AVG(Table2[[#This Row],[Sharpe Ratio Z-Score]],Table2[Sharpe Ratio Z-Score])</f>
        <v>536.5</v>
      </c>
      <c r="AV671">
        <f>(Table2[[#This Row],[Rank 1Y]]+Table2[[#This Row],[Rank 6M]]+Table2[[#This Row],[Rank Sharpe]])/3</f>
        <v>616.16666666666663</v>
      </c>
    </row>
    <row r="672" spans="1:48" x14ac:dyDescent="0.3">
      <c r="A672" t="s">
        <v>1572</v>
      </c>
      <c r="B672" t="s">
        <v>1573</v>
      </c>
      <c r="C672" t="s">
        <v>3181</v>
      </c>
      <c r="D672" t="s">
        <v>261</v>
      </c>
      <c r="E672">
        <v>6412.2488591199999</v>
      </c>
      <c r="F672">
        <v>1423.85</v>
      </c>
      <c r="G672">
        <v>-52.713047393990699</v>
      </c>
      <c r="H672">
        <f>(Table2[[#This Row],[1Y Return vs Nifty]]-AVERAGE(Table2[1Y Return vs Nifty]))/_xlfn.STDEV.P(Table2[1Y Return vs Nifty])</f>
        <v>-1.3165854281938529</v>
      </c>
      <c r="I672">
        <v>5.1316717635254401</v>
      </c>
      <c r="J672">
        <f>(Table2[[#This Row],[1M Return vs Nifty]]-AVERAGE(Table2[1M Return vs Nifty]))/_xlfn.STDEV.P(Table2[1M Return vs Nifty])</f>
        <v>0.31706270587857005</v>
      </c>
      <c r="K672">
        <v>-4.7556322305492396</v>
      </c>
      <c r="L672">
        <f>(Table2[[#This Row],[6M Return vs Nifty]]-AVERAGE(Table2[6M Return vs Nifty]))/_xlfn.STDEV.P(Table2[6M Return vs Nifty])</f>
        <v>-0.45722335978735085</v>
      </c>
      <c r="M672">
        <v>1.9146024555657299</v>
      </c>
      <c r="N672">
        <f>(Table2[[#This Row],[1W Return vs Nifty]]-AVERAGE(Table2[1W Return vs Nifty]))/_xlfn.STDEV.P(Table2[1W Return vs Nifty])</f>
        <v>-0.43920596125888783</v>
      </c>
      <c r="O672">
        <v>1425.19</v>
      </c>
      <c r="P672">
        <v>1403.89825474757</v>
      </c>
      <c r="Q672">
        <v>1417.5769881175399</v>
      </c>
      <c r="R672">
        <v>44.629207050272498</v>
      </c>
      <c r="S672" s="1">
        <f>(Table2[[#This Row],[Close Price]]-Table2[[#This Row],[20D EMA]])/Table2[[#This Row],[20D EMA]]</f>
        <v>-9.402255137912457E-4</v>
      </c>
      <c r="T672" s="1">
        <f>(Table2[[#This Row],[Close Price]]-Table2[[#This Row],[50D EMA]])/Table2[[#This Row],[50D EMA]]</f>
        <v>1.4211674660153578E-2</v>
      </c>
      <c r="U672" s="1">
        <f>(Table2[[#This Row],[Close Price]]-Table2[[#This Row],[200D EMA]])/Table2[[#This Row],[200D EMA]]</f>
        <v>4.4251648658533635E-3</v>
      </c>
      <c r="V672">
        <v>0.498176010293365</v>
      </c>
      <c r="W672">
        <v>1401.2</v>
      </c>
      <c r="X672">
        <v>1428</v>
      </c>
      <c r="Y672">
        <v>1401.2</v>
      </c>
      <c r="Z672">
        <v>1438</v>
      </c>
      <c r="AA672">
        <v>1401.2</v>
      </c>
      <c r="AB672">
        <v>1437.95</v>
      </c>
      <c r="AC672" s="1">
        <f>(Table2[[#This Row],[Close Price]]/Table2[[#This Row],[Day Low]])-1</f>
        <v>1.6164715957750486E-2</v>
      </c>
      <c r="AD672" s="1">
        <f>(Table2[[#This Row],[Day High]]/Table2[[#This Row],[Close Price]])-1</f>
        <v>2.9146328616076467E-3</v>
      </c>
      <c r="AE672" s="1">
        <f>(Table2[[#This Row],[Close Price]]/Table2[[#This Row],[Current Week Low]])-1</f>
        <v>1.6164715957750486E-2</v>
      </c>
      <c r="AF672" s="1">
        <f>(Table2[[#This Row],[Current Week High]]/Table2[[#This Row],[Close Price]])-1</f>
        <v>9.9378445763247392E-3</v>
      </c>
      <c r="AG672" s="1">
        <f>(Table2[[#This Row],[Close Price]]/Table2[[#This Row],[Current Month Low]])-1</f>
        <v>1.6164715957750486E-2</v>
      </c>
      <c r="AH672" s="1">
        <f>(Table2[[#This Row],[Current Month High]]/Table2[[#This Row],[Close Price]])-1</f>
        <v>9.9027285177513136E-3</v>
      </c>
      <c r="AI672">
        <v>32.766794255012798</v>
      </c>
      <c r="AJ672">
        <v>24.560405913743299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-0.02</v>
      </c>
      <c r="AM672" t="s">
        <v>3214</v>
      </c>
      <c r="AN672">
        <v>0.3</v>
      </c>
      <c r="AO672" t="s">
        <v>3215</v>
      </c>
      <c r="AP672">
        <v>-5.1534158217376003E-2</v>
      </c>
      <c r="AQ672">
        <f>(Table2[[#This Row],[Sharpe Ratio]]-AVERAGE(Table2[Sharpe Ratio]))/_xlfn.STDEV.P(Table2[Sharpe Ratio])</f>
        <v>-1.3163363733920119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710</v>
      </c>
      <c r="AT672">
        <f>_xlfn.RANK.AVG(Table2[[#This Row],[6M Return vs Nifty Z-Score]],Table2[6M Return vs Nifty Z-Score])</f>
        <v>481</v>
      </c>
      <c r="AU672">
        <f>_xlfn.RANK.AVG(Table2[[#This Row],[Sharpe Ratio Z-Score]],Table2[Sharpe Ratio Z-Score])</f>
        <v>663</v>
      </c>
      <c r="AV672">
        <f>(Table2[[#This Row],[Rank 1Y]]+Table2[[#This Row],[Rank 6M]]+Table2[[#This Row],[Rank Sharpe]])/3</f>
        <v>618</v>
      </c>
    </row>
    <row r="673" spans="1:48" x14ac:dyDescent="0.3">
      <c r="A673" t="s">
        <v>1633</v>
      </c>
      <c r="B673" t="s">
        <v>1634</v>
      </c>
      <c r="C673" t="s">
        <v>3171</v>
      </c>
      <c r="D673" t="s">
        <v>1025</v>
      </c>
      <c r="E673">
        <v>5791.6344238199999</v>
      </c>
      <c r="F673">
        <v>126.27</v>
      </c>
      <c r="G673">
        <v>-57.379078256318301</v>
      </c>
      <c r="H673">
        <f>(Table2[[#This Row],[1Y Return vs Nifty]]-AVERAGE(Table2[1Y Return vs Nifty]))/_xlfn.STDEV.P(Table2[1Y Return vs Nifty])</f>
        <v>-1.3963751795328325</v>
      </c>
      <c r="I673">
        <v>-14.507063790003601</v>
      </c>
      <c r="J673">
        <f>(Table2[[#This Row],[1M Return vs Nifty]]-AVERAGE(Table2[1M Return vs Nifty]))/_xlfn.STDEV.P(Table2[1M Return vs Nifty])</f>
        <v>-1.4688952592844491</v>
      </c>
      <c r="K673">
        <v>-37.656322178549203</v>
      </c>
      <c r="L673">
        <f>(Table2[[#This Row],[6M Return vs Nifty]]-AVERAGE(Table2[6M Return vs Nifty]))/_xlfn.STDEV.P(Table2[6M Return vs Nifty])</f>
        <v>-1.5410095268879156</v>
      </c>
      <c r="M673">
        <v>3.62916886018207</v>
      </c>
      <c r="N673">
        <f>(Table2[[#This Row],[1W Return vs Nifty]]-AVERAGE(Table2[1W Return vs Nifty]))/_xlfn.STDEV.P(Table2[1W Return vs Nifty])</f>
        <v>-4.4105084037158675E-2</v>
      </c>
      <c r="O673">
        <v>131.24</v>
      </c>
      <c r="P673">
        <v>135.55520415821701</v>
      </c>
      <c r="Q673">
        <v>148.61118924504299</v>
      </c>
      <c r="R673">
        <v>31.902938433756098</v>
      </c>
      <c r="S673" s="1">
        <f>(Table2[[#This Row],[Close Price]]-Table2[[#This Row],[20D EMA]])/Table2[[#This Row],[20D EMA]]</f>
        <v>-3.7869551965864161E-2</v>
      </c>
      <c r="T673" s="1">
        <f>(Table2[[#This Row],[Close Price]]-Table2[[#This Row],[50D EMA]])/Table2[[#This Row],[50D EMA]]</f>
        <v>-6.8497585289160348E-2</v>
      </c>
      <c r="U673" s="1">
        <f>(Table2[[#This Row],[Close Price]]-Table2[[#This Row],[200D EMA]])/Table2[[#This Row],[200D EMA]]</f>
        <v>-0.15033315700209432</v>
      </c>
      <c r="V673">
        <v>1.5440802012916099</v>
      </c>
      <c r="W673">
        <v>125</v>
      </c>
      <c r="X673">
        <v>131.57</v>
      </c>
      <c r="Y673">
        <v>125</v>
      </c>
      <c r="Z673">
        <v>131.57</v>
      </c>
      <c r="AA673">
        <v>125</v>
      </c>
      <c r="AB673">
        <v>131.57</v>
      </c>
      <c r="AC673" s="1">
        <f>(Table2[[#This Row],[Close Price]]/Table2[[#This Row],[Day Low]])-1</f>
        <v>1.0159999999999947E-2</v>
      </c>
      <c r="AD673" s="1">
        <f>(Table2[[#This Row],[Day High]]/Table2[[#This Row],[Close Price]])-1</f>
        <v>4.1973548744753231E-2</v>
      </c>
      <c r="AE673" s="1">
        <f>(Table2[[#This Row],[Close Price]]/Table2[[#This Row],[Current Week Low]])-1</f>
        <v>1.0159999999999947E-2</v>
      </c>
      <c r="AF673" s="1">
        <f>(Table2[[#This Row],[Current Week High]]/Table2[[#This Row],[Close Price]])-1</f>
        <v>4.1973548744753231E-2</v>
      </c>
      <c r="AG673" s="1">
        <f>(Table2[[#This Row],[Close Price]]/Table2[[#This Row],[Current Month Low]])-1</f>
        <v>1.0159999999999947E-2</v>
      </c>
      <c r="AH673" s="1">
        <f>(Table2[[#This Row],[Current Month High]]/Table2[[#This Row],[Close Price]])-1</f>
        <v>4.1973548744753231E-2</v>
      </c>
      <c r="AI673">
        <v>66.785459729151796</v>
      </c>
      <c r="AJ673">
        <v>2.4087591240876001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-0.12</v>
      </c>
      <c r="AM673" t="s">
        <v>3214</v>
      </c>
      <c r="AN673">
        <v>-7.37</v>
      </c>
      <c r="AO673" t="s">
        <v>3214</v>
      </c>
      <c r="AP673">
        <v>3.4711938917556001E-2</v>
      </c>
      <c r="AQ673">
        <f>(Table2[[#This Row],[Sharpe Ratio]]-AVERAGE(Table2[Sharpe Ratio]))/_xlfn.STDEV.P(Table2[Sharpe Ratio])</f>
        <v>-0.30926463641256252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719</v>
      </c>
      <c r="AT673">
        <f>_xlfn.RANK.AVG(Table2[[#This Row],[6M Return vs Nifty Z-Score]],Table2[6M Return vs Nifty Z-Score])</f>
        <v>719</v>
      </c>
      <c r="AU673">
        <f>_xlfn.RANK.AVG(Table2[[#This Row],[Sharpe Ratio Z-Score]],Table2[Sharpe Ratio Z-Score])</f>
        <v>417</v>
      </c>
      <c r="AV673">
        <f>(Table2[[#This Row],[Rank 1Y]]+Table2[[#This Row],[Rank 6M]]+Table2[[#This Row],[Rank Sharpe]])/3</f>
        <v>618.33333333333337</v>
      </c>
    </row>
    <row r="674" spans="1:48" x14ac:dyDescent="0.3">
      <c r="A674" t="s">
        <v>506</v>
      </c>
      <c r="B674" t="s">
        <v>507</v>
      </c>
      <c r="C674" t="s">
        <v>3168</v>
      </c>
      <c r="D674" t="s">
        <v>21</v>
      </c>
      <c r="E674">
        <v>44390.278895249998</v>
      </c>
      <c r="F674">
        <v>1063.3</v>
      </c>
      <c r="G674">
        <v>-48.314579160268003</v>
      </c>
      <c r="H674">
        <f>(Table2[[#This Row],[1Y Return vs Nifty]]-AVERAGE(Table2[1Y Return vs Nifty]))/_xlfn.STDEV.P(Table2[1Y Return vs Nifty])</f>
        <v>-1.2413710335625099</v>
      </c>
      <c r="I674">
        <v>3.8380618072200199</v>
      </c>
      <c r="J674">
        <f>(Table2[[#This Row],[1M Return vs Nifty]]-AVERAGE(Table2[1M Return vs Nifty]))/_xlfn.STDEV.P(Table2[1M Return vs Nifty])</f>
        <v>0.19942106856538319</v>
      </c>
      <c r="K674">
        <v>-18.7965297085115</v>
      </c>
      <c r="L674">
        <f>(Table2[[#This Row],[6M Return vs Nifty]]-AVERAGE(Table2[6M Return vs Nifty]))/_xlfn.STDEV.P(Table2[6M Return vs Nifty])</f>
        <v>-0.91974650092341592</v>
      </c>
      <c r="M674">
        <v>4.0744831642371002</v>
      </c>
      <c r="N674">
        <f>(Table2[[#This Row],[1W Return vs Nifty]]-AVERAGE(Table2[1W Return vs Nifty]))/_xlfn.STDEV.P(Table2[1W Return vs Nifty])</f>
        <v>5.8512155923807666E-2</v>
      </c>
      <c r="O674">
        <v>1083.9100000000001</v>
      </c>
      <c r="P674">
        <v>1061.8370908530501</v>
      </c>
      <c r="Q674">
        <v>1082.53591659212</v>
      </c>
      <c r="R674">
        <v>50.842705287541897</v>
      </c>
      <c r="S674" s="1">
        <f>(Table2[[#This Row],[Close Price]]-Table2[[#This Row],[20D EMA]])/Table2[[#This Row],[20D EMA]]</f>
        <v>-1.9014493823288028E-2</v>
      </c>
      <c r="T674" s="1">
        <f>(Table2[[#This Row],[Close Price]]-Table2[[#This Row],[50D EMA]])/Table2[[#This Row],[50D EMA]]</f>
        <v>1.3777152442232064E-3</v>
      </c>
      <c r="U674" s="1">
        <f>(Table2[[#This Row],[Close Price]]-Table2[[#This Row],[200D EMA]])/Table2[[#This Row],[200D EMA]]</f>
        <v>-1.7769310280877977E-2</v>
      </c>
      <c r="V674">
        <v>0.93916371308338098</v>
      </c>
      <c r="W674">
        <v>1061.05</v>
      </c>
      <c r="X674">
        <v>1087.7</v>
      </c>
      <c r="Y674">
        <v>1061.05</v>
      </c>
      <c r="Z674">
        <v>1118</v>
      </c>
      <c r="AA674">
        <v>1061.05</v>
      </c>
      <c r="AB674">
        <v>1112</v>
      </c>
      <c r="AC674" s="1">
        <f>(Table2[[#This Row],[Close Price]]/Table2[[#This Row],[Day Low]])-1</f>
        <v>2.1205409735638447E-3</v>
      </c>
      <c r="AD674" s="1">
        <f>(Table2[[#This Row],[Day High]]/Table2[[#This Row],[Close Price]])-1</f>
        <v>2.2947427819054012E-2</v>
      </c>
      <c r="AE674" s="1">
        <f>(Table2[[#This Row],[Close Price]]/Table2[[#This Row],[Current Week Low]])-1</f>
        <v>2.1205409735638447E-3</v>
      </c>
      <c r="AF674" s="1">
        <f>(Table2[[#This Row],[Current Week High]]/Table2[[#This Row],[Close Price]])-1</f>
        <v>5.1443618922223378E-2</v>
      </c>
      <c r="AG674" s="1">
        <f>(Table2[[#This Row],[Close Price]]/Table2[[#This Row],[Current Month Low]])-1</f>
        <v>2.1205409735638447E-3</v>
      </c>
      <c r="AH674" s="1">
        <f>(Table2[[#This Row],[Current Month High]]/Table2[[#This Row],[Close Price]])-1</f>
        <v>4.5800808802783921E-2</v>
      </c>
      <c r="AI674">
        <v>31.6655694535878</v>
      </c>
      <c r="AJ674">
        <v>9.6072569838161002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-0.03</v>
      </c>
      <c r="AM674" t="s">
        <v>3214</v>
      </c>
      <c r="AN674">
        <v>-2.86</v>
      </c>
      <c r="AO674" t="s">
        <v>3214</v>
      </c>
      <c r="AQ674">
        <f>(Table2[[#This Row],[Sharpe Ratio]]-AVERAGE(Table2[Sharpe Ratio]))/_xlfn.STDEV.P(Table2[Sharpe Ratio])</f>
        <v>-0.7145863121857492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700</v>
      </c>
      <c r="AT674">
        <f>_xlfn.RANK.AVG(Table2[[#This Row],[6M Return vs Nifty Z-Score]],Table2[6M Return vs Nifty Z-Score])</f>
        <v>619</v>
      </c>
      <c r="AU674">
        <f>_xlfn.RANK.AVG(Table2[[#This Row],[Sharpe Ratio Z-Score]],Table2[Sharpe Ratio Z-Score])</f>
        <v>536.5</v>
      </c>
      <c r="AV674">
        <f>(Table2[[#This Row],[Rank 1Y]]+Table2[[#This Row],[Rank 6M]]+Table2[[#This Row],[Rank Sharpe]])/3</f>
        <v>618.5</v>
      </c>
    </row>
    <row r="675" spans="1:48" x14ac:dyDescent="0.3">
      <c r="A675" t="s">
        <v>1487</v>
      </c>
      <c r="B675" t="s">
        <v>1488</v>
      </c>
      <c r="C675" t="s">
        <v>3178</v>
      </c>
      <c r="D675" t="s">
        <v>97</v>
      </c>
      <c r="E675">
        <v>7174.025047735</v>
      </c>
      <c r="F675">
        <v>1490.6</v>
      </c>
      <c r="G675">
        <v>-31.1570218619744</v>
      </c>
      <c r="H675">
        <f>(Table2[[#This Row],[1Y Return vs Nifty]]-AVERAGE(Table2[1Y Return vs Nifty]))/_xlfn.STDEV.P(Table2[1Y Return vs Nifty])</f>
        <v>-0.94797451073449102</v>
      </c>
      <c r="I675">
        <v>3.5622873721626598</v>
      </c>
      <c r="J675">
        <f>(Table2[[#This Row],[1M Return vs Nifty]]-AVERAGE(Table2[1M Return vs Nifty]))/_xlfn.STDEV.P(Table2[1M Return vs Nifty])</f>
        <v>0.17434198200522436</v>
      </c>
      <c r="K675">
        <v>-5.4931451999215799</v>
      </c>
      <c r="L675">
        <f>(Table2[[#This Row],[6M Return vs Nifty]]-AVERAGE(Table2[6M Return vs Nifty]))/_xlfn.STDEV.P(Table2[6M Return vs Nifty])</f>
        <v>-0.4815178762709359</v>
      </c>
      <c r="M675">
        <v>6.1543826977969198</v>
      </c>
      <c r="N675">
        <f>(Table2[[#This Row],[1W Return vs Nifty]]-AVERAGE(Table2[1W Return vs Nifty]))/_xlfn.STDEV.P(Table2[1W Return vs Nifty])</f>
        <v>0.53779958861232657</v>
      </c>
      <c r="O675">
        <v>1479.74</v>
      </c>
      <c r="P675">
        <v>1467.47353463697</v>
      </c>
      <c r="Q675">
        <v>1434.0658958726101</v>
      </c>
      <c r="R675">
        <v>61.2639537569138</v>
      </c>
      <c r="S675" s="1">
        <f>(Table2[[#This Row],[Close Price]]-Table2[[#This Row],[20D EMA]])/Table2[[#This Row],[20D EMA]]</f>
        <v>7.3391271439576548E-3</v>
      </c>
      <c r="T675" s="1">
        <f>(Table2[[#This Row],[Close Price]]-Table2[[#This Row],[50D EMA]])/Table2[[#This Row],[50D EMA]]</f>
        <v>1.5759374746578302E-2</v>
      </c>
      <c r="U675" s="1">
        <f>(Table2[[#This Row],[Close Price]]-Table2[[#This Row],[200D EMA]])/Table2[[#This Row],[200D EMA]]</f>
        <v>3.9422249905043283E-2</v>
      </c>
      <c r="V675">
        <v>0.43429468114062297</v>
      </c>
      <c r="W675">
        <v>1462.2</v>
      </c>
      <c r="X675">
        <v>1545.55</v>
      </c>
      <c r="Y675">
        <v>1453.85</v>
      </c>
      <c r="Z675">
        <v>1545.55</v>
      </c>
      <c r="AA675">
        <v>1462.2</v>
      </c>
      <c r="AB675">
        <v>1545.55</v>
      </c>
      <c r="AC675" s="1">
        <f>(Table2[[#This Row],[Close Price]]/Table2[[#This Row],[Day Low]])-1</f>
        <v>1.9422787580358314E-2</v>
      </c>
      <c r="AD675" s="1">
        <f>(Table2[[#This Row],[Day High]]/Table2[[#This Row],[Close Price]])-1</f>
        <v>3.6864349926204243E-2</v>
      </c>
      <c r="AE675" s="1">
        <f>(Table2[[#This Row],[Close Price]]/Table2[[#This Row],[Current Week Low]])-1</f>
        <v>2.5277710905526662E-2</v>
      </c>
      <c r="AF675" s="1">
        <f>(Table2[[#This Row],[Current Week High]]/Table2[[#This Row],[Close Price]])-1</f>
        <v>3.6864349926204243E-2</v>
      </c>
      <c r="AG675" s="1">
        <f>(Table2[[#This Row],[Close Price]]/Table2[[#This Row],[Current Month Low]])-1</f>
        <v>1.9422787580358314E-2</v>
      </c>
      <c r="AH675" s="1">
        <f>(Table2[[#This Row],[Current Month High]]/Table2[[#This Row],[Close Price]])-1</f>
        <v>3.6864349926204243E-2</v>
      </c>
      <c r="AI675">
        <v>6.5342814973836196</v>
      </c>
      <c r="AJ675">
        <v>19.247999999999902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-0.02</v>
      </c>
      <c r="AM675" t="s">
        <v>3214</v>
      </c>
      <c r="AN675">
        <v>-0.96</v>
      </c>
      <c r="AO675" t="s">
        <v>3214</v>
      </c>
      <c r="AP675">
        <v>-0.12741952416430399</v>
      </c>
      <c r="AQ675">
        <f>(Table2[[#This Row],[Sharpe Ratio]]-AVERAGE(Table2[Sharpe Ratio]))/_xlfn.STDEV.P(Table2[Sharpe Ratio])</f>
        <v>-2.2024287281096027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-2.9197795444974788</v>
      </c>
      <c r="AS675">
        <f>_xlfn.RANK.AVG(Table2[[#This Row],[1Y Return vs Nifty Z-Score]],Table2[1Y Return vs Nifty Z-Score])</f>
        <v>640</v>
      </c>
      <c r="AT675">
        <f>_xlfn.RANK.AVG(Table2[[#This Row],[6M Return vs Nifty Z-Score]],Table2[6M Return vs Nifty Z-Score])</f>
        <v>489</v>
      </c>
      <c r="AU675">
        <f>_xlfn.RANK.AVG(Table2[[#This Row],[Sharpe Ratio Z-Score]],Table2[Sharpe Ratio Z-Score])</f>
        <v>727</v>
      </c>
      <c r="AV675">
        <f>(Table2[[#This Row],[Rank 1Y]]+Table2[[#This Row],[Rank 6M]]+Table2[[#This Row],[Rank Sharpe]])/3</f>
        <v>618.66666666666663</v>
      </c>
    </row>
    <row r="676" spans="1:48" x14ac:dyDescent="0.3">
      <c r="A676" t="s">
        <v>2428</v>
      </c>
      <c r="B676" t="s">
        <v>2429</v>
      </c>
      <c r="C676" t="s">
        <v>3177</v>
      </c>
      <c r="D676" t="s">
        <v>77</v>
      </c>
      <c r="E676">
        <v>2191.2916632463698</v>
      </c>
      <c r="F676">
        <v>83.38</v>
      </c>
      <c r="G676">
        <v>-55.866855066651503</v>
      </c>
      <c r="H676">
        <f>(Table2[[#This Row],[1Y Return vs Nifty]]-AVERAGE(Table2[1Y Return vs Nifty]))/_xlfn.STDEV.P(Table2[1Y Return vs Nifty])</f>
        <v>-1.3705159608879816</v>
      </c>
      <c r="I676">
        <v>-4.1229596556555199</v>
      </c>
      <c r="J676">
        <f>(Table2[[#This Row],[1M Return vs Nifty]]-AVERAGE(Table2[1M Return vs Nifty]))/_xlfn.STDEV.P(Table2[1M Return vs Nifty])</f>
        <v>-0.52455882584800051</v>
      </c>
      <c r="K676">
        <v>-26.635083539039499</v>
      </c>
      <c r="L676">
        <f>(Table2[[#This Row],[6M Return vs Nifty]]-AVERAGE(Table2[6M Return vs Nifty]))/_xlfn.STDEV.P(Table2[6M Return vs Nifty])</f>
        <v>-1.1779573841914071</v>
      </c>
      <c r="M676">
        <v>3.6373605541930201</v>
      </c>
      <c r="N676">
        <f>(Table2[[#This Row],[1W Return vs Nifty]]-AVERAGE(Table2[1W Return vs Nifty]))/_xlfn.STDEV.P(Table2[1W Return vs Nifty])</f>
        <v>-4.2217408248723644E-2</v>
      </c>
      <c r="O676">
        <v>86.01</v>
      </c>
      <c r="P676">
        <v>89.083847256934206</v>
      </c>
      <c r="Q676">
        <v>96.040197925692695</v>
      </c>
      <c r="R676">
        <v>38.221738624158597</v>
      </c>
      <c r="S676" s="1">
        <f>(Table2[[#This Row],[Close Price]]-Table2[[#This Row],[20D EMA]])/Table2[[#This Row],[20D EMA]]</f>
        <v>-3.0577839786071499E-2</v>
      </c>
      <c r="T676" s="1">
        <f>(Table2[[#This Row],[Close Price]]-Table2[[#This Row],[50D EMA]])/Table2[[#This Row],[50D EMA]]</f>
        <v>-6.4027850531457917E-2</v>
      </c>
      <c r="U676" s="1">
        <f>(Table2[[#This Row],[Close Price]]-Table2[[#This Row],[200D EMA]])/Table2[[#This Row],[200D EMA]]</f>
        <v>-0.13182186416866848</v>
      </c>
      <c r="V676">
        <v>0.45751231576726797</v>
      </c>
      <c r="W676">
        <v>83.1</v>
      </c>
      <c r="X676">
        <v>84.68</v>
      </c>
      <c r="Y676">
        <v>83.1</v>
      </c>
      <c r="Z676">
        <v>85.73</v>
      </c>
      <c r="AA676">
        <v>83.1</v>
      </c>
      <c r="AB676">
        <v>85.73</v>
      </c>
      <c r="AC676" s="1">
        <f>(Table2[[#This Row],[Close Price]]/Table2[[#This Row],[Day Low]])-1</f>
        <v>3.3694344163659462E-3</v>
      </c>
      <c r="AD676" s="1">
        <f>(Table2[[#This Row],[Day High]]/Table2[[#This Row],[Close Price]])-1</f>
        <v>1.5591268889421972E-2</v>
      </c>
      <c r="AE676" s="1">
        <f>(Table2[[#This Row],[Close Price]]/Table2[[#This Row],[Current Week Low]])-1</f>
        <v>3.3694344163659462E-3</v>
      </c>
      <c r="AF676" s="1">
        <f>(Table2[[#This Row],[Current Week High]]/Table2[[#This Row],[Close Price]])-1</f>
        <v>2.8184216838570419E-2</v>
      </c>
      <c r="AG676" s="1">
        <f>(Table2[[#This Row],[Close Price]]/Table2[[#This Row],[Current Month Low]])-1</f>
        <v>3.3694344163659462E-3</v>
      </c>
      <c r="AH676" s="1">
        <f>(Table2[[#This Row],[Current Month High]]/Table2[[#This Row],[Close Price]])-1</f>
        <v>2.8184216838570419E-2</v>
      </c>
      <c r="AI676">
        <v>87.095226673062996</v>
      </c>
      <c r="AJ676">
        <v>0.57901085645355399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-0.13</v>
      </c>
      <c r="AM676" t="s">
        <v>3214</v>
      </c>
      <c r="AN676">
        <v>-4.46</v>
      </c>
      <c r="AO676" t="s">
        <v>3214</v>
      </c>
      <c r="AP676">
        <v>1.7379107843060002E-2</v>
      </c>
      <c r="AQ676">
        <f>(Table2[[#This Row],[Sharpe Ratio]]-AVERAGE(Table2[Sharpe Ratio]))/_xlfn.STDEV.P(Table2[Sharpe Ratio])</f>
        <v>-0.51165529380839903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717</v>
      </c>
      <c r="AT676">
        <f>_xlfn.RANK.AVG(Table2[[#This Row],[6M Return vs Nifty Z-Score]],Table2[6M Return vs Nifty Z-Score])</f>
        <v>674</v>
      </c>
      <c r="AU676">
        <f>_xlfn.RANK.AVG(Table2[[#This Row],[Sharpe Ratio Z-Score]],Table2[Sharpe Ratio Z-Score])</f>
        <v>465</v>
      </c>
      <c r="AV676">
        <f>(Table2[[#This Row],[Rank 1Y]]+Table2[[#This Row],[Rank 6M]]+Table2[[#This Row],[Rank Sharpe]])/3</f>
        <v>618.66666666666663</v>
      </c>
    </row>
    <row r="677" spans="1:48" x14ac:dyDescent="0.3">
      <c r="A677" t="s">
        <v>1449</v>
      </c>
      <c r="B677" t="s">
        <v>1450</v>
      </c>
      <c r="C677" t="s">
        <v>3181</v>
      </c>
      <c r="D677" t="s">
        <v>140</v>
      </c>
      <c r="E677">
        <v>7608.6327954449998</v>
      </c>
      <c r="F677">
        <v>423.95</v>
      </c>
      <c r="G677">
        <v>-60.624509987007002</v>
      </c>
      <c r="H677">
        <f>(Table2[[#This Row],[1Y Return vs Nifty]]-AVERAGE(Table2[1Y Return vs Nifty]))/_xlfn.STDEV.P(Table2[1Y Return vs Nifty])</f>
        <v>-1.4518724958643643</v>
      </c>
      <c r="I677">
        <v>-1.79394737632944</v>
      </c>
      <c r="J677">
        <f>(Table2[[#This Row],[1M Return vs Nifty]]-AVERAGE(Table2[1M Return vs Nifty]))/_xlfn.STDEV.P(Table2[1M Return vs Nifty])</f>
        <v>-0.31275710267252688</v>
      </c>
      <c r="K677">
        <v>-26.842495010772101</v>
      </c>
      <c r="L677">
        <f>(Table2[[#This Row],[6M Return vs Nifty]]-AVERAGE(Table2[6M Return vs Nifty]))/_xlfn.STDEV.P(Table2[6M Return vs Nifty])</f>
        <v>-1.184789754099669</v>
      </c>
      <c r="M677">
        <v>-2.9203297247962099</v>
      </c>
      <c r="N677">
        <f>(Table2[[#This Row],[1W Return vs Nifty]]-AVERAGE(Table2[1W Return vs Nifty]))/_xlfn.STDEV.P(Table2[1W Return vs Nifty])</f>
        <v>-1.5533570029597341</v>
      </c>
      <c r="O677">
        <v>438.95</v>
      </c>
      <c r="P677">
        <v>444.92756524152202</v>
      </c>
      <c r="Q677">
        <v>472.26157135807802</v>
      </c>
      <c r="R677">
        <v>39.269620206365403</v>
      </c>
      <c r="S677" s="1">
        <f>(Table2[[#This Row],[Close Price]]-Table2[[#This Row],[20D EMA]])/Table2[[#This Row],[20D EMA]]</f>
        <v>-3.4172456999658277E-2</v>
      </c>
      <c r="T677" s="1">
        <f>(Table2[[#This Row],[Close Price]]-Table2[[#This Row],[50D EMA]])/Table2[[#This Row],[50D EMA]]</f>
        <v>-4.7148270595764694E-2</v>
      </c>
      <c r="U677" s="1">
        <f>(Table2[[#This Row],[Close Price]]-Table2[[#This Row],[200D EMA]])/Table2[[#This Row],[200D EMA]]</f>
        <v>-0.10229833272088794</v>
      </c>
      <c r="V677">
        <v>0.96209402939183497</v>
      </c>
      <c r="W677">
        <v>417.3</v>
      </c>
      <c r="X677">
        <v>426.35</v>
      </c>
      <c r="Y677">
        <v>417.3</v>
      </c>
      <c r="Z677">
        <v>446</v>
      </c>
      <c r="AA677">
        <v>417.3</v>
      </c>
      <c r="AB677">
        <v>431.25</v>
      </c>
      <c r="AC677" s="1">
        <f>(Table2[[#This Row],[Close Price]]/Table2[[#This Row],[Day Low]])-1</f>
        <v>1.5935777618020452E-2</v>
      </c>
      <c r="AD677" s="1">
        <f>(Table2[[#This Row],[Day High]]/Table2[[#This Row],[Close Price]])-1</f>
        <v>5.6610449345442238E-3</v>
      </c>
      <c r="AE677" s="1">
        <f>(Table2[[#This Row],[Close Price]]/Table2[[#This Row],[Current Week Low]])-1</f>
        <v>1.5935777618020452E-2</v>
      </c>
      <c r="AF677" s="1">
        <f>(Table2[[#This Row],[Current Week High]]/Table2[[#This Row],[Close Price]])-1</f>
        <v>5.2010850336124514E-2</v>
      </c>
      <c r="AG677" s="1">
        <f>(Table2[[#This Row],[Close Price]]/Table2[[#This Row],[Current Month Low]])-1</f>
        <v>1.5935777618020452E-2</v>
      </c>
      <c r="AH677" s="1">
        <f>(Table2[[#This Row],[Current Month High]]/Table2[[#This Row],[Close Price]])-1</f>
        <v>1.7219011675905227E-2</v>
      </c>
      <c r="AI677">
        <v>66.340370326689495</v>
      </c>
      <c r="AJ677">
        <v>9.8031598031598008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-0.21</v>
      </c>
      <c r="AM677" t="s">
        <v>3214</v>
      </c>
      <c r="AN677">
        <v>-6.39</v>
      </c>
      <c r="AO677" t="s">
        <v>3214</v>
      </c>
      <c r="AP677">
        <v>2.1425781955113E-2</v>
      </c>
      <c r="AQ677">
        <f>(Table2[[#This Row],[Sharpe Ratio]]-AVERAGE(Table2[Sharpe Ratio]))/_xlfn.STDEV.P(Table2[Sharpe Ratio])</f>
        <v>-0.46440340343428516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724</v>
      </c>
      <c r="AT677">
        <f>_xlfn.RANK.AVG(Table2[[#This Row],[6M Return vs Nifty Z-Score]],Table2[6M Return vs Nifty Z-Score])</f>
        <v>678</v>
      </c>
      <c r="AU677">
        <f>_xlfn.RANK.AVG(Table2[[#This Row],[Sharpe Ratio Z-Score]],Table2[Sharpe Ratio Z-Score])</f>
        <v>456</v>
      </c>
      <c r="AV677">
        <f>(Table2[[#This Row],[Rank 1Y]]+Table2[[#This Row],[Rank 6M]]+Table2[[#This Row],[Rank Sharpe]])/3</f>
        <v>619.33333333333337</v>
      </c>
    </row>
    <row r="678" spans="1:48" x14ac:dyDescent="0.3">
      <c r="A678" t="s">
        <v>2026</v>
      </c>
      <c r="B678" t="s">
        <v>2027</v>
      </c>
      <c r="C678" t="s">
        <v>3175</v>
      </c>
      <c r="D678" t="s">
        <v>187</v>
      </c>
      <c r="E678">
        <v>3399.6289841508501</v>
      </c>
      <c r="F678">
        <v>213.34</v>
      </c>
      <c r="G678">
        <v>-55.629934952115804</v>
      </c>
      <c r="H678">
        <f>(Table2[[#This Row],[1Y Return vs Nifty]]-AVERAGE(Table2[1Y Return vs Nifty]))/_xlfn.STDEV.P(Table2[1Y Return vs Nifty])</f>
        <v>-1.3664645952661569</v>
      </c>
      <c r="I678">
        <v>-4.76444260359807</v>
      </c>
      <c r="J678">
        <f>(Table2[[#This Row],[1M Return vs Nifty]]-AVERAGE(Table2[1M Return vs Nifty]))/_xlfn.STDEV.P(Table2[1M Return vs Nifty])</f>
        <v>-0.58289565600040705</v>
      </c>
      <c r="K678">
        <v>-23.341950326281701</v>
      </c>
      <c r="L678">
        <f>(Table2[[#This Row],[6M Return vs Nifty]]-AVERAGE(Table2[6M Return vs Nifty]))/_xlfn.STDEV.P(Table2[6M Return vs Nifty])</f>
        <v>-1.0694778286548123</v>
      </c>
      <c r="M678">
        <v>3.43549741658145</v>
      </c>
      <c r="N678">
        <f>(Table2[[#This Row],[1W Return vs Nifty]]-AVERAGE(Table2[1W Return vs Nifty]))/_xlfn.STDEV.P(Table2[1W Return vs Nifty])</f>
        <v>-8.8734301694392559E-2</v>
      </c>
      <c r="O678">
        <v>216.57</v>
      </c>
      <c r="P678">
        <v>220.31881692552301</v>
      </c>
      <c r="Q678">
        <v>228.41658431437</v>
      </c>
      <c r="R678">
        <v>51.644196943132101</v>
      </c>
      <c r="S678" s="1">
        <f>(Table2[[#This Row],[Close Price]]-Table2[[#This Row],[20D EMA]])/Table2[[#This Row],[20D EMA]]</f>
        <v>-1.4914346400701805E-2</v>
      </c>
      <c r="T678" s="1">
        <f>(Table2[[#This Row],[Close Price]]-Table2[[#This Row],[50D EMA]])/Table2[[#This Row],[50D EMA]]</f>
        <v>-3.1675991288034826E-2</v>
      </c>
      <c r="U678" s="1">
        <f>(Table2[[#This Row],[Close Price]]-Table2[[#This Row],[200D EMA]])/Table2[[#This Row],[200D EMA]]</f>
        <v>-6.6004770886601102E-2</v>
      </c>
      <c r="V678">
        <v>0.99874465560166303</v>
      </c>
      <c r="W678">
        <v>211</v>
      </c>
      <c r="X678">
        <v>215.14</v>
      </c>
      <c r="Y678">
        <v>210.95</v>
      </c>
      <c r="Z678">
        <v>217.99</v>
      </c>
      <c r="AA678">
        <v>211</v>
      </c>
      <c r="AB678">
        <v>217.99</v>
      </c>
      <c r="AC678" s="1">
        <f>(Table2[[#This Row],[Close Price]]/Table2[[#This Row],[Day Low]])-1</f>
        <v>1.1090047393365055E-2</v>
      </c>
      <c r="AD678" s="1">
        <f>(Table2[[#This Row],[Day High]]/Table2[[#This Row],[Close Price]])-1</f>
        <v>8.4372363363645064E-3</v>
      </c>
      <c r="AE678" s="1">
        <f>(Table2[[#This Row],[Close Price]]/Table2[[#This Row],[Current Week Low]])-1</f>
        <v>1.1329698980801162E-2</v>
      </c>
      <c r="AF678" s="1">
        <f>(Table2[[#This Row],[Current Week High]]/Table2[[#This Row],[Close Price]])-1</f>
        <v>2.1796193868941716E-2</v>
      </c>
      <c r="AG678" s="1">
        <f>(Table2[[#This Row],[Close Price]]/Table2[[#This Row],[Current Month Low]])-1</f>
        <v>1.1090047393365055E-2</v>
      </c>
      <c r="AH678" s="1">
        <f>(Table2[[#This Row],[Current Month High]]/Table2[[#This Row],[Close Price]])-1</f>
        <v>2.1796193868941716E-2</v>
      </c>
      <c r="AI678">
        <v>40.151870254054501</v>
      </c>
      <c r="AJ678">
        <v>11.960115455261001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-7.0000000000000007E-2</v>
      </c>
      <c r="AM678" t="s">
        <v>3214</v>
      </c>
      <c r="AN678">
        <v>-1.94</v>
      </c>
      <c r="AO678" t="s">
        <v>3214</v>
      </c>
      <c r="AP678">
        <v>5.5385449281810002E-3</v>
      </c>
      <c r="AQ678">
        <f>(Table2[[#This Row],[Sharpe Ratio]]-AVERAGE(Table2[Sharpe Ratio]))/_xlfn.STDEV.P(Table2[Sharpe Ratio])</f>
        <v>-0.64991426038918354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716</v>
      </c>
      <c r="AT678">
        <f>_xlfn.RANK.AVG(Table2[[#This Row],[6M Return vs Nifty Z-Score]],Table2[6M Return vs Nifty Z-Score])</f>
        <v>653</v>
      </c>
      <c r="AU678">
        <f>_xlfn.RANK.AVG(Table2[[#This Row],[Sharpe Ratio Z-Score]],Table2[Sharpe Ratio Z-Score])</f>
        <v>496</v>
      </c>
      <c r="AV678">
        <f>(Table2[[#This Row],[Rank 1Y]]+Table2[[#This Row],[Rank 6M]]+Table2[[#This Row],[Rank Sharpe]])/3</f>
        <v>621.66666666666663</v>
      </c>
    </row>
    <row r="679" spans="1:48" x14ac:dyDescent="0.3">
      <c r="A679" t="s">
        <v>1708</v>
      </c>
      <c r="B679" t="s">
        <v>1709</v>
      </c>
      <c r="C679" t="s">
        <v>3169</v>
      </c>
      <c r="D679" t="s">
        <v>387</v>
      </c>
      <c r="E679">
        <v>5055.2119605365497</v>
      </c>
      <c r="F679">
        <v>46.06</v>
      </c>
      <c r="G679">
        <v>-40.033496132466098</v>
      </c>
      <c r="H679">
        <f>(Table2[[#This Row],[1Y Return vs Nifty]]-AVERAGE(Table2[1Y Return vs Nifty]))/_xlfn.STDEV.P(Table2[1Y Return vs Nifty])</f>
        <v>-1.099763407059124</v>
      </c>
      <c r="I679">
        <v>-6.8656709734793404</v>
      </c>
      <c r="J679">
        <f>(Table2[[#This Row],[1M Return vs Nifty]]-AVERAGE(Table2[1M Return vs Nifty]))/_xlfn.STDEV.P(Table2[1M Return vs Nifty])</f>
        <v>-0.77398257876013676</v>
      </c>
      <c r="K679">
        <v>-23.285994721240002</v>
      </c>
      <c r="L679">
        <f>(Table2[[#This Row],[6M Return vs Nifty]]-AVERAGE(Table2[6M Return vs Nifty]))/_xlfn.STDEV.P(Table2[6M Return vs Nifty])</f>
        <v>-1.0676345873485729</v>
      </c>
      <c r="M679">
        <v>1.50694894663903</v>
      </c>
      <c r="N679">
        <f>(Table2[[#This Row],[1W Return vs Nifty]]-AVERAGE(Table2[1W Return vs Nifty]))/_xlfn.STDEV.P(Table2[1W Return vs Nifty])</f>
        <v>-0.53314473116934558</v>
      </c>
      <c r="O679">
        <v>46.93</v>
      </c>
      <c r="P679">
        <v>48.273227161677603</v>
      </c>
      <c r="Q679">
        <v>50.733937928371702</v>
      </c>
      <c r="R679">
        <v>38.411482564615802</v>
      </c>
      <c r="S679" s="1">
        <f>(Table2[[#This Row],[Close Price]]-Table2[[#This Row],[20D EMA]])/Table2[[#This Row],[20D EMA]]</f>
        <v>-1.8538248455145907E-2</v>
      </c>
      <c r="T679" s="1">
        <f>(Table2[[#This Row],[Close Price]]-Table2[[#This Row],[50D EMA]])/Table2[[#This Row],[50D EMA]]</f>
        <v>-4.5847922167395576E-2</v>
      </c>
      <c r="U679" s="1">
        <f>(Table2[[#This Row],[Close Price]]-Table2[[#This Row],[200D EMA]])/Table2[[#This Row],[200D EMA]]</f>
        <v>-9.212645655400456E-2</v>
      </c>
      <c r="V679">
        <v>1.1249608506751001</v>
      </c>
      <c r="W679">
        <v>45.25</v>
      </c>
      <c r="X679">
        <v>46.39</v>
      </c>
      <c r="Y679">
        <v>44.81</v>
      </c>
      <c r="Z679">
        <v>46.39</v>
      </c>
      <c r="AA679">
        <v>44.92</v>
      </c>
      <c r="AB679">
        <v>46.39</v>
      </c>
      <c r="AC679" s="1">
        <f>(Table2[[#This Row],[Close Price]]/Table2[[#This Row],[Day Low]])-1</f>
        <v>1.7900552486187937E-2</v>
      </c>
      <c r="AD679" s="1">
        <f>(Table2[[#This Row],[Day High]]/Table2[[#This Row],[Close Price]])-1</f>
        <v>7.1645679548415497E-3</v>
      </c>
      <c r="AE679" s="1">
        <f>(Table2[[#This Row],[Close Price]]/Table2[[#This Row],[Current Week Low]])-1</f>
        <v>2.7895559027002914E-2</v>
      </c>
      <c r="AF679" s="1">
        <f>(Table2[[#This Row],[Current Week High]]/Table2[[#This Row],[Close Price]])-1</f>
        <v>7.1645679548415497E-3</v>
      </c>
      <c r="AG679" s="1">
        <f>(Table2[[#This Row],[Close Price]]/Table2[[#This Row],[Current Month Low]])-1</f>
        <v>2.5378450578806833E-2</v>
      </c>
      <c r="AH679" s="1">
        <f>(Table2[[#This Row],[Current Month High]]/Table2[[#This Row],[Close Price]])-1</f>
        <v>7.1645679548415497E-3</v>
      </c>
      <c r="AI679">
        <v>48.284845853234799</v>
      </c>
      <c r="AJ679">
        <v>2.7895559027002901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-0.09</v>
      </c>
      <c r="AM679" t="s">
        <v>3214</v>
      </c>
      <c r="AN679">
        <v>-3.56</v>
      </c>
      <c r="AO679" t="s">
        <v>3214</v>
      </c>
      <c r="AQ679">
        <f>(Table2[[#This Row],[Sharpe Ratio]]-AVERAGE(Table2[Sharpe Ratio]))/_xlfn.STDEV.P(Table2[Sharpe Ratio])</f>
        <v>-0.7145863121857492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681</v>
      </c>
      <c r="AT679">
        <f>_xlfn.RANK.AVG(Table2[[#This Row],[6M Return vs Nifty Z-Score]],Table2[6M Return vs Nifty Z-Score])</f>
        <v>652</v>
      </c>
      <c r="AU679">
        <f>_xlfn.RANK.AVG(Table2[[#This Row],[Sharpe Ratio Z-Score]],Table2[Sharpe Ratio Z-Score])</f>
        <v>536.5</v>
      </c>
      <c r="AV679">
        <f>(Table2[[#This Row],[Rank 1Y]]+Table2[[#This Row],[Rank 6M]]+Table2[[#This Row],[Rank Sharpe]])/3</f>
        <v>623.16666666666663</v>
      </c>
    </row>
    <row r="680" spans="1:48" x14ac:dyDescent="0.3">
      <c r="A680" t="s">
        <v>343</v>
      </c>
      <c r="B680" t="s">
        <v>344</v>
      </c>
      <c r="C680" t="s">
        <v>3183</v>
      </c>
      <c r="D680" t="s">
        <v>167</v>
      </c>
      <c r="E680">
        <v>73680.712489049794</v>
      </c>
      <c r="F680">
        <v>2421</v>
      </c>
      <c r="G680">
        <v>-21.959442870757901</v>
      </c>
      <c r="H680">
        <f>(Table2[[#This Row],[1Y Return vs Nifty]]-AVERAGE(Table2[1Y Return vs Nifty]))/_xlfn.STDEV.P(Table2[1Y Return vs Nifty])</f>
        <v>-0.79069468077132143</v>
      </c>
      <c r="I680">
        <v>-4.2655781003637303</v>
      </c>
      <c r="J680">
        <f>(Table2[[#This Row],[1M Return vs Nifty]]-AVERAGE(Table2[1M Return vs Nifty]))/_xlfn.STDEV.P(Table2[1M Return vs Nifty])</f>
        <v>-0.53752862966309489</v>
      </c>
      <c r="K680">
        <v>-20.2506662169828</v>
      </c>
      <c r="L680">
        <f>(Table2[[#This Row],[6M Return vs Nifty]]-AVERAGE(Table2[6M Return vs Nifty]))/_xlfn.STDEV.P(Table2[6M Return vs Nifty])</f>
        <v>-0.96764741228569917</v>
      </c>
      <c r="M680">
        <v>4.6201617847334697</v>
      </c>
      <c r="N680">
        <f>(Table2[[#This Row],[1W Return vs Nifty]]-AVERAGE(Table2[1W Return vs Nifty]))/_xlfn.STDEV.P(Table2[1W Return vs Nifty])</f>
        <v>0.18425712623162255</v>
      </c>
      <c r="O680">
        <v>2467.46</v>
      </c>
      <c r="P680">
        <v>2474.3965286603802</v>
      </c>
      <c r="Q680">
        <v>2431.4936818854098</v>
      </c>
      <c r="R680">
        <v>55.979874463456298</v>
      </c>
      <c r="S680" s="1">
        <f>(Table2[[#This Row],[Close Price]]-Table2[[#This Row],[20D EMA]])/Table2[[#This Row],[20D EMA]]</f>
        <v>-1.8829079296118292E-2</v>
      </c>
      <c r="T680" s="1">
        <f>(Table2[[#This Row],[Close Price]]-Table2[[#This Row],[50D EMA]])/Table2[[#This Row],[50D EMA]]</f>
        <v>-2.1579616703264901E-2</v>
      </c>
      <c r="U680" s="1">
        <f>(Table2[[#This Row],[Close Price]]-Table2[[#This Row],[200D EMA]])/Table2[[#This Row],[200D EMA]]</f>
        <v>-4.3157347944547866E-3</v>
      </c>
      <c r="V680">
        <v>1.4640616190915501</v>
      </c>
      <c r="W680">
        <v>2412.5</v>
      </c>
      <c r="X680">
        <v>2499.5</v>
      </c>
      <c r="Y680">
        <v>2412.5</v>
      </c>
      <c r="Z680">
        <v>2519.9499999999998</v>
      </c>
      <c r="AA680">
        <v>2412.5</v>
      </c>
      <c r="AB680">
        <v>2499.5</v>
      </c>
      <c r="AC680" s="1">
        <f>(Table2[[#This Row],[Close Price]]/Table2[[#This Row],[Day Low]])-1</f>
        <v>3.5233160621761517E-3</v>
      </c>
      <c r="AD680" s="1">
        <f>(Table2[[#This Row],[Day High]]/Table2[[#This Row],[Close Price]])-1</f>
        <v>3.2424617926476662E-2</v>
      </c>
      <c r="AE680" s="1">
        <f>(Table2[[#This Row],[Close Price]]/Table2[[#This Row],[Current Week Low]])-1</f>
        <v>3.5233160621761517E-3</v>
      </c>
      <c r="AF680" s="1">
        <f>(Table2[[#This Row],[Current Week High]]/Table2[[#This Row],[Close Price]])-1</f>
        <v>4.0871540685667007E-2</v>
      </c>
      <c r="AG680" s="1">
        <f>(Table2[[#This Row],[Close Price]]/Table2[[#This Row],[Current Month Low]])-1</f>
        <v>3.5233160621761517E-3</v>
      </c>
      <c r="AH680" s="1">
        <f>(Table2[[#This Row],[Current Month High]]/Table2[[#This Row],[Close Price]])-1</f>
        <v>3.2424617926476662E-2</v>
      </c>
      <c r="AI680">
        <v>11.2742668318876</v>
      </c>
      <c r="AJ680">
        <v>16.268459598991399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-0.01</v>
      </c>
      <c r="AM680" t="s">
        <v>3214</v>
      </c>
      <c r="AN680">
        <v>-0.65</v>
      </c>
      <c r="AO680" t="s">
        <v>3214</v>
      </c>
      <c r="AP680">
        <v>-5.0811630247835998E-2</v>
      </c>
      <c r="AQ680">
        <f>(Table2[[#This Row],[Sharpe Ratio]]-AVERAGE(Table2[Sharpe Ratio]))/_xlfn.STDEV.P(Table2[Sharpe Ratio])</f>
        <v>-1.3078996148432456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582</v>
      </c>
      <c r="AT680">
        <f>_xlfn.RANK.AVG(Table2[[#This Row],[6M Return vs Nifty Z-Score]],Table2[6M Return vs Nifty Z-Score])</f>
        <v>633</v>
      </c>
      <c r="AU680">
        <f>_xlfn.RANK.AVG(Table2[[#This Row],[Sharpe Ratio Z-Score]],Table2[Sharpe Ratio Z-Score])</f>
        <v>659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653</v>
      </c>
      <c r="B681" t="s">
        <v>654</v>
      </c>
      <c r="C681" t="s">
        <v>3173</v>
      </c>
      <c r="D681" t="s">
        <v>54</v>
      </c>
      <c r="E681">
        <v>29668.490277839999</v>
      </c>
      <c r="F681">
        <v>1782.25</v>
      </c>
      <c r="G681">
        <v>-23.594553275940701</v>
      </c>
      <c r="H681">
        <f>(Table2[[#This Row],[1Y Return vs Nifty]]-AVERAGE(Table2[1Y Return vs Nifty]))/_xlfn.STDEV.P(Table2[1Y Return vs Nifty])</f>
        <v>-0.81865528722479708</v>
      </c>
      <c r="I681">
        <v>-2.4126954079519498</v>
      </c>
      <c r="J681">
        <f>(Table2[[#This Row],[1M Return vs Nifty]]-AVERAGE(Table2[1M Return vs Nifty]))/_xlfn.STDEV.P(Table2[1M Return vs Nifty])</f>
        <v>-0.36902640639084006</v>
      </c>
      <c r="K681">
        <v>-12.848844568855201</v>
      </c>
      <c r="L681">
        <f>(Table2[[#This Row],[6M Return vs Nifty]]-AVERAGE(Table2[6M Return vs Nifty]))/_xlfn.STDEV.P(Table2[6M Return vs Nifty])</f>
        <v>-0.72382298409695667</v>
      </c>
      <c r="M681">
        <v>0.55385946894862503</v>
      </c>
      <c r="N681">
        <f>(Table2[[#This Row],[1W Return vs Nifty]]-AVERAGE(Table2[1W Return vs Nifty]))/_xlfn.STDEV.P(Table2[1W Return vs Nifty])</f>
        <v>-0.75277255526084874</v>
      </c>
      <c r="O681">
        <v>1841.99</v>
      </c>
      <c r="P681">
        <v>1880.32287401959</v>
      </c>
      <c r="Q681">
        <v>1837.5853691565201</v>
      </c>
      <c r="R681">
        <v>35.907511288027003</v>
      </c>
      <c r="S681" s="1">
        <f>(Table2[[#This Row],[Close Price]]-Table2[[#This Row],[20D EMA]])/Table2[[#This Row],[20D EMA]]</f>
        <v>-3.2432315050570315E-2</v>
      </c>
      <c r="T681" s="1">
        <f>(Table2[[#This Row],[Close Price]]-Table2[[#This Row],[50D EMA]])/Table2[[#This Row],[50D EMA]]</f>
        <v>-5.2157464749624828E-2</v>
      </c>
      <c r="U681" s="1">
        <f>(Table2[[#This Row],[Close Price]]-Table2[[#This Row],[200D EMA]])/Table2[[#This Row],[200D EMA]]</f>
        <v>-3.0113087579664317E-2</v>
      </c>
      <c r="V681">
        <v>1.0978847614406699</v>
      </c>
      <c r="W681">
        <v>1760.1</v>
      </c>
      <c r="X681">
        <v>1795</v>
      </c>
      <c r="Y681">
        <v>1760.1</v>
      </c>
      <c r="Z681">
        <v>1805</v>
      </c>
      <c r="AA681">
        <v>1760.1</v>
      </c>
      <c r="AB681">
        <v>1805</v>
      </c>
      <c r="AC681" s="1">
        <f>(Table2[[#This Row],[Close Price]]/Table2[[#This Row],[Day Low]])-1</f>
        <v>1.2584512243622559E-2</v>
      </c>
      <c r="AD681" s="1">
        <f>(Table2[[#This Row],[Day High]]/Table2[[#This Row],[Close Price]])-1</f>
        <v>7.1538785243372427E-3</v>
      </c>
      <c r="AE681" s="1">
        <f>(Table2[[#This Row],[Close Price]]/Table2[[#This Row],[Current Week Low]])-1</f>
        <v>1.2584512243622559E-2</v>
      </c>
      <c r="AF681" s="1">
        <f>(Table2[[#This Row],[Current Week High]]/Table2[[#This Row],[Close Price]])-1</f>
        <v>1.2764763641464505E-2</v>
      </c>
      <c r="AG681" s="1">
        <f>(Table2[[#This Row],[Close Price]]/Table2[[#This Row],[Current Month Low]])-1</f>
        <v>1.2584512243622559E-2</v>
      </c>
      <c r="AH681" s="1">
        <f>(Table2[[#This Row],[Current Month High]]/Table2[[#This Row],[Close Price]])-1</f>
        <v>1.2764763641464505E-2</v>
      </c>
      <c r="AI681">
        <v>24.614953008837102</v>
      </c>
      <c r="AJ681">
        <v>20.826412663977401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-0.2</v>
      </c>
      <c r="AM681" t="s">
        <v>3214</v>
      </c>
      <c r="AN681">
        <v>-4.46</v>
      </c>
      <c r="AO681" t="s">
        <v>3214</v>
      </c>
      <c r="AP681">
        <v>-0.113773864696251</v>
      </c>
      <c r="AQ681">
        <f>(Table2[[#This Row],[Sharpe Ratio]]-AVERAGE(Table2[Sharpe Ratio]))/_xlfn.STDEV.P(Table2[Sharpe Ratio])</f>
        <v>-2.0430921501167156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596</v>
      </c>
      <c r="AT681">
        <f>_xlfn.RANK.AVG(Table2[[#This Row],[6M Return vs Nifty Z-Score]],Table2[6M Return vs Nifty Z-Score])</f>
        <v>555</v>
      </c>
      <c r="AU681">
        <f>_xlfn.RANK.AVG(Table2[[#This Row],[Sharpe Ratio Z-Score]],Table2[Sharpe Ratio Z-Score])</f>
        <v>723</v>
      </c>
      <c r="AV681">
        <f>(Table2[[#This Row],[Rank 1Y]]+Table2[[#This Row],[Rank 6M]]+Table2[[#This Row],[Rank Sharpe]])/3</f>
        <v>624.66666666666663</v>
      </c>
    </row>
    <row r="682" spans="1:48" x14ac:dyDescent="0.3">
      <c r="A682" t="s">
        <v>347</v>
      </c>
      <c r="B682" t="s">
        <v>348</v>
      </c>
      <c r="C682" t="s">
        <v>3169</v>
      </c>
      <c r="D682" t="s">
        <v>349</v>
      </c>
      <c r="E682">
        <v>73266.643953480001</v>
      </c>
      <c r="F682">
        <v>749.75</v>
      </c>
      <c r="G682">
        <v>-35.166490774723698</v>
      </c>
      <c r="H682">
        <f>(Table2[[#This Row],[1Y Return vs Nifty]]-AVERAGE(Table2[1Y Return vs Nifty]))/_xlfn.STDEV.P(Table2[1Y Return vs Nifty])</f>
        <v>-1.0165369649892511</v>
      </c>
      <c r="I682">
        <v>2.9481232477505301</v>
      </c>
      <c r="J682">
        <f>(Table2[[#This Row],[1M Return vs Nifty]]-AVERAGE(Table2[1M Return vs Nifty]))/_xlfn.STDEV.P(Table2[1M Return vs Nifty])</f>
        <v>0.11848954145876012</v>
      </c>
      <c r="K682">
        <v>-4.7028977818728697</v>
      </c>
      <c r="L682">
        <f>(Table2[[#This Row],[6M Return vs Nifty]]-AVERAGE(Table2[6M Return vs Nifty]))/_xlfn.STDEV.P(Table2[6M Return vs Nifty])</f>
        <v>-0.45548622703738562</v>
      </c>
      <c r="M682">
        <v>3.3997483925971901</v>
      </c>
      <c r="N682">
        <f>(Table2[[#This Row],[1W Return vs Nifty]]-AVERAGE(Table2[1W Return vs Nifty]))/_xlfn.STDEV.P(Table2[1W Return vs Nifty])</f>
        <v>-9.6972227445167022E-2</v>
      </c>
      <c r="O682">
        <v>773.75</v>
      </c>
      <c r="P682">
        <v>756.61173479324498</v>
      </c>
      <c r="Q682">
        <v>745.09235126198996</v>
      </c>
      <c r="R682">
        <v>41.421353965031898</v>
      </c>
      <c r="S682" s="1">
        <f>(Table2[[#This Row],[Close Price]]-Table2[[#This Row],[20D EMA]])/Table2[[#This Row],[20D EMA]]</f>
        <v>-3.1017770597738286E-2</v>
      </c>
      <c r="T682" s="1">
        <f>(Table2[[#This Row],[Close Price]]-Table2[[#This Row],[50D EMA]])/Table2[[#This Row],[50D EMA]]</f>
        <v>-9.0690303595675065E-3</v>
      </c>
      <c r="U682" s="1">
        <f>(Table2[[#This Row],[Close Price]]-Table2[[#This Row],[200D EMA]])/Table2[[#This Row],[200D EMA]]</f>
        <v>6.2511026050948047E-3</v>
      </c>
      <c r="V682">
        <v>1.04955485156604</v>
      </c>
      <c r="W682">
        <v>745.95</v>
      </c>
      <c r="X682">
        <v>780</v>
      </c>
      <c r="Y682">
        <v>745.95</v>
      </c>
      <c r="Z682">
        <v>791.55</v>
      </c>
      <c r="AA682">
        <v>745.95</v>
      </c>
      <c r="AB682">
        <v>780</v>
      </c>
      <c r="AC682" s="1">
        <f>(Table2[[#This Row],[Close Price]]/Table2[[#This Row],[Day Low]])-1</f>
        <v>5.0941752128157436E-3</v>
      </c>
      <c r="AD682" s="1">
        <f>(Table2[[#This Row],[Day High]]/Table2[[#This Row],[Close Price]])-1</f>
        <v>4.03467822607535E-2</v>
      </c>
      <c r="AE682" s="1">
        <f>(Table2[[#This Row],[Close Price]]/Table2[[#This Row],[Current Week Low]])-1</f>
        <v>5.0941752128157436E-3</v>
      </c>
      <c r="AF682" s="1">
        <f>(Table2[[#This Row],[Current Week High]]/Table2[[#This Row],[Close Price]])-1</f>
        <v>5.5751917305768561E-2</v>
      </c>
      <c r="AG682" s="1">
        <f>(Table2[[#This Row],[Close Price]]/Table2[[#This Row],[Current Month Low]])-1</f>
        <v>5.0941752128157436E-3</v>
      </c>
      <c r="AH682" s="1">
        <f>(Table2[[#This Row],[Current Month High]]/Table2[[#This Row],[Close Price]])-1</f>
        <v>4.03467822607535E-2</v>
      </c>
      <c r="AI682">
        <v>9.0230076692230803</v>
      </c>
      <c r="AJ682">
        <v>15.711088818581599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0.01</v>
      </c>
      <c r="AM682" t="s">
        <v>3215</v>
      </c>
      <c r="AN682">
        <v>-6.34</v>
      </c>
      <c r="AO682" t="s">
        <v>3214</v>
      </c>
      <c r="AP682">
        <v>-0.14000911442446901</v>
      </c>
      <c r="AQ682">
        <f>(Table2[[#This Row],[Sharpe Ratio]]-AVERAGE(Table2[Sharpe Ratio]))/_xlfn.STDEV.P(Table2[Sharpe Ratio])</f>
        <v>-2.3494338790943274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-3.7999397571073712</v>
      </c>
      <c r="AS682">
        <f>_xlfn.RANK.AVG(Table2[[#This Row],[1Y Return vs Nifty Z-Score]],Table2[1Y Return vs Nifty Z-Score])</f>
        <v>666</v>
      </c>
      <c r="AT682">
        <f>_xlfn.RANK.AVG(Table2[[#This Row],[6M Return vs Nifty Z-Score]],Table2[6M Return vs Nifty Z-Score])</f>
        <v>480</v>
      </c>
      <c r="AU682">
        <f>_xlfn.RANK.AVG(Table2[[#This Row],[Sharpe Ratio Z-Score]],Table2[Sharpe Ratio Z-Score])</f>
        <v>730</v>
      </c>
      <c r="AV682">
        <f>(Table2[[#This Row],[Rank 1Y]]+Table2[[#This Row],[Rank 6M]]+Table2[[#This Row],[Rank Sharpe]])/3</f>
        <v>625.33333333333337</v>
      </c>
    </row>
    <row r="683" spans="1:48" x14ac:dyDescent="0.3">
      <c r="A683" t="s">
        <v>2118</v>
      </c>
      <c r="B683" t="s">
        <v>2119</v>
      </c>
      <c r="C683" t="s">
        <v>3182</v>
      </c>
      <c r="D683" t="s">
        <v>130</v>
      </c>
      <c r="E683">
        <v>3020.0351916149998</v>
      </c>
      <c r="F683">
        <v>386.45</v>
      </c>
      <c r="G683">
        <v>-46.073200712428303</v>
      </c>
      <c r="H683">
        <f>(Table2[[#This Row],[1Y Return vs Nifty]]-AVERAGE(Table2[1Y Return vs Nifty]))/_xlfn.STDEV.P(Table2[1Y Return vs Nifty])</f>
        <v>-1.2030431625547158</v>
      </c>
      <c r="I683">
        <v>-8.1896901330534995</v>
      </c>
      <c r="J683">
        <f>(Table2[[#This Row],[1M Return vs Nifty]]-AVERAGE(Table2[1M Return vs Nifty]))/_xlfn.STDEV.P(Table2[1M Return vs Nifty])</f>
        <v>-0.89438964659933873</v>
      </c>
      <c r="K683">
        <v>-32.022367447470103</v>
      </c>
      <c r="L683">
        <f>(Table2[[#This Row],[6M Return vs Nifty]]-AVERAGE(Table2[6M Return vs Nifty]))/_xlfn.STDEV.P(Table2[6M Return vs Nifty])</f>
        <v>-1.3554206467378354</v>
      </c>
      <c r="M683">
        <v>2.5278584894459302</v>
      </c>
      <c r="N683">
        <f>(Table2[[#This Row],[1W Return vs Nifty]]-AVERAGE(Table2[1W Return vs Nifty]))/_xlfn.STDEV.P(Table2[1W Return vs Nifty])</f>
        <v>-0.29788860178233645</v>
      </c>
      <c r="O683">
        <v>407.4</v>
      </c>
      <c r="P683">
        <v>411.957732002645</v>
      </c>
      <c r="Q683">
        <v>438.60587546710701</v>
      </c>
      <c r="R683">
        <v>34.597264600631902</v>
      </c>
      <c r="S683" s="1">
        <f>(Table2[[#This Row],[Close Price]]-Table2[[#This Row],[20D EMA]])/Table2[[#This Row],[20D EMA]]</f>
        <v>-5.1423662248404493E-2</v>
      </c>
      <c r="T683" s="1">
        <f>(Table2[[#This Row],[Close Price]]-Table2[[#This Row],[50D EMA]])/Table2[[#This Row],[50D EMA]]</f>
        <v>-6.1918323218852073E-2</v>
      </c>
      <c r="U683" s="1">
        <f>(Table2[[#This Row],[Close Price]]-Table2[[#This Row],[200D EMA]])/Table2[[#This Row],[200D EMA]]</f>
        <v>-0.11891285179789714</v>
      </c>
      <c r="V683">
        <v>0.89589515270332798</v>
      </c>
      <c r="W683">
        <v>383.15</v>
      </c>
      <c r="X683">
        <v>395</v>
      </c>
      <c r="Y683">
        <v>383.15</v>
      </c>
      <c r="Z683">
        <v>401</v>
      </c>
      <c r="AA683">
        <v>383.15</v>
      </c>
      <c r="AB683">
        <v>398.6</v>
      </c>
      <c r="AC683" s="1">
        <f>(Table2[[#This Row],[Close Price]]/Table2[[#This Row],[Day Low]])-1</f>
        <v>8.6128148244812852E-3</v>
      </c>
      <c r="AD683" s="1">
        <f>(Table2[[#This Row],[Day High]]/Table2[[#This Row],[Close Price]])-1</f>
        <v>2.2124466295769141E-2</v>
      </c>
      <c r="AE683" s="1">
        <f>(Table2[[#This Row],[Close Price]]/Table2[[#This Row],[Current Week Low]])-1</f>
        <v>8.6128148244812852E-3</v>
      </c>
      <c r="AF683" s="1">
        <f>(Table2[[#This Row],[Current Week High]]/Table2[[#This Row],[Close Price]])-1</f>
        <v>3.7650407555958054E-2</v>
      </c>
      <c r="AG683" s="1">
        <f>(Table2[[#This Row],[Close Price]]/Table2[[#This Row],[Current Month Low]])-1</f>
        <v>8.6128148244812852E-3</v>
      </c>
      <c r="AH683" s="1">
        <f>(Table2[[#This Row],[Current Month High]]/Table2[[#This Row],[Close Price]])-1</f>
        <v>3.1440031051882533E-2</v>
      </c>
      <c r="AI683">
        <v>51.377927286841697</v>
      </c>
      <c r="AJ683">
        <v>12.014492753623101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0.01</v>
      </c>
      <c r="AM683" t="s">
        <v>3215</v>
      </c>
      <c r="AN683">
        <v>-7.23</v>
      </c>
      <c r="AO683" t="s">
        <v>3214</v>
      </c>
      <c r="AP683">
        <v>1.1165770720155E-2</v>
      </c>
      <c r="AQ683">
        <f>(Table2[[#This Row],[Sharpe Ratio]]-AVERAGE(Table2[Sharpe Ratio]))/_xlfn.STDEV.P(Table2[Sharpe Ratio])</f>
        <v>-0.58420670676118847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694</v>
      </c>
      <c r="AT683">
        <f>_xlfn.RANK.AVG(Table2[[#This Row],[6M Return vs Nifty Z-Score]],Table2[6M Return vs Nifty Z-Score])</f>
        <v>705</v>
      </c>
      <c r="AU683">
        <f>_xlfn.RANK.AVG(Table2[[#This Row],[Sharpe Ratio Z-Score]],Table2[Sharpe Ratio Z-Score])</f>
        <v>480</v>
      </c>
      <c r="AV683">
        <f>(Table2[[#This Row],[Rank 1Y]]+Table2[[#This Row],[Rank 6M]]+Table2[[#This Row],[Rank Sharpe]])/3</f>
        <v>626.33333333333337</v>
      </c>
    </row>
    <row r="684" spans="1:48" x14ac:dyDescent="0.3">
      <c r="A684" t="s">
        <v>248</v>
      </c>
      <c r="B684" t="s">
        <v>249</v>
      </c>
      <c r="C684" t="s">
        <v>3169</v>
      </c>
      <c r="D684" t="s">
        <v>24</v>
      </c>
      <c r="E684">
        <v>109814.65561536</v>
      </c>
      <c r="F684">
        <v>1387.75</v>
      </c>
      <c r="G684">
        <v>-32.616694182222403</v>
      </c>
      <c r="H684">
        <f>(Table2[[#This Row],[1Y Return vs Nifty]]-AVERAGE(Table2[1Y Return vs Nifty]))/_xlfn.STDEV.P(Table2[1Y Return vs Nifty])</f>
        <v>-0.97293510248910298</v>
      </c>
      <c r="I684">
        <v>-2.68173814918709</v>
      </c>
      <c r="J684">
        <f>(Table2[[#This Row],[1M Return vs Nifty]]-AVERAGE(Table2[1M Return vs Nifty]))/_xlfn.STDEV.P(Table2[1M Return vs Nifty])</f>
        <v>-0.39349330882294942</v>
      </c>
      <c r="K684">
        <v>-22.590723546625298</v>
      </c>
      <c r="L684">
        <f>(Table2[[#This Row],[6M Return vs Nifty]]-AVERAGE(Table2[6M Return vs Nifty]))/_xlfn.STDEV.P(Table2[6M Return vs Nifty])</f>
        <v>-1.0447315636544761</v>
      </c>
      <c r="M684">
        <v>1.1876873710443001</v>
      </c>
      <c r="N684">
        <f>(Table2[[#This Row],[1W Return vs Nifty]]-AVERAGE(Table2[1W Return vs Nifty]))/_xlfn.STDEV.P(Table2[1W Return vs Nifty])</f>
        <v>-0.60671466012692066</v>
      </c>
      <c r="O684">
        <v>1438.04</v>
      </c>
      <c r="P684">
        <v>1431.53129755899</v>
      </c>
      <c r="Q684">
        <v>1441.7915760328899</v>
      </c>
      <c r="R684">
        <v>31.484440996171401</v>
      </c>
      <c r="S684" s="1">
        <f>(Table2[[#This Row],[Close Price]]-Table2[[#This Row],[20D EMA]])/Table2[[#This Row],[20D EMA]]</f>
        <v>-3.4971210814720009E-2</v>
      </c>
      <c r="T684" s="1">
        <f>(Table2[[#This Row],[Close Price]]-Table2[[#This Row],[50D EMA]])/Table2[[#This Row],[50D EMA]]</f>
        <v>-3.0583541997052193E-2</v>
      </c>
      <c r="U684" s="1">
        <f>(Table2[[#This Row],[Close Price]]-Table2[[#This Row],[200D EMA]])/Table2[[#This Row],[200D EMA]]</f>
        <v>-3.7482238716906695E-2</v>
      </c>
      <c r="V684">
        <v>1.01931285676373</v>
      </c>
      <c r="W684">
        <v>1382.05</v>
      </c>
      <c r="X684">
        <v>1412.7</v>
      </c>
      <c r="Y684">
        <v>1382.05</v>
      </c>
      <c r="Z684">
        <v>1474.8</v>
      </c>
      <c r="AA684">
        <v>1382.05</v>
      </c>
      <c r="AB684">
        <v>1450.3</v>
      </c>
      <c r="AC684" s="1">
        <f>(Table2[[#This Row],[Close Price]]/Table2[[#This Row],[Day Low]])-1</f>
        <v>4.1243080930501996E-3</v>
      </c>
      <c r="AD684" s="1">
        <f>(Table2[[#This Row],[Day High]]/Table2[[#This Row],[Close Price]])-1</f>
        <v>1.7978742568906636E-2</v>
      </c>
      <c r="AE684" s="1">
        <f>(Table2[[#This Row],[Close Price]]/Table2[[#This Row],[Current Week Low]])-1</f>
        <v>4.1243080930501996E-3</v>
      </c>
      <c r="AF684" s="1">
        <f>(Table2[[#This Row],[Current Week High]]/Table2[[#This Row],[Close Price]])-1</f>
        <v>6.2727436497928224E-2</v>
      </c>
      <c r="AG684" s="1">
        <f>(Table2[[#This Row],[Close Price]]/Table2[[#This Row],[Current Month Low]])-1</f>
        <v>4.1243080930501996E-3</v>
      </c>
      <c r="AH684" s="1">
        <f>(Table2[[#This Row],[Current Month High]]/Table2[[#This Row],[Close Price]])-1</f>
        <v>4.5072959827058057E-2</v>
      </c>
      <c r="AI684">
        <v>22.104125382813798</v>
      </c>
      <c r="AJ684">
        <v>4.4049052061390297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-0.03</v>
      </c>
      <c r="AM684" t="s">
        <v>3214</v>
      </c>
      <c r="AN684">
        <v>-5.61</v>
      </c>
      <c r="AO684" t="s">
        <v>3214</v>
      </c>
      <c r="AP684">
        <v>-1.1038181617646E-2</v>
      </c>
      <c r="AQ684">
        <f>(Table2[[#This Row],[Sharpe Ratio]]-AVERAGE(Table2[Sharpe Ratio]))/_xlfn.STDEV.P(Table2[Sharpe Ratio])</f>
        <v>-0.84347609507512478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648</v>
      </c>
      <c r="AT684">
        <f>_xlfn.RANK.AVG(Table2[[#This Row],[6M Return vs Nifty Z-Score]],Table2[6M Return vs Nifty Z-Score])</f>
        <v>646</v>
      </c>
      <c r="AU684">
        <f>_xlfn.RANK.AVG(Table2[[#This Row],[Sharpe Ratio Z-Score]],Table2[Sharpe Ratio Z-Score])</f>
        <v>587</v>
      </c>
      <c r="AV684">
        <f>(Table2[[#This Row],[Rank 1Y]]+Table2[[#This Row],[Rank 6M]]+Table2[[#This Row],[Rank Sharpe]])/3</f>
        <v>627</v>
      </c>
    </row>
    <row r="685" spans="1:48" x14ac:dyDescent="0.3">
      <c r="A685" t="s">
        <v>809</v>
      </c>
      <c r="B685" t="s">
        <v>810</v>
      </c>
      <c r="C685" t="s">
        <v>3177</v>
      </c>
      <c r="D685" t="s">
        <v>77</v>
      </c>
      <c r="E685">
        <v>20744.108040200001</v>
      </c>
      <c r="F685">
        <v>872.95</v>
      </c>
      <c r="G685">
        <v>-34.090387359308203</v>
      </c>
      <c r="H685">
        <f>(Table2[[#This Row],[1Y Return vs Nifty]]-AVERAGE(Table2[1Y Return vs Nifty]))/_xlfn.STDEV.P(Table2[1Y Return vs Nifty])</f>
        <v>-0.99813545276946314</v>
      </c>
      <c r="I685">
        <v>5.3688515848899598</v>
      </c>
      <c r="J685">
        <f>(Table2[[#This Row],[1M Return vs Nifty]]-AVERAGE(Table2[1M Return vs Nifty]))/_xlfn.STDEV.P(Table2[1M Return vs Nifty])</f>
        <v>0.33863197595643851</v>
      </c>
      <c r="K685">
        <v>-10.527705882390901</v>
      </c>
      <c r="L685">
        <f>(Table2[[#This Row],[6M Return vs Nifty]]-AVERAGE(Table2[6M Return vs Nifty]))/_xlfn.STDEV.P(Table2[6M Return vs Nifty])</f>
        <v>-0.64736203436344186</v>
      </c>
      <c r="M685">
        <v>6.0039222267036898</v>
      </c>
      <c r="N685">
        <f>(Table2[[#This Row],[1W Return vs Nifty]]-AVERAGE(Table2[1W Return vs Nifty]))/_xlfn.STDEV.P(Table2[1W Return vs Nifty])</f>
        <v>0.50312781156357944</v>
      </c>
      <c r="O685">
        <v>851.14</v>
      </c>
      <c r="P685">
        <v>835.81269041439998</v>
      </c>
      <c r="Q685">
        <v>842.964826542016</v>
      </c>
      <c r="R685">
        <v>79.158585927653903</v>
      </c>
      <c r="S685" s="1">
        <f>(Table2[[#This Row],[Close Price]]-Table2[[#This Row],[20D EMA]])/Table2[[#This Row],[20D EMA]]</f>
        <v>2.5624456611133373E-2</v>
      </c>
      <c r="T685" s="1">
        <f>(Table2[[#This Row],[Close Price]]-Table2[[#This Row],[50D EMA]])/Table2[[#This Row],[50D EMA]]</f>
        <v>4.4432574441035592E-2</v>
      </c>
      <c r="U685" s="1">
        <f>(Table2[[#This Row],[Close Price]]-Table2[[#This Row],[200D EMA]])/Table2[[#This Row],[200D EMA]]</f>
        <v>3.5571084953791354E-2</v>
      </c>
      <c r="V685">
        <v>0.690669441539286</v>
      </c>
      <c r="W685">
        <v>869.8</v>
      </c>
      <c r="X685">
        <v>886.8</v>
      </c>
      <c r="Y685">
        <v>855</v>
      </c>
      <c r="Z685">
        <v>886.8</v>
      </c>
      <c r="AA685">
        <v>866.3</v>
      </c>
      <c r="AB685">
        <v>886.8</v>
      </c>
      <c r="AC685" s="1">
        <f>(Table2[[#This Row],[Close Price]]/Table2[[#This Row],[Day Low]])-1</f>
        <v>3.6215221890090188E-3</v>
      </c>
      <c r="AD685" s="1">
        <f>(Table2[[#This Row],[Day High]]/Table2[[#This Row],[Close Price]])-1</f>
        <v>1.586574259694129E-2</v>
      </c>
      <c r="AE685" s="1">
        <f>(Table2[[#This Row],[Close Price]]/Table2[[#This Row],[Current Week Low]])-1</f>
        <v>2.0994152046783787E-2</v>
      </c>
      <c r="AF685" s="1">
        <f>(Table2[[#This Row],[Current Week High]]/Table2[[#This Row],[Close Price]])-1</f>
        <v>1.586574259694129E-2</v>
      </c>
      <c r="AG685" s="1">
        <f>(Table2[[#This Row],[Close Price]]/Table2[[#This Row],[Current Month Low]])-1</f>
        <v>7.6763245988689111E-3</v>
      </c>
      <c r="AH685" s="1">
        <f>(Table2[[#This Row],[Current Month High]]/Table2[[#This Row],[Close Price]])-1</f>
        <v>1.586574259694129E-2</v>
      </c>
      <c r="AI685">
        <v>21.221146686522701</v>
      </c>
      <c r="AJ685">
        <v>24.707142857142799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0.1</v>
      </c>
      <c r="AM685" t="s">
        <v>3215</v>
      </c>
      <c r="AN685">
        <v>2.57</v>
      </c>
      <c r="AO685" t="s">
        <v>3215</v>
      </c>
      <c r="AP685">
        <v>-7.0750157407125994E-2</v>
      </c>
      <c r="AQ685">
        <f>(Table2[[#This Row],[Sharpe Ratio]]-AVERAGE(Table2[Sharpe Ratio]))/_xlfn.STDEV.P(Table2[Sharpe Ratio])</f>
        <v>-1.5407162621600936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538</v>
      </c>
      <c r="AU685">
        <f>_xlfn.RANK.AVG(Table2[[#This Row],[Sharpe Ratio Z-Score]],Table2[Sharpe Ratio Z-Score])</f>
        <v>685</v>
      </c>
      <c r="AV685">
        <f>(Table2[[#This Row],[Rank 1Y]]+Table2[[#This Row],[Rank 6M]]+Table2[[#This Row],[Rank Sharpe]])/3</f>
        <v>627</v>
      </c>
    </row>
    <row r="686" spans="1:48" x14ac:dyDescent="0.3">
      <c r="A686" t="s">
        <v>49</v>
      </c>
      <c r="B686" t="s">
        <v>50</v>
      </c>
      <c r="C686" t="s">
        <v>3169</v>
      </c>
      <c r="D686" t="s">
        <v>51</v>
      </c>
      <c r="E686">
        <v>477247.29816109699</v>
      </c>
      <c r="F686">
        <v>7433.85</v>
      </c>
      <c r="G686">
        <v>-35.9960679981345</v>
      </c>
      <c r="H686">
        <f>(Table2[[#This Row],[1Y Return vs Nifty]]-AVERAGE(Table2[1Y Return vs Nifty]))/_xlfn.STDEV.P(Table2[1Y Return vs Nifty])</f>
        <v>-1.0307228463786875</v>
      </c>
      <c r="I686">
        <v>3.7285266253018299</v>
      </c>
      <c r="J686">
        <f>(Table2[[#This Row],[1M Return vs Nifty]]-AVERAGE(Table2[1M Return vs Nifty]))/_xlfn.STDEV.P(Table2[1M Return vs Nifty])</f>
        <v>0.18945987579514814</v>
      </c>
      <c r="K686">
        <v>-10.8448713491085</v>
      </c>
      <c r="L686">
        <f>(Table2[[#This Row],[6M Return vs Nifty]]-AVERAGE(Table2[6M Return vs Nifty]))/_xlfn.STDEV.P(Table2[6M Return vs Nifty])</f>
        <v>-0.65780982576398139</v>
      </c>
      <c r="M686">
        <v>4.5362432214982604</v>
      </c>
      <c r="N686">
        <f>(Table2[[#This Row],[1W Return vs Nifty]]-AVERAGE(Table2[1W Return vs Nifty]))/_xlfn.STDEV.P(Table2[1W Return vs Nifty])</f>
        <v>0.16491911875629381</v>
      </c>
      <c r="O686">
        <v>7489.18</v>
      </c>
      <c r="P686">
        <v>7249.2757999314999</v>
      </c>
      <c r="Q686">
        <v>7059.8026452827598</v>
      </c>
      <c r="R686">
        <v>64.846108553567902</v>
      </c>
      <c r="S686" s="1">
        <f>(Table2[[#This Row],[Close Price]]-Table2[[#This Row],[20D EMA]])/Table2[[#This Row],[20D EMA]]</f>
        <v>-7.3879917427542036E-3</v>
      </c>
      <c r="T686" s="1">
        <f>(Table2[[#This Row],[Close Price]]-Table2[[#This Row],[50D EMA]])/Table2[[#This Row],[50D EMA]]</f>
        <v>2.5461053650385947E-2</v>
      </c>
      <c r="U686" s="1">
        <f>(Table2[[#This Row],[Close Price]]-Table2[[#This Row],[200D EMA]])/Table2[[#This Row],[200D EMA]]</f>
        <v>5.2982692790594171E-2</v>
      </c>
      <c r="V686">
        <v>1.00789966398974</v>
      </c>
      <c r="W686">
        <v>7381</v>
      </c>
      <c r="X686">
        <v>7700</v>
      </c>
      <c r="Y686">
        <v>7381</v>
      </c>
      <c r="Z686">
        <v>7824</v>
      </c>
      <c r="AA686">
        <v>7381</v>
      </c>
      <c r="AB686">
        <v>7814.65</v>
      </c>
      <c r="AC686" s="1">
        <f>(Table2[[#This Row],[Close Price]]/Table2[[#This Row],[Day Low]])-1</f>
        <v>7.1602763853138018E-3</v>
      </c>
      <c r="AD686" s="1">
        <f>(Table2[[#This Row],[Day High]]/Table2[[#This Row],[Close Price]])-1</f>
        <v>3.5802444224728669E-2</v>
      </c>
      <c r="AE686" s="1">
        <f>(Table2[[#This Row],[Close Price]]/Table2[[#This Row],[Current Week Low]])-1</f>
        <v>7.1602763853138018E-3</v>
      </c>
      <c r="AF686" s="1">
        <f>(Table2[[#This Row],[Current Week High]]/Table2[[#This Row],[Close Price]])-1</f>
        <v>5.2482899170685382E-2</v>
      </c>
      <c r="AG686" s="1">
        <f>(Table2[[#This Row],[Close Price]]/Table2[[#This Row],[Current Month Low]])-1</f>
        <v>7.1602763853138018E-3</v>
      </c>
      <c r="AH686" s="1">
        <f>(Table2[[#This Row],[Current Month High]]/Table2[[#This Row],[Close Price]])-1</f>
        <v>5.1225139059841052E-2</v>
      </c>
      <c r="AI686">
        <v>10.198618481675</v>
      </c>
      <c r="AJ686">
        <v>20.137205468825702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0.04</v>
      </c>
      <c r="AM686" t="s">
        <v>3215</v>
      </c>
      <c r="AN686">
        <v>1.2</v>
      </c>
      <c r="AO686" t="s">
        <v>3215</v>
      </c>
      <c r="AP686">
        <v>-5.8620009918505002E-2</v>
      </c>
      <c r="AQ686">
        <f>(Table2[[#This Row],[Sharpe Ratio]]-AVERAGE(Table2[Sharpe Ratio]))/_xlfn.STDEV.P(Table2[Sharpe Ratio])</f>
        <v>-1.3990758968914991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-2.733229574482726</v>
      </c>
      <c r="AS686">
        <f>_xlfn.RANK.AVG(Table2[[#This Row],[1Y Return vs Nifty Z-Score]],Table2[1Y Return vs Nifty Z-Score])</f>
        <v>669</v>
      </c>
      <c r="AT686">
        <f>_xlfn.RANK.AVG(Table2[[#This Row],[6M Return vs Nifty Z-Score]],Table2[6M Return vs Nifty Z-Score])</f>
        <v>541</v>
      </c>
      <c r="AU686">
        <f>_xlfn.RANK.AVG(Table2[[#This Row],[Sharpe Ratio Z-Score]],Table2[Sharpe Ratio Z-Score])</f>
        <v>673</v>
      </c>
      <c r="AV686">
        <f>(Table2[[#This Row],[Rank 1Y]]+Table2[[#This Row],[Rank 6M]]+Table2[[#This Row],[Rank Sharpe]])/3</f>
        <v>627.66666666666663</v>
      </c>
    </row>
    <row r="687" spans="1:48" x14ac:dyDescent="0.3">
      <c r="A687" t="s">
        <v>1790</v>
      </c>
      <c r="B687" t="s">
        <v>1791</v>
      </c>
      <c r="C687" t="s">
        <v>3180</v>
      </c>
      <c r="D687" t="s">
        <v>431</v>
      </c>
      <c r="E687">
        <v>4618.7076199839903</v>
      </c>
      <c r="F687">
        <v>89.92</v>
      </c>
      <c r="G687">
        <v>-27.635106116646799</v>
      </c>
      <c r="H687">
        <f>(Table2[[#This Row],[1Y Return vs Nifty]]-AVERAGE(Table2[1Y Return vs Nifty]))/_xlfn.STDEV.P(Table2[1Y Return vs Nifty])</f>
        <v>-0.8877492808018399</v>
      </c>
      <c r="I687">
        <v>-8.1304562975157797</v>
      </c>
      <c r="J687">
        <f>(Table2[[#This Row],[1M Return vs Nifty]]-AVERAGE(Table2[1M Return vs Nifty]))/_xlfn.STDEV.P(Table2[1M Return vs Nifty])</f>
        <v>-0.88900288735012944</v>
      </c>
      <c r="K687">
        <v>-31.2843098219311</v>
      </c>
      <c r="L687">
        <f>(Table2[[#This Row],[6M Return vs Nifty]]-AVERAGE(Table2[6M Return vs Nifty]))/_xlfn.STDEV.P(Table2[6M Return vs Nifty])</f>
        <v>-1.3311081886603144</v>
      </c>
      <c r="M687">
        <v>2.6991421738516501</v>
      </c>
      <c r="N687">
        <f>(Table2[[#This Row],[1W Return vs Nifty]]-AVERAGE(Table2[1W Return vs Nifty]))/_xlfn.STDEV.P(Table2[1W Return vs Nifty])</f>
        <v>-0.25841836966985499</v>
      </c>
      <c r="O687">
        <v>94.69</v>
      </c>
      <c r="P687">
        <v>98.384775221903496</v>
      </c>
      <c r="Q687">
        <v>99.984098227279503</v>
      </c>
      <c r="R687">
        <v>31.320525702777601</v>
      </c>
      <c r="S687" s="1">
        <f>(Table2[[#This Row],[Close Price]]-Table2[[#This Row],[20D EMA]])/Table2[[#This Row],[20D EMA]]</f>
        <v>-5.037490759319882E-2</v>
      </c>
      <c r="T687" s="1">
        <f>(Table2[[#This Row],[Close Price]]-Table2[[#This Row],[50D EMA]])/Table2[[#This Row],[50D EMA]]</f>
        <v>-8.6037450436934809E-2</v>
      </c>
      <c r="U687" s="1">
        <f>(Table2[[#This Row],[Close Price]]-Table2[[#This Row],[200D EMA]])/Table2[[#This Row],[200D EMA]]</f>
        <v>-0.1006569885183365</v>
      </c>
      <c r="V687">
        <v>0.76637381886242995</v>
      </c>
      <c r="W687">
        <v>89.7</v>
      </c>
      <c r="X687">
        <v>92.4</v>
      </c>
      <c r="Y687">
        <v>89.7</v>
      </c>
      <c r="Z687">
        <v>93</v>
      </c>
      <c r="AA687">
        <v>89.7</v>
      </c>
      <c r="AB687">
        <v>93</v>
      </c>
      <c r="AC687" s="1">
        <f>(Table2[[#This Row],[Close Price]]/Table2[[#This Row],[Day Low]])-1</f>
        <v>2.4526198439240865E-3</v>
      </c>
      <c r="AD687" s="1">
        <f>(Table2[[#This Row],[Day High]]/Table2[[#This Row],[Close Price]])-1</f>
        <v>2.7580071174377219E-2</v>
      </c>
      <c r="AE687" s="1">
        <f>(Table2[[#This Row],[Close Price]]/Table2[[#This Row],[Current Week Low]])-1</f>
        <v>2.4526198439240865E-3</v>
      </c>
      <c r="AF687" s="1">
        <f>(Table2[[#This Row],[Current Week High]]/Table2[[#This Row],[Close Price]])-1</f>
        <v>3.4252669039145811E-2</v>
      </c>
      <c r="AG687" s="1">
        <f>(Table2[[#This Row],[Close Price]]/Table2[[#This Row],[Current Month Low]])-1</f>
        <v>2.4526198439240865E-3</v>
      </c>
      <c r="AH687" s="1">
        <f>(Table2[[#This Row],[Current Month High]]/Table2[[#This Row],[Close Price]])-1</f>
        <v>3.4252669039145811E-2</v>
      </c>
      <c r="AI687">
        <v>35.175711743772197</v>
      </c>
      <c r="AJ687">
        <v>5.47800586510263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-0.17</v>
      </c>
      <c r="AM687" t="s">
        <v>3214</v>
      </c>
      <c r="AN687">
        <v>-7.81</v>
      </c>
      <c r="AO687" t="s">
        <v>3214</v>
      </c>
      <c r="AP687">
        <v>-4.762996846848E-3</v>
      </c>
      <c r="AQ687">
        <f>(Table2[[#This Row],[Sharpe Ratio]]-AVERAGE(Table2[Sharpe Ratio]))/_xlfn.STDEV.P(Table2[Sharpe Ratio])</f>
        <v>-0.77020250430489456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620</v>
      </c>
      <c r="AT687">
        <f>_xlfn.RANK.AVG(Table2[[#This Row],[6M Return vs Nifty Z-Score]],Table2[6M Return vs Nifty Z-Score])</f>
        <v>699</v>
      </c>
      <c r="AU687">
        <f>_xlfn.RANK.AVG(Table2[[#This Row],[Sharpe Ratio Z-Score]],Table2[Sharpe Ratio Z-Score])</f>
        <v>571</v>
      </c>
      <c r="AV687">
        <f>(Table2[[#This Row],[Rank 1Y]]+Table2[[#This Row],[Rank 6M]]+Table2[[#This Row],[Rank Sharpe]])/3</f>
        <v>630</v>
      </c>
    </row>
    <row r="688" spans="1:48" x14ac:dyDescent="0.3">
      <c r="A688" t="s">
        <v>1229</v>
      </c>
      <c r="B688" t="s">
        <v>1230</v>
      </c>
      <c r="C688" t="s">
        <v>3170</v>
      </c>
      <c r="D688" t="s">
        <v>21</v>
      </c>
      <c r="E688">
        <v>9944.0135506949991</v>
      </c>
      <c r="F688">
        <v>1571.65</v>
      </c>
      <c r="G688">
        <v>-28.730770751863201</v>
      </c>
      <c r="H688">
        <f>(Table2[[#This Row],[1Y Return vs Nifty]]-AVERAGE(Table2[1Y Return vs Nifty]))/_xlfn.STDEV.P(Table2[1Y Return vs Nifty])</f>
        <v>-0.90648529249448861</v>
      </c>
      <c r="I688">
        <v>-8.1369472400832393E-2</v>
      </c>
      <c r="J688">
        <f>(Table2[[#This Row],[1M Return vs Nifty]]-AVERAGE(Table2[1M Return vs Nifty]))/_xlfn.STDEV.P(Table2[1M Return vs Nifty])</f>
        <v>-0.15701427798064585</v>
      </c>
      <c r="K688">
        <v>-15.3451198791878</v>
      </c>
      <c r="L688">
        <f>(Table2[[#This Row],[6M Return vs Nifty]]-AVERAGE(Table2[6M Return vs Nifty]))/_xlfn.STDEV.P(Table2[6M Return vs Nifty])</f>
        <v>-0.80605313352206331</v>
      </c>
      <c r="M688">
        <v>4.0244732555139198</v>
      </c>
      <c r="N688">
        <f>(Table2[[#This Row],[1W Return vs Nifty]]-AVERAGE(Table2[1W Return vs Nifty]))/_xlfn.STDEV.P(Table2[1W Return vs Nifty])</f>
        <v>4.6987983542319436E-2</v>
      </c>
      <c r="O688">
        <v>1594.4</v>
      </c>
      <c r="P688">
        <v>1604.80100457035</v>
      </c>
      <c r="Q688">
        <v>1585.0133018772899</v>
      </c>
      <c r="R688">
        <v>45.6459918459636</v>
      </c>
      <c r="S688" s="1">
        <f>(Table2[[#This Row],[Close Price]]-Table2[[#This Row],[20D EMA]])/Table2[[#This Row],[20D EMA]]</f>
        <v>-1.4268690416457602E-2</v>
      </c>
      <c r="T688" s="1">
        <f>(Table2[[#This Row],[Close Price]]-Table2[[#This Row],[50D EMA]])/Table2[[#This Row],[50D EMA]]</f>
        <v>-2.0657392708465633E-2</v>
      </c>
      <c r="U688" s="1">
        <f>(Table2[[#This Row],[Close Price]]-Table2[[#This Row],[200D EMA]])/Table2[[#This Row],[200D EMA]]</f>
        <v>-8.4310345291502085E-3</v>
      </c>
      <c r="V688">
        <v>0.45898355476637598</v>
      </c>
      <c r="W688">
        <v>1561.05</v>
      </c>
      <c r="X688">
        <v>1587</v>
      </c>
      <c r="Y688">
        <v>1530.3</v>
      </c>
      <c r="Z688">
        <v>1601.55</v>
      </c>
      <c r="AA688">
        <v>1556.45</v>
      </c>
      <c r="AB688">
        <v>1601.55</v>
      </c>
      <c r="AC688" s="1">
        <f>(Table2[[#This Row],[Close Price]]/Table2[[#This Row],[Day Low]])-1</f>
        <v>6.7903013996990502E-3</v>
      </c>
      <c r="AD688" s="1">
        <f>(Table2[[#This Row],[Day High]]/Table2[[#This Row],[Close Price]])-1</f>
        <v>9.7668055864854608E-3</v>
      </c>
      <c r="AE688" s="1">
        <f>(Table2[[#This Row],[Close Price]]/Table2[[#This Row],[Current Week Low]])-1</f>
        <v>2.7020845585832953E-2</v>
      </c>
      <c r="AF688" s="1">
        <f>(Table2[[#This Row],[Current Week High]]/Table2[[#This Row],[Close Price]])-1</f>
        <v>1.9024591989310613E-2</v>
      </c>
      <c r="AG688" s="1">
        <f>(Table2[[#This Row],[Close Price]]/Table2[[#This Row],[Current Month Low]])-1</f>
        <v>9.7658132288220845E-3</v>
      </c>
      <c r="AH688" s="1">
        <f>(Table2[[#This Row],[Current Month High]]/Table2[[#This Row],[Close Price]])-1</f>
        <v>1.9024591989310613E-2</v>
      </c>
      <c r="AI688">
        <v>23.593039162663398</v>
      </c>
      <c r="AJ688">
        <v>13.3905703257458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</v>
      </c>
      <c r="AM688" t="s">
        <v>3214</v>
      </c>
      <c r="AN688">
        <v>-6.51</v>
      </c>
      <c r="AO688" t="s">
        <v>3214</v>
      </c>
      <c r="AP688">
        <v>-7.4774558590756005E-2</v>
      </c>
      <c r="AQ688">
        <f>(Table2[[#This Row],[Sharpe Ratio]]-AVERAGE(Table2[Sharpe Ratio]))/_xlfn.STDEV.P(Table2[Sharpe Ratio])</f>
        <v>-1.5877080777312924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627</v>
      </c>
      <c r="AT688">
        <f>_xlfn.RANK.AVG(Table2[[#This Row],[6M Return vs Nifty Z-Score]],Table2[6M Return vs Nifty Z-Score])</f>
        <v>581</v>
      </c>
      <c r="AU688">
        <f>_xlfn.RANK.AVG(Table2[[#This Row],[Sharpe Ratio Z-Score]],Table2[Sharpe Ratio Z-Score])</f>
        <v>691</v>
      </c>
      <c r="AV688">
        <f>(Table2[[#This Row],[Rank 1Y]]+Table2[[#This Row],[Rank 6M]]+Table2[[#This Row],[Rank Sharpe]])/3</f>
        <v>633</v>
      </c>
    </row>
    <row r="689" spans="1:48" x14ac:dyDescent="0.3">
      <c r="A689" t="s">
        <v>1911</v>
      </c>
      <c r="B689" t="s">
        <v>1912</v>
      </c>
      <c r="C689" t="s">
        <v>3171</v>
      </c>
      <c r="D689" t="s">
        <v>231</v>
      </c>
      <c r="E689">
        <v>3881.53893771</v>
      </c>
      <c r="F689">
        <v>453.85</v>
      </c>
      <c r="G689">
        <v>-34.951359913971203</v>
      </c>
      <c r="H689">
        <f>(Table2[[#This Row],[1Y Return vs Nifty]]-AVERAGE(Table2[1Y Return vs Nifty]))/_xlfn.STDEV.P(Table2[1Y Return vs Nifty])</f>
        <v>-1.0128581985191512</v>
      </c>
      <c r="I689">
        <v>-6.0060160537226697</v>
      </c>
      <c r="J689">
        <f>(Table2[[#This Row],[1M Return vs Nifty]]-AVERAGE(Table2[1M Return vs Nifty]))/_xlfn.STDEV.P(Table2[1M Return vs Nifty])</f>
        <v>-0.69580506335716008</v>
      </c>
      <c r="K689">
        <v>-31.8005169333249</v>
      </c>
      <c r="L689">
        <f>(Table2[[#This Row],[6M Return vs Nifty]]-AVERAGE(Table2[6M Return vs Nifty]))/_xlfn.STDEV.P(Table2[6M Return vs Nifty])</f>
        <v>-1.348112638341211</v>
      </c>
      <c r="M689">
        <v>-0.66234688964862398</v>
      </c>
      <c r="N689">
        <f>(Table2[[#This Row],[1W Return vs Nifty]]-AVERAGE(Table2[1W Return vs Nifty]))/_xlfn.STDEV.P(Table2[1W Return vs Nifty])</f>
        <v>-1.0330324494653795</v>
      </c>
      <c r="O689">
        <v>479.01</v>
      </c>
      <c r="P689">
        <v>485.63562692173298</v>
      </c>
      <c r="Q689">
        <v>499.80883802704102</v>
      </c>
      <c r="R689">
        <v>20.007413711214799</v>
      </c>
      <c r="S689" s="1">
        <f>(Table2[[#This Row],[Close Price]]-Table2[[#This Row],[20D EMA]])/Table2[[#This Row],[20D EMA]]</f>
        <v>-5.2524999478090161E-2</v>
      </c>
      <c r="T689" s="1">
        <f>(Table2[[#This Row],[Close Price]]-Table2[[#This Row],[50D EMA]])/Table2[[#This Row],[50D EMA]]</f>
        <v>-6.5451596134349629E-2</v>
      </c>
      <c r="U689" s="1">
        <f>(Table2[[#This Row],[Close Price]]-Table2[[#This Row],[200D EMA]])/Table2[[#This Row],[200D EMA]]</f>
        <v>-9.1952831823583117E-2</v>
      </c>
      <c r="V689">
        <v>1.40074868032613</v>
      </c>
      <c r="W689">
        <v>447.65</v>
      </c>
      <c r="X689">
        <v>459.7</v>
      </c>
      <c r="Y689">
        <v>447.65</v>
      </c>
      <c r="Z689">
        <v>484.55</v>
      </c>
      <c r="AA689">
        <v>447.65</v>
      </c>
      <c r="AB689">
        <v>481.65</v>
      </c>
      <c r="AC689" s="1">
        <f>(Table2[[#This Row],[Close Price]]/Table2[[#This Row],[Day Low]])-1</f>
        <v>1.3850106109684068E-2</v>
      </c>
      <c r="AD689" s="1">
        <f>(Table2[[#This Row],[Day High]]/Table2[[#This Row],[Close Price]])-1</f>
        <v>1.2889721273548371E-2</v>
      </c>
      <c r="AE689" s="1">
        <f>(Table2[[#This Row],[Close Price]]/Table2[[#This Row],[Current Week Low]])-1</f>
        <v>1.3850106109684068E-2</v>
      </c>
      <c r="AF689" s="1">
        <f>(Table2[[#This Row],[Current Week High]]/Table2[[#This Row],[Close Price]])-1</f>
        <v>6.7643494546656413E-2</v>
      </c>
      <c r="AG689" s="1">
        <f>(Table2[[#This Row],[Close Price]]/Table2[[#This Row],[Current Month Low]])-1</f>
        <v>1.3850106109684068E-2</v>
      </c>
      <c r="AH689" s="1">
        <f>(Table2[[#This Row],[Current Month High]]/Table2[[#This Row],[Close Price]])-1</f>
        <v>6.1253718188828854E-2</v>
      </c>
      <c r="AI689">
        <v>54.015643935220801</v>
      </c>
      <c r="AJ689">
        <v>1.5324384787472001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-0.17</v>
      </c>
      <c r="AM689" t="s">
        <v>3214</v>
      </c>
      <c r="AN689">
        <v>-7.1</v>
      </c>
      <c r="AO689" t="s">
        <v>3214</v>
      </c>
      <c r="AQ689">
        <f>(Table2[[#This Row],[Sharpe Ratio]]-AVERAGE(Table2[Sharpe Ratio]))/_xlfn.STDEV.P(Table2[Sharpe Ratio])</f>
        <v>-0.7145863121857492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665</v>
      </c>
      <c r="AT689">
        <f>_xlfn.RANK.AVG(Table2[[#This Row],[6M Return vs Nifty Z-Score]],Table2[6M Return vs Nifty Z-Score])</f>
        <v>703</v>
      </c>
      <c r="AU689">
        <f>_xlfn.RANK.AVG(Table2[[#This Row],[Sharpe Ratio Z-Score]],Table2[Sharpe Ratio Z-Score])</f>
        <v>536.5</v>
      </c>
      <c r="AV689">
        <f>(Table2[[#This Row],[Rank 1Y]]+Table2[[#This Row],[Rank 6M]]+Table2[[#This Row],[Rank Sharpe]])/3</f>
        <v>634.83333333333337</v>
      </c>
    </row>
    <row r="690" spans="1:48" x14ac:dyDescent="0.3">
      <c r="A690" t="s">
        <v>1094</v>
      </c>
      <c r="B690" t="s">
        <v>1095</v>
      </c>
      <c r="C690" t="s">
        <v>3169</v>
      </c>
      <c r="D690" t="s">
        <v>24</v>
      </c>
      <c r="E690">
        <v>12343.001054631</v>
      </c>
      <c r="F690">
        <v>199.23</v>
      </c>
      <c r="G690">
        <v>-51.351052634267703</v>
      </c>
      <c r="H690">
        <f>(Table2[[#This Row],[1Y Return vs Nifty]]-AVERAGE(Table2[1Y Return vs Nifty]))/_xlfn.STDEV.P(Table2[1Y Return vs Nifty])</f>
        <v>-1.2932951357783673</v>
      </c>
      <c r="I690">
        <v>-10.477644483625101</v>
      </c>
      <c r="J690">
        <f>(Table2[[#This Row],[1M Return vs Nifty]]-AVERAGE(Table2[1M Return vs Nifty]))/_xlfn.STDEV.P(Table2[1M Return vs Nifty])</f>
        <v>-1.1024575379966775</v>
      </c>
      <c r="K690">
        <v>-33.677826645967002</v>
      </c>
      <c r="L690">
        <f>(Table2[[#This Row],[6M Return vs Nifty]]-AVERAGE(Table2[6M Return vs Nifty]))/_xlfn.STDEV.P(Table2[6M Return vs Nifty])</f>
        <v>-1.409953356610061</v>
      </c>
      <c r="M690">
        <v>0.91862764219869497</v>
      </c>
      <c r="N690">
        <f>(Table2[[#This Row],[1W Return vs Nifty]]-AVERAGE(Table2[1W Return vs Nifty]))/_xlfn.STDEV.P(Table2[1W Return vs Nifty])</f>
        <v>-0.66871618693026824</v>
      </c>
      <c r="O690">
        <v>210.63</v>
      </c>
      <c r="P690">
        <v>219.64560586715399</v>
      </c>
      <c r="Q690">
        <v>234.05543181111</v>
      </c>
      <c r="R690">
        <v>26.032112434120901</v>
      </c>
      <c r="S690" s="1">
        <f>(Table2[[#This Row],[Close Price]]-Table2[[#This Row],[20D EMA]])/Table2[[#This Row],[20D EMA]]</f>
        <v>-5.4123344252955445E-2</v>
      </c>
      <c r="T690" s="1">
        <f>(Table2[[#This Row],[Close Price]]-Table2[[#This Row],[50D EMA]])/Table2[[#This Row],[50D EMA]]</f>
        <v>-9.2947936684432297E-2</v>
      </c>
      <c r="U690" s="1">
        <f>(Table2[[#This Row],[Close Price]]-Table2[[#This Row],[200D EMA]])/Table2[[#This Row],[200D EMA]]</f>
        <v>-0.14879138476570461</v>
      </c>
      <c r="V690">
        <v>0.93788909589277902</v>
      </c>
      <c r="W690">
        <v>198.3</v>
      </c>
      <c r="X690">
        <v>204.38</v>
      </c>
      <c r="Y690">
        <v>198.3</v>
      </c>
      <c r="Z690">
        <v>208.52</v>
      </c>
      <c r="AA690">
        <v>198.3</v>
      </c>
      <c r="AB690">
        <v>205.55</v>
      </c>
      <c r="AC690" s="1">
        <f>(Table2[[#This Row],[Close Price]]/Table2[[#This Row],[Day Low]])-1</f>
        <v>4.6898638426624562E-3</v>
      </c>
      <c r="AD690" s="1">
        <f>(Table2[[#This Row],[Day High]]/Table2[[#This Row],[Close Price]])-1</f>
        <v>2.5849520654519953E-2</v>
      </c>
      <c r="AE690" s="1">
        <f>(Table2[[#This Row],[Close Price]]/Table2[[#This Row],[Current Week Low]])-1</f>
        <v>4.6898638426624562E-3</v>
      </c>
      <c r="AF690" s="1">
        <f>(Table2[[#This Row],[Current Week High]]/Table2[[#This Row],[Close Price]])-1</f>
        <v>4.6629523666114725E-2</v>
      </c>
      <c r="AG690" s="1">
        <f>(Table2[[#This Row],[Close Price]]/Table2[[#This Row],[Current Month Low]])-1</f>
        <v>4.6898638426624562E-3</v>
      </c>
      <c r="AH690" s="1">
        <f>(Table2[[#This Row],[Current Month High]]/Table2[[#This Row],[Close Price]])-1</f>
        <v>3.1722130201275123E-2</v>
      </c>
      <c r="AI690">
        <v>50.931084676002598</v>
      </c>
      <c r="AJ690">
        <v>0.468986384266245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-0.18</v>
      </c>
      <c r="AM690" t="s">
        <v>3214</v>
      </c>
      <c r="AN690">
        <v>-7.3</v>
      </c>
      <c r="AO690" t="s">
        <v>3214</v>
      </c>
      <c r="AP690">
        <v>4.8596468162850001E-3</v>
      </c>
      <c r="AQ690">
        <f>(Table2[[#This Row],[Sharpe Ratio]]-AVERAGE(Table2[Sharpe Ratio]))/_xlfn.STDEV.P(Table2[Sharpe Ratio])</f>
        <v>-0.65784156520054815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709</v>
      </c>
      <c r="AT690">
        <f>_xlfn.RANK.AVG(Table2[[#This Row],[6M Return vs Nifty Z-Score]],Table2[6M Return vs Nifty Z-Score])</f>
        <v>708</v>
      </c>
      <c r="AU690">
        <f>_xlfn.RANK.AVG(Table2[[#This Row],[Sharpe Ratio Z-Score]],Table2[Sharpe Ratio Z-Score])</f>
        <v>499</v>
      </c>
      <c r="AV690">
        <f>(Table2[[#This Row],[Rank 1Y]]+Table2[[#This Row],[Rank 6M]]+Table2[[#This Row],[Rank Sharpe]])/3</f>
        <v>638.66666666666663</v>
      </c>
    </row>
    <row r="691" spans="1:48" x14ac:dyDescent="0.3">
      <c r="A691" t="s">
        <v>1663</v>
      </c>
      <c r="B691" t="s">
        <v>1664</v>
      </c>
      <c r="C691" t="s">
        <v>3179</v>
      </c>
      <c r="D691" t="s">
        <v>517</v>
      </c>
      <c r="E691">
        <v>5489.6909128696798</v>
      </c>
      <c r="F691">
        <v>109.72</v>
      </c>
      <c r="G691">
        <v>-41.345158216323803</v>
      </c>
      <c r="H691">
        <f>(Table2[[#This Row],[1Y Return vs Nifty]]-AVERAGE(Table2[1Y Return vs Nifty]))/_xlfn.STDEV.P(Table2[1Y Return vs Nifty])</f>
        <v>-1.122193003990587</v>
      </c>
      <c r="I691">
        <v>1.1277836704016</v>
      </c>
      <c r="J691">
        <f>(Table2[[#This Row],[1M Return vs Nifty]]-AVERAGE(Table2[1M Return vs Nifty]))/_xlfn.STDEV.P(Table2[1M Return vs Nifty])</f>
        <v>-4.7053192115224921E-2</v>
      </c>
      <c r="K691">
        <v>-9.3322511113017992</v>
      </c>
      <c r="L691">
        <f>(Table2[[#This Row],[6M Return vs Nifty]]-AVERAGE(Table2[6M Return vs Nifty]))/_xlfn.STDEV.P(Table2[6M Return vs Nifty])</f>
        <v>-0.60798239380427788</v>
      </c>
      <c r="M691">
        <v>0.43039724684625702</v>
      </c>
      <c r="N691">
        <f>(Table2[[#This Row],[1W Return vs Nifty]]-AVERAGE(Table2[1W Return vs Nifty]))/_xlfn.STDEV.P(Table2[1W Return vs Nifty])</f>
        <v>-0.7812229157281092</v>
      </c>
      <c r="O691">
        <v>109.49</v>
      </c>
      <c r="P691">
        <v>108.715366760793</v>
      </c>
      <c r="Q691">
        <v>108.759086438949</v>
      </c>
      <c r="R691">
        <v>50.649086353956001</v>
      </c>
      <c r="S691" s="1">
        <f>(Table2[[#This Row],[Close Price]]-Table2[[#This Row],[20D EMA]])/Table2[[#This Row],[20D EMA]]</f>
        <v>2.1006484610467074E-3</v>
      </c>
      <c r="T691" s="1">
        <f>(Table2[[#This Row],[Close Price]]-Table2[[#This Row],[50D EMA]])/Table2[[#This Row],[50D EMA]]</f>
        <v>9.2409497308461961E-3</v>
      </c>
      <c r="U691" s="1">
        <f>(Table2[[#This Row],[Close Price]]-Table2[[#This Row],[200D EMA]])/Table2[[#This Row],[200D EMA]]</f>
        <v>8.8352485526843934E-3</v>
      </c>
      <c r="V691">
        <v>0.99136909151067099</v>
      </c>
      <c r="W691">
        <v>108.55</v>
      </c>
      <c r="X691">
        <v>111.71</v>
      </c>
      <c r="Y691">
        <v>108.55</v>
      </c>
      <c r="Z691">
        <v>112.95</v>
      </c>
      <c r="AA691">
        <v>108.55</v>
      </c>
      <c r="AB691">
        <v>112.33</v>
      </c>
      <c r="AC691" s="1">
        <f>(Table2[[#This Row],[Close Price]]/Table2[[#This Row],[Day Low]])-1</f>
        <v>1.0778443113772518E-2</v>
      </c>
      <c r="AD691" s="1">
        <f>(Table2[[#This Row],[Day High]]/Table2[[#This Row],[Close Price]])-1</f>
        <v>1.813707619394811E-2</v>
      </c>
      <c r="AE691" s="1">
        <f>(Table2[[#This Row],[Close Price]]/Table2[[#This Row],[Current Week Low]])-1</f>
        <v>1.0778443113772518E-2</v>
      </c>
      <c r="AF691" s="1">
        <f>(Table2[[#This Row],[Current Week High]]/Table2[[#This Row],[Close Price]])-1</f>
        <v>2.943857090776536E-2</v>
      </c>
      <c r="AG691" s="1">
        <f>(Table2[[#This Row],[Close Price]]/Table2[[#This Row],[Current Month Low]])-1</f>
        <v>1.0778443113772518E-2</v>
      </c>
      <c r="AH691" s="1">
        <f>(Table2[[#This Row],[Current Month High]]/Table2[[#This Row],[Close Price]])-1</f>
        <v>2.3787823550856624E-2</v>
      </c>
      <c r="AI691">
        <v>21.855632519139601</v>
      </c>
      <c r="AJ691">
        <v>19.9125683060109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-0.06</v>
      </c>
      <c r="AM691" t="s">
        <v>3214</v>
      </c>
      <c r="AN691">
        <v>3.76</v>
      </c>
      <c r="AO691" t="s">
        <v>3215</v>
      </c>
      <c r="AP691">
        <v>-9.1259160929477001E-2</v>
      </c>
      <c r="AQ691">
        <f>(Table2[[#This Row],[Sharpe Ratio]]-AVERAGE(Table2[Sharpe Ratio]))/_xlfn.STDEV.P(Table2[Sharpe Ratio])</f>
        <v>-1.7801942036217049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683</v>
      </c>
      <c r="AT691">
        <f>_xlfn.RANK.AVG(Table2[[#This Row],[6M Return vs Nifty Z-Score]],Table2[6M Return vs Nifty Z-Score])</f>
        <v>528</v>
      </c>
      <c r="AU691">
        <f>_xlfn.RANK.AVG(Table2[[#This Row],[Sharpe Ratio Z-Score]],Table2[Sharpe Ratio Z-Score])</f>
        <v>708</v>
      </c>
      <c r="AV691">
        <f>(Table2[[#This Row],[Rank 1Y]]+Table2[[#This Row],[Rank 6M]]+Table2[[#This Row],[Rank Sharpe]])/3</f>
        <v>639.66666666666663</v>
      </c>
    </row>
    <row r="692" spans="1:48" x14ac:dyDescent="0.3">
      <c r="A692" t="s">
        <v>1970</v>
      </c>
      <c r="B692" t="s">
        <v>1971</v>
      </c>
      <c r="C692" t="s">
        <v>3185</v>
      </c>
      <c r="D692" t="s">
        <v>431</v>
      </c>
      <c r="E692">
        <v>3634.32613446</v>
      </c>
      <c r="F692">
        <v>23.57</v>
      </c>
      <c r="G692">
        <v>-39.677290160821101</v>
      </c>
      <c r="H692">
        <f>(Table2[[#This Row],[1Y Return vs Nifty]]-AVERAGE(Table2[1Y Return vs Nifty]))/_xlfn.STDEV.P(Table2[1Y Return vs Nifty])</f>
        <v>-1.0936722373387344</v>
      </c>
      <c r="I692">
        <v>-4.4572161251244999</v>
      </c>
      <c r="J692">
        <f>(Table2[[#This Row],[1M Return vs Nifty]]-AVERAGE(Table2[1M Return vs Nifty]))/_xlfn.STDEV.P(Table2[1M Return vs Nifty])</f>
        <v>-0.55495630242831528</v>
      </c>
      <c r="K692">
        <v>-31.968364031516298</v>
      </c>
      <c r="L692">
        <f>(Table2[[#This Row],[6M Return vs Nifty]]-AVERAGE(Table2[6M Return vs Nifty]))/_xlfn.STDEV.P(Table2[6M Return vs Nifty])</f>
        <v>-1.3536417127616964</v>
      </c>
      <c r="M692">
        <v>12.3521636579326</v>
      </c>
      <c r="N692">
        <f>(Table2[[#This Row],[1W Return vs Nifty]]-AVERAGE(Table2[1W Return vs Nifty]))/_xlfn.STDEV.P(Table2[1W Return vs Nifty])</f>
        <v>1.9660024786168593</v>
      </c>
      <c r="O692">
        <v>23.32</v>
      </c>
      <c r="P692">
        <v>22.541228695212801</v>
      </c>
      <c r="Q692">
        <v>23.797994275952199</v>
      </c>
      <c r="R692">
        <v>49.934896717257701</v>
      </c>
      <c r="S692" s="1">
        <f>(Table2[[#This Row],[Close Price]]-Table2[[#This Row],[20D EMA]])/Table2[[#This Row],[20D EMA]]</f>
        <v>1.072041166380789E-2</v>
      </c>
      <c r="T692" s="1">
        <f>(Table2[[#This Row],[Close Price]]-Table2[[#This Row],[50D EMA]])/Table2[[#This Row],[50D EMA]]</f>
        <v>4.5639539827111754E-2</v>
      </c>
      <c r="U692" s="1">
        <f>(Table2[[#This Row],[Close Price]]-Table2[[#This Row],[200D EMA]])/Table2[[#This Row],[200D EMA]]</f>
        <v>-9.5803988062383143E-3</v>
      </c>
      <c r="V692">
        <v>1.09531449223663</v>
      </c>
      <c r="W692">
        <v>22.39</v>
      </c>
      <c r="X692">
        <v>23.25</v>
      </c>
      <c r="Y692">
        <v>22.39</v>
      </c>
      <c r="Z692">
        <v>25.88</v>
      </c>
      <c r="AA692">
        <v>22.39</v>
      </c>
      <c r="AB692">
        <v>25.88</v>
      </c>
      <c r="AC692" s="1">
        <f>(Table2[[#This Row],[Close Price]]/Table2[[#This Row],[Day Low]])-1</f>
        <v>5.2702099151406889E-2</v>
      </c>
      <c r="AD692" s="1">
        <f>(Table2[[#This Row],[Day High]]/Table2[[#This Row],[Close Price]])-1</f>
        <v>-1.3576580398812044E-2</v>
      </c>
      <c r="AE692" s="1">
        <f>(Table2[[#This Row],[Close Price]]/Table2[[#This Row],[Current Week Low]])-1</f>
        <v>5.2702099151406889E-2</v>
      </c>
      <c r="AF692" s="1">
        <f>(Table2[[#This Row],[Current Week High]]/Table2[[#This Row],[Close Price]])-1</f>
        <v>9.8005939753924354E-2</v>
      </c>
      <c r="AG692" s="1">
        <f>(Table2[[#This Row],[Close Price]]/Table2[[#This Row],[Current Month Low]])-1</f>
        <v>5.2702099151406889E-2</v>
      </c>
      <c r="AH692" s="1">
        <f>(Table2[[#This Row],[Current Month High]]/Table2[[#This Row],[Close Price]])-1</f>
        <v>9.8005939753924354E-2</v>
      </c>
      <c r="AI692">
        <v>91.557064064488699</v>
      </c>
      <c r="AJ692">
        <v>41.137724550898199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0.16</v>
      </c>
      <c r="AM692" t="s">
        <v>3215</v>
      </c>
      <c r="AN692">
        <v>-7.21</v>
      </c>
      <c r="AO692" t="s">
        <v>3214</v>
      </c>
      <c r="AQ692">
        <f>(Table2[[#This Row],[Sharpe Ratio]]-AVERAGE(Table2[Sharpe Ratio]))/_xlfn.STDEV.P(Table2[Sharpe Ratio])</f>
        <v>-0.7145863121857492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679</v>
      </c>
      <c r="AT692">
        <f>_xlfn.RANK.AVG(Table2[[#This Row],[6M Return vs Nifty Z-Score]],Table2[6M Return vs Nifty Z-Score])</f>
        <v>704</v>
      </c>
      <c r="AU692">
        <f>_xlfn.RANK.AVG(Table2[[#This Row],[Sharpe Ratio Z-Score]],Table2[Sharpe Ratio Z-Score])</f>
        <v>536.5</v>
      </c>
      <c r="AV692">
        <f>(Table2[[#This Row],[Rank 1Y]]+Table2[[#This Row],[Rank 6M]]+Table2[[#This Row],[Rank Sharpe]])/3</f>
        <v>639.83333333333337</v>
      </c>
    </row>
    <row r="693" spans="1:48" x14ac:dyDescent="0.3">
      <c r="A693" t="s">
        <v>2296</v>
      </c>
      <c r="B693" t="s">
        <v>2297</v>
      </c>
      <c r="C693" t="s">
        <v>3180</v>
      </c>
      <c r="D693" t="s">
        <v>431</v>
      </c>
      <c r="E693">
        <v>2467.1710145699999</v>
      </c>
      <c r="F693">
        <v>463.75</v>
      </c>
      <c r="G693">
        <v>-36.1558690132943</v>
      </c>
      <c r="H693">
        <f>(Table2[[#This Row],[1Y Return vs Nifty]]-AVERAGE(Table2[1Y Return vs Nifty]))/_xlfn.STDEV.P(Table2[1Y Return vs Nifty])</f>
        <v>-1.0334554650945775</v>
      </c>
      <c r="I693">
        <v>-4.0270745311624303</v>
      </c>
      <c r="J693">
        <f>(Table2[[#This Row],[1M Return vs Nifty]]-AVERAGE(Table2[1M Return vs Nifty]))/_xlfn.STDEV.P(Table2[1M Return vs Nifty])</f>
        <v>-0.51583897719163896</v>
      </c>
      <c r="K693">
        <v>-22.623246864409602</v>
      </c>
      <c r="L693">
        <f>(Table2[[#This Row],[6M Return vs Nifty]]-AVERAGE(Table2[6M Return vs Nifty]))/_xlfn.STDEV.P(Table2[6M Return vs Nifty])</f>
        <v>-1.0458029187530637</v>
      </c>
      <c r="M693">
        <v>2.7997135001069098</v>
      </c>
      <c r="N693">
        <f>(Table2[[#This Row],[1W Return vs Nifty]]-AVERAGE(Table2[1W Return vs Nifty]))/_xlfn.STDEV.P(Table2[1W Return vs Nifty])</f>
        <v>-0.23524293644089392</v>
      </c>
      <c r="O693">
        <v>477.05</v>
      </c>
      <c r="P693">
        <v>477.60928573041298</v>
      </c>
      <c r="Q693">
        <v>492.14704047006802</v>
      </c>
      <c r="R693">
        <v>33.982783656716698</v>
      </c>
      <c r="S693" s="1">
        <f>(Table2[[#This Row],[Close Price]]-Table2[[#This Row],[20D EMA]])/Table2[[#This Row],[20D EMA]]</f>
        <v>-2.7879677182685275E-2</v>
      </c>
      <c r="T693" s="1">
        <f>(Table2[[#This Row],[Close Price]]-Table2[[#This Row],[50D EMA]])/Table2[[#This Row],[50D EMA]]</f>
        <v>-2.9018040780379353E-2</v>
      </c>
      <c r="U693" s="1">
        <f>(Table2[[#This Row],[Close Price]]-Table2[[#This Row],[200D EMA]])/Table2[[#This Row],[200D EMA]]</f>
        <v>-5.7700317455825698E-2</v>
      </c>
      <c r="V693">
        <v>0.84290143889202795</v>
      </c>
      <c r="W693">
        <v>456.85</v>
      </c>
      <c r="X693">
        <v>468.4</v>
      </c>
      <c r="Y693">
        <v>456.3</v>
      </c>
      <c r="Z693">
        <v>468.4</v>
      </c>
      <c r="AA693">
        <v>456.85</v>
      </c>
      <c r="AB693">
        <v>468.4</v>
      </c>
      <c r="AC693" s="1">
        <f>(Table2[[#This Row],[Close Price]]/Table2[[#This Row],[Day Low]])-1</f>
        <v>1.5103425632045475E-2</v>
      </c>
      <c r="AD693" s="1">
        <f>(Table2[[#This Row],[Day High]]/Table2[[#This Row],[Close Price]])-1</f>
        <v>1.0026954177897451E-2</v>
      </c>
      <c r="AE693" s="1">
        <f>(Table2[[#This Row],[Close Price]]/Table2[[#This Row],[Current Week Low]])-1</f>
        <v>1.6326977865439352E-2</v>
      </c>
      <c r="AF693" s="1">
        <f>(Table2[[#This Row],[Current Week High]]/Table2[[#This Row],[Close Price]])-1</f>
        <v>1.0026954177897451E-2</v>
      </c>
      <c r="AG693" s="1">
        <f>(Table2[[#This Row],[Close Price]]/Table2[[#This Row],[Current Month Low]])-1</f>
        <v>1.5103425632045475E-2</v>
      </c>
      <c r="AH693" s="1">
        <f>(Table2[[#This Row],[Current Month High]]/Table2[[#This Row],[Close Price]])-1</f>
        <v>1.0026954177897451E-2</v>
      </c>
      <c r="AI693">
        <v>25.498652291105099</v>
      </c>
      <c r="AJ693">
        <v>7.0768875548372101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-0.01</v>
      </c>
      <c r="AM693" t="s">
        <v>3214</v>
      </c>
      <c r="AN693">
        <v>-7.31</v>
      </c>
      <c r="AO693" t="s">
        <v>3214</v>
      </c>
      <c r="AP693">
        <v>-1.7141379052337001E-2</v>
      </c>
      <c r="AQ693">
        <f>(Table2[[#This Row],[Sharpe Ratio]]-AVERAGE(Table2[Sharpe Ratio]))/_xlfn.STDEV.P(Table2[Sharpe Ratio])</f>
        <v>-0.91474143746003089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671</v>
      </c>
      <c r="AT693">
        <f>_xlfn.RANK.AVG(Table2[[#This Row],[6M Return vs Nifty Z-Score]],Table2[6M Return vs Nifty Z-Score])</f>
        <v>647</v>
      </c>
      <c r="AU693">
        <f>_xlfn.RANK.AVG(Table2[[#This Row],[Sharpe Ratio Z-Score]],Table2[Sharpe Ratio Z-Score])</f>
        <v>602</v>
      </c>
      <c r="AV693">
        <f>(Table2[[#This Row],[Rank 1Y]]+Table2[[#This Row],[Rank 6M]]+Table2[[#This Row],[Rank Sharpe]])/3</f>
        <v>640</v>
      </c>
    </row>
    <row r="694" spans="1:48" x14ac:dyDescent="0.3">
      <c r="A694" t="s">
        <v>1443</v>
      </c>
      <c r="B694" t="s">
        <v>1444</v>
      </c>
      <c r="C694" t="s">
        <v>3178</v>
      </c>
      <c r="D694" t="s">
        <v>463</v>
      </c>
      <c r="E694">
        <v>7653.6917149000001</v>
      </c>
      <c r="F694">
        <v>522.6</v>
      </c>
      <c r="G694">
        <v>-50.6040940974219</v>
      </c>
      <c r="H694">
        <f>(Table2[[#This Row],[1Y Return vs Nifty]]-AVERAGE(Table2[1Y Return vs Nifty]))/_xlfn.STDEV.P(Table2[1Y Return vs Nifty])</f>
        <v>-1.2805220449707928</v>
      </c>
      <c r="I694">
        <v>9.5926496553244505</v>
      </c>
      <c r="J694">
        <f>(Table2[[#This Row],[1M Return vs Nifty]]-AVERAGE(Table2[1M Return vs Nifty]))/_xlfn.STDEV.P(Table2[1M Return vs Nifty])</f>
        <v>0.72274661442546728</v>
      </c>
      <c r="K694">
        <v>-15.556242127189501</v>
      </c>
      <c r="L694">
        <f>(Table2[[#This Row],[6M Return vs Nifty]]-AVERAGE(Table2[6M Return vs Nifty]))/_xlfn.STDEV.P(Table2[6M Return vs Nifty])</f>
        <v>-0.81300774062340553</v>
      </c>
      <c r="M694">
        <v>-1.56285411611203</v>
      </c>
      <c r="N694">
        <f>(Table2[[#This Row],[1W Return vs Nifty]]-AVERAGE(Table2[1W Return vs Nifty]))/_xlfn.STDEV.P(Table2[1W Return vs Nifty])</f>
        <v>-1.2405433362774954</v>
      </c>
      <c r="O694">
        <v>522</v>
      </c>
      <c r="P694">
        <v>500.792083781293</v>
      </c>
      <c r="Q694">
        <v>520.68987300629897</v>
      </c>
      <c r="R694">
        <v>55.168726419013801</v>
      </c>
      <c r="S694" s="1">
        <f>(Table2[[#This Row],[Close Price]]-Table2[[#This Row],[20D EMA]])/Table2[[#This Row],[20D EMA]]</f>
        <v>1.1494252873563654E-3</v>
      </c>
      <c r="T694" s="1">
        <f>(Table2[[#This Row],[Close Price]]-Table2[[#This Row],[50D EMA]])/Table2[[#This Row],[50D EMA]]</f>
        <v>4.3546846935046644E-2</v>
      </c>
      <c r="U694" s="1">
        <f>(Table2[[#This Row],[Close Price]]-Table2[[#This Row],[200D EMA]])/Table2[[#This Row],[200D EMA]]</f>
        <v>3.6684542809956823E-3</v>
      </c>
      <c r="V694">
        <v>3.23807548871872</v>
      </c>
      <c r="W694">
        <v>520.04999999999995</v>
      </c>
      <c r="X694">
        <v>547.20000000000005</v>
      </c>
      <c r="Y694">
        <v>520.04999999999995</v>
      </c>
      <c r="Z694">
        <v>556</v>
      </c>
      <c r="AA694">
        <v>520.04999999999995</v>
      </c>
      <c r="AB694">
        <v>547.20000000000005</v>
      </c>
      <c r="AC694" s="1">
        <f>(Table2[[#This Row],[Close Price]]/Table2[[#This Row],[Day Low]])-1</f>
        <v>4.9033746755120511E-3</v>
      </c>
      <c r="AD694" s="1">
        <f>(Table2[[#This Row],[Day High]]/Table2[[#This Row],[Close Price]])-1</f>
        <v>4.7072330654420291E-2</v>
      </c>
      <c r="AE694" s="1">
        <f>(Table2[[#This Row],[Close Price]]/Table2[[#This Row],[Current Week Low]])-1</f>
        <v>4.9033746755120511E-3</v>
      </c>
      <c r="AF694" s="1">
        <f>(Table2[[#This Row],[Current Week High]]/Table2[[#This Row],[Close Price]])-1</f>
        <v>6.3911213164944414E-2</v>
      </c>
      <c r="AG694" s="1">
        <f>(Table2[[#This Row],[Close Price]]/Table2[[#This Row],[Current Month Low]])-1</f>
        <v>4.9033746755120511E-3</v>
      </c>
      <c r="AH694" s="1">
        <f>(Table2[[#This Row],[Current Month High]]/Table2[[#This Row],[Close Price]])-1</f>
        <v>4.7072330654420291E-2</v>
      </c>
      <c r="AI694">
        <v>33.448143895904998</v>
      </c>
      <c r="AJ694">
        <v>21.960326721120101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0.02</v>
      </c>
      <c r="AM694" t="s">
        <v>3215</v>
      </c>
      <c r="AN694">
        <v>3.52</v>
      </c>
      <c r="AO694" t="s">
        <v>3215</v>
      </c>
      <c r="AP694">
        <v>-3.1807898325026E-2</v>
      </c>
      <c r="AQ694">
        <f>(Table2[[#This Row],[Sharpe Ratio]]-AVERAGE(Table2[Sharpe Ratio]))/_xlfn.STDEV.P(Table2[Sharpe Ratio])</f>
        <v>-1.0859983120323544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707</v>
      </c>
      <c r="AT694">
        <f>_xlfn.RANK.AVG(Table2[[#This Row],[6M Return vs Nifty Z-Score]],Table2[6M Return vs Nifty Z-Score])</f>
        <v>583</v>
      </c>
      <c r="AU694">
        <f>_xlfn.RANK.AVG(Table2[[#This Row],[Sharpe Ratio Z-Score]],Table2[Sharpe Ratio Z-Score])</f>
        <v>631</v>
      </c>
      <c r="AV694">
        <f>(Table2[[#This Row],[Rank 1Y]]+Table2[[#This Row],[Rank 6M]]+Table2[[#This Row],[Rank Sharpe]])/3</f>
        <v>640.33333333333337</v>
      </c>
    </row>
    <row r="695" spans="1:48" x14ac:dyDescent="0.3">
      <c r="A695" t="s">
        <v>2009</v>
      </c>
      <c r="B695" t="s">
        <v>2010</v>
      </c>
      <c r="C695" t="s">
        <v>3179</v>
      </c>
      <c r="D695" t="s">
        <v>1442</v>
      </c>
      <c r="E695">
        <v>3440.323054256</v>
      </c>
      <c r="F695">
        <v>126.87</v>
      </c>
      <c r="G695">
        <v>-36.589718216850997</v>
      </c>
      <c r="H695">
        <f>(Table2[[#This Row],[1Y Return vs Nifty]]-AVERAGE(Table2[1Y Return vs Nifty]))/_xlfn.STDEV.P(Table2[1Y Return vs Nifty])</f>
        <v>-1.0408743444573119</v>
      </c>
      <c r="I695">
        <v>-5.1958997702396097</v>
      </c>
      <c r="J695">
        <f>(Table2[[#This Row],[1M Return vs Nifty]]-AVERAGE(Table2[1M Return vs Nifty]))/_xlfn.STDEV.P(Table2[1M Return vs Nifty])</f>
        <v>-0.62213262017713877</v>
      </c>
      <c r="K695">
        <v>-10.069754473779099</v>
      </c>
      <c r="L695">
        <f>(Table2[[#This Row],[6M Return vs Nifty]]-AVERAGE(Table2[6M Return vs Nifty]))/_xlfn.STDEV.P(Table2[6M Return vs Nifty])</f>
        <v>-0.63227659382580781</v>
      </c>
      <c r="M695">
        <v>9.7602072297090198E-2</v>
      </c>
      <c r="N695">
        <f>(Table2[[#This Row],[1W Return vs Nifty]]-AVERAGE(Table2[1W Return vs Nifty]))/_xlfn.STDEV.P(Table2[1W Return vs Nifty])</f>
        <v>-0.85791149719425341</v>
      </c>
      <c r="O695">
        <v>130.37</v>
      </c>
      <c r="P695">
        <v>130.830278915598</v>
      </c>
      <c r="Q695">
        <v>136.77431329046601</v>
      </c>
      <c r="R695">
        <v>40.285546400366002</v>
      </c>
      <c r="S695" s="1">
        <f>(Table2[[#This Row],[Close Price]]-Table2[[#This Row],[20D EMA]])/Table2[[#This Row],[20D EMA]]</f>
        <v>-2.6846667178031754E-2</v>
      </c>
      <c r="T695" s="1">
        <f>(Table2[[#This Row],[Close Price]]-Table2[[#This Row],[50D EMA]])/Table2[[#This Row],[50D EMA]]</f>
        <v>-3.0270354450232996E-2</v>
      </c>
      <c r="U695" s="1">
        <f>(Table2[[#This Row],[Close Price]]-Table2[[#This Row],[200D EMA]])/Table2[[#This Row],[200D EMA]]</f>
        <v>-7.2413547925715652E-2</v>
      </c>
      <c r="V695">
        <v>1.2249448273585799</v>
      </c>
      <c r="W695">
        <v>126.33</v>
      </c>
      <c r="X695">
        <v>130</v>
      </c>
      <c r="Y695">
        <v>126.33</v>
      </c>
      <c r="Z695">
        <v>131.6</v>
      </c>
      <c r="AA695">
        <v>126.33</v>
      </c>
      <c r="AB695">
        <v>131.6</v>
      </c>
      <c r="AC695" s="1">
        <f>(Table2[[#This Row],[Close Price]]/Table2[[#This Row],[Day Low]])-1</f>
        <v>4.2745191165993734E-3</v>
      </c>
      <c r="AD695" s="1">
        <f>(Table2[[#This Row],[Day High]]/Table2[[#This Row],[Close Price]])-1</f>
        <v>2.4670922992038991E-2</v>
      </c>
      <c r="AE695" s="1">
        <f>(Table2[[#This Row],[Close Price]]/Table2[[#This Row],[Current Week Low]])-1</f>
        <v>4.2745191165993734E-3</v>
      </c>
      <c r="AF695" s="1">
        <f>(Table2[[#This Row],[Current Week High]]/Table2[[#This Row],[Close Price]])-1</f>
        <v>3.7282257428864041E-2</v>
      </c>
      <c r="AG695" s="1">
        <f>(Table2[[#This Row],[Close Price]]/Table2[[#This Row],[Current Month Low]])-1</f>
        <v>4.2745191165993734E-3</v>
      </c>
      <c r="AH695" s="1">
        <f>(Table2[[#This Row],[Current Month High]]/Table2[[#This Row],[Close Price]])-1</f>
        <v>3.7282257428864041E-2</v>
      </c>
      <c r="AI695">
        <v>25.955702687790598</v>
      </c>
      <c r="AJ695">
        <v>21.464815701292402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-0.14000000000000001</v>
      </c>
      <c r="AM695" t="s">
        <v>3214</v>
      </c>
      <c r="AN695">
        <v>-3.52</v>
      </c>
      <c r="AO695" t="s">
        <v>3214</v>
      </c>
      <c r="AP695">
        <v>-0.101630987232181</v>
      </c>
      <c r="AQ695">
        <f>(Table2[[#This Row],[Sharpe Ratio]]-AVERAGE(Table2[Sharpe Ratio]))/_xlfn.STDEV.P(Table2[Sharpe Ratio])</f>
        <v>-1.901303140458253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674</v>
      </c>
      <c r="AT695">
        <f>_xlfn.RANK.AVG(Table2[[#This Row],[6M Return vs Nifty Z-Score]],Table2[6M Return vs Nifty Z-Score])</f>
        <v>533</v>
      </c>
      <c r="AU695">
        <f>_xlfn.RANK.AVG(Table2[[#This Row],[Sharpe Ratio Z-Score]],Table2[Sharpe Ratio Z-Score])</f>
        <v>714</v>
      </c>
      <c r="AV695">
        <f>(Table2[[#This Row],[Rank 1Y]]+Table2[[#This Row],[Rank 6M]]+Table2[[#This Row],[Rank Sharpe]])/3</f>
        <v>640.33333333333337</v>
      </c>
    </row>
    <row r="696" spans="1:48" x14ac:dyDescent="0.3">
      <c r="A696" t="s">
        <v>1237</v>
      </c>
      <c r="B696" t="s">
        <v>1238</v>
      </c>
      <c r="C696" t="s">
        <v>3168</v>
      </c>
      <c r="D696" t="s">
        <v>21</v>
      </c>
      <c r="E696">
        <v>9785.9260590600006</v>
      </c>
      <c r="F696">
        <v>463.1</v>
      </c>
      <c r="G696">
        <v>-14.226866968652599</v>
      </c>
      <c r="H696">
        <f>(Table2[[#This Row],[1Y Return vs Nifty]]-AVERAGE(Table2[1Y Return vs Nifty]))/_xlfn.STDEV.P(Table2[1Y Return vs Nifty])</f>
        <v>-0.65846659942275665</v>
      </c>
      <c r="I696">
        <v>-0.89294455370231496</v>
      </c>
      <c r="J696">
        <f>(Table2[[#This Row],[1M Return vs Nifty]]-AVERAGE(Table2[1M Return vs Nifty]))/_xlfn.STDEV.P(Table2[1M Return vs Nifty])</f>
        <v>-0.23081938507766289</v>
      </c>
      <c r="K696">
        <v>-26.7903013534536</v>
      </c>
      <c r="L696">
        <f>(Table2[[#This Row],[6M Return vs Nifty]]-AVERAGE(Table2[6M Return vs Nifty]))/_xlfn.STDEV.P(Table2[6M Return vs Nifty])</f>
        <v>-1.1830704356324395</v>
      </c>
      <c r="M696">
        <v>2.6533249073563701</v>
      </c>
      <c r="N696">
        <f>(Table2[[#This Row],[1W Return vs Nifty]]-AVERAGE(Table2[1W Return vs Nifty]))/_xlfn.STDEV.P(Table2[1W Return vs Nifty])</f>
        <v>-0.26897639888088315</v>
      </c>
      <c r="O696">
        <v>479.21</v>
      </c>
      <c r="P696">
        <v>487.99456537917001</v>
      </c>
      <c r="Q696">
        <v>482.12272320891901</v>
      </c>
      <c r="R696">
        <v>42.232650599931603</v>
      </c>
      <c r="S696" s="1">
        <f>(Table2[[#This Row],[Close Price]]-Table2[[#This Row],[20D EMA]])/Table2[[#This Row],[20D EMA]]</f>
        <v>-3.361782934412879E-2</v>
      </c>
      <c r="T696" s="1">
        <f>(Table2[[#This Row],[Close Price]]-Table2[[#This Row],[50D EMA]])/Table2[[#This Row],[50D EMA]]</f>
        <v>-5.1014021764416585E-2</v>
      </c>
      <c r="U696" s="1">
        <f>(Table2[[#This Row],[Close Price]]-Table2[[#This Row],[200D EMA]])/Table2[[#This Row],[200D EMA]]</f>
        <v>-3.9456184687390976E-2</v>
      </c>
      <c r="V696">
        <v>0.67589296254033204</v>
      </c>
      <c r="W696">
        <v>460.1</v>
      </c>
      <c r="X696">
        <v>477.95</v>
      </c>
      <c r="Y696">
        <v>460.1</v>
      </c>
      <c r="Z696">
        <v>478.25</v>
      </c>
      <c r="AA696">
        <v>460.1</v>
      </c>
      <c r="AB696">
        <v>478.25</v>
      </c>
      <c r="AC696" s="1">
        <f>(Table2[[#This Row],[Close Price]]/Table2[[#This Row],[Day Low]])-1</f>
        <v>6.5203216692022448E-3</v>
      </c>
      <c r="AD696" s="1">
        <f>(Table2[[#This Row],[Day High]]/Table2[[#This Row],[Close Price]])-1</f>
        <v>3.2066508313539188E-2</v>
      </c>
      <c r="AE696" s="1">
        <f>(Table2[[#This Row],[Close Price]]/Table2[[#This Row],[Current Week Low]])-1</f>
        <v>6.5203216692022448E-3</v>
      </c>
      <c r="AF696" s="1">
        <f>(Table2[[#This Row],[Current Week High]]/Table2[[#This Row],[Close Price]])-1</f>
        <v>3.2714316562297618E-2</v>
      </c>
      <c r="AG696" s="1">
        <f>(Table2[[#This Row],[Close Price]]/Table2[[#This Row],[Current Month Low]])-1</f>
        <v>6.5203216692022448E-3</v>
      </c>
      <c r="AH696" s="1">
        <f>(Table2[[#This Row],[Current Month High]]/Table2[[#This Row],[Close Price]])-1</f>
        <v>3.2714316562297618E-2</v>
      </c>
      <c r="AI696">
        <v>24.163247678687</v>
      </c>
      <c r="AJ696">
        <v>17.882143311696499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>
        <v>0</v>
      </c>
      <c r="AN696">
        <v>-3.82</v>
      </c>
      <c r="AO696" t="s">
        <v>3214</v>
      </c>
      <c r="AP696">
        <v>-8.9700507427803E-2</v>
      </c>
      <c r="AQ696">
        <f>(Table2[[#This Row],[Sharpe Ratio]]-AVERAGE(Table2[Sharpe Ratio]))/_xlfn.STDEV.P(Table2[Sharpe Ratio])</f>
        <v>-1.761994239316953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542</v>
      </c>
      <c r="AT696">
        <f>_xlfn.RANK.AVG(Table2[[#This Row],[6M Return vs Nifty Z-Score]],Table2[6M Return vs Nifty Z-Score])</f>
        <v>677</v>
      </c>
      <c r="AU696">
        <f>_xlfn.RANK.AVG(Table2[[#This Row],[Sharpe Ratio Z-Score]],Table2[Sharpe Ratio Z-Score])</f>
        <v>703</v>
      </c>
      <c r="AV696">
        <f>(Table2[[#This Row],[Rank 1Y]]+Table2[[#This Row],[Rank 6M]]+Table2[[#This Row],[Rank Sharpe]])/3</f>
        <v>640.66666666666663</v>
      </c>
    </row>
    <row r="697" spans="1:48" x14ac:dyDescent="0.3">
      <c r="A697" t="s">
        <v>1164</v>
      </c>
      <c r="B697" t="s">
        <v>1165</v>
      </c>
      <c r="C697" t="s">
        <v>3178</v>
      </c>
      <c r="D697" t="s">
        <v>322</v>
      </c>
      <c r="E697">
        <v>11174.98417632</v>
      </c>
      <c r="F697">
        <v>948.15</v>
      </c>
      <c r="G697">
        <v>-42.4542336670971</v>
      </c>
      <c r="H697">
        <f>(Table2[[#This Row],[1Y Return vs Nifty]]-AVERAGE(Table2[1Y Return vs Nifty]))/_xlfn.STDEV.P(Table2[1Y Return vs Nifty])</f>
        <v>-1.1411583424215512</v>
      </c>
      <c r="I697">
        <v>0.36587293951465599</v>
      </c>
      <c r="J697">
        <f>(Table2[[#This Row],[1M Return vs Nifty]]-AVERAGE(Table2[1M Return vs Nifty]))/_xlfn.STDEV.P(Table2[1M Return vs Nifty])</f>
        <v>-0.11634179447263039</v>
      </c>
      <c r="K697">
        <v>-14.3160338825015</v>
      </c>
      <c r="L697">
        <f>(Table2[[#This Row],[6M Return vs Nifty]]-AVERAGE(Table2[6M Return vs Nifty]))/_xlfn.STDEV.P(Table2[6M Return vs Nifty])</f>
        <v>-0.7721538697154906</v>
      </c>
      <c r="M697">
        <v>2.8001620450282698</v>
      </c>
      <c r="N697">
        <f>(Table2[[#This Row],[1W Return vs Nifty]]-AVERAGE(Table2[1W Return vs Nifty]))/_xlfn.STDEV.P(Table2[1W Return vs Nifty])</f>
        <v>-0.23513957474465075</v>
      </c>
      <c r="O697">
        <v>977.17</v>
      </c>
      <c r="P697">
        <v>983.60491152705902</v>
      </c>
      <c r="Q697">
        <v>995.04048849294895</v>
      </c>
      <c r="R697">
        <v>40.754201325750103</v>
      </c>
      <c r="S697" s="1">
        <f>(Table2[[#This Row],[Close Price]]-Table2[[#This Row],[20D EMA]])/Table2[[#This Row],[20D EMA]]</f>
        <v>-2.9698005464760466E-2</v>
      </c>
      <c r="T697" s="1">
        <f>(Table2[[#This Row],[Close Price]]-Table2[[#This Row],[50D EMA]])/Table2[[#This Row],[50D EMA]]</f>
        <v>-3.6045887034068226E-2</v>
      </c>
      <c r="U697" s="1">
        <f>(Table2[[#This Row],[Close Price]]-Table2[[#This Row],[200D EMA]])/Table2[[#This Row],[200D EMA]]</f>
        <v>-4.7124201512611361E-2</v>
      </c>
      <c r="V697">
        <v>0.69453314818036904</v>
      </c>
      <c r="W697">
        <v>944.55</v>
      </c>
      <c r="X697">
        <v>969.4</v>
      </c>
      <c r="Y697">
        <v>944.55</v>
      </c>
      <c r="Z697">
        <v>983.4</v>
      </c>
      <c r="AA697">
        <v>944.55</v>
      </c>
      <c r="AB697">
        <v>973.95</v>
      </c>
      <c r="AC697" s="1">
        <f>(Table2[[#This Row],[Close Price]]/Table2[[#This Row],[Day Low]])-1</f>
        <v>3.8113387327298742E-3</v>
      </c>
      <c r="AD697" s="1">
        <f>(Table2[[#This Row],[Day High]]/Table2[[#This Row],[Close Price]])-1</f>
        <v>2.2412065601434383E-2</v>
      </c>
      <c r="AE697" s="1">
        <f>(Table2[[#This Row],[Close Price]]/Table2[[#This Row],[Current Week Low]])-1</f>
        <v>3.8113387327298742E-3</v>
      </c>
      <c r="AF697" s="1">
        <f>(Table2[[#This Row],[Current Week High]]/Table2[[#This Row],[Close Price]])-1</f>
        <v>3.7177661762379355E-2</v>
      </c>
      <c r="AG697" s="1">
        <f>(Table2[[#This Row],[Close Price]]/Table2[[#This Row],[Current Month Low]])-1</f>
        <v>3.8113387327298742E-3</v>
      </c>
      <c r="AH697" s="1">
        <f>(Table2[[#This Row],[Current Month High]]/Table2[[#This Row],[Close Price]])-1</f>
        <v>2.7210884353741527E-2</v>
      </c>
      <c r="AI697">
        <v>21.0778885197489</v>
      </c>
      <c r="AJ697">
        <v>15.606901176614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-0.19</v>
      </c>
      <c r="AM697" t="s">
        <v>3214</v>
      </c>
      <c r="AN697">
        <v>-4.3</v>
      </c>
      <c r="AO697" t="s">
        <v>3214</v>
      </c>
      <c r="AP697">
        <v>-5.7868658329882999E-2</v>
      </c>
      <c r="AQ697">
        <f>(Table2[[#This Row],[Sharpe Ratio]]-AVERAGE(Table2[Sharpe Ratio]))/_xlfn.STDEV.P(Table2[Sharpe Ratio])</f>
        <v>-1.3903025729432628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687</v>
      </c>
      <c r="AT697">
        <f>_xlfn.RANK.AVG(Table2[[#This Row],[6M Return vs Nifty Z-Score]],Table2[6M Return vs Nifty Z-Score])</f>
        <v>573</v>
      </c>
      <c r="AU697">
        <f>_xlfn.RANK.AVG(Table2[[#This Row],[Sharpe Ratio Z-Score]],Table2[Sharpe Ratio Z-Score])</f>
        <v>672</v>
      </c>
      <c r="AV697">
        <f>(Table2[[#This Row],[Rank 1Y]]+Table2[[#This Row],[Rank 6M]]+Table2[[#This Row],[Rank Sharpe]])/3</f>
        <v>644</v>
      </c>
    </row>
    <row r="698" spans="1:48" x14ac:dyDescent="0.3">
      <c r="A698" t="s">
        <v>2157</v>
      </c>
      <c r="B698" t="s">
        <v>2158</v>
      </c>
      <c r="C698" t="s">
        <v>3173</v>
      </c>
      <c r="D698" t="s">
        <v>192</v>
      </c>
      <c r="E698">
        <v>2861.134700655</v>
      </c>
      <c r="F698">
        <v>175.79</v>
      </c>
      <c r="G698">
        <v>-21.7473526326879</v>
      </c>
      <c r="H698">
        <f>(Table2[[#This Row],[1Y Return vs Nifty]]-AVERAGE(Table2[1Y Return vs Nifty]))/_xlfn.STDEV.P(Table2[1Y Return vs Nifty])</f>
        <v>-0.78706790935545701</v>
      </c>
      <c r="I698">
        <v>-7.24779957320193</v>
      </c>
      <c r="J698">
        <f>(Table2[[#This Row],[1M Return vs Nifty]]-AVERAGE(Table2[1M Return vs Nifty]))/_xlfn.STDEV.P(Table2[1M Return vs Nifty])</f>
        <v>-0.80873357454247541</v>
      </c>
      <c r="K698">
        <v>-40.5192389573144</v>
      </c>
      <c r="L698">
        <f>(Table2[[#This Row],[6M Return vs Nifty]]-AVERAGE(Table2[6M Return vs Nifty]))/_xlfn.STDEV.P(Table2[6M Return vs Nifty])</f>
        <v>-1.6353172635125832</v>
      </c>
      <c r="M698">
        <v>2.3544856940554899</v>
      </c>
      <c r="N698">
        <f>(Table2[[#This Row],[1W Return vs Nifty]]-AVERAGE(Table2[1W Return vs Nifty]))/_xlfn.STDEV.P(Table2[1W Return vs Nifty])</f>
        <v>-0.3378402439938693</v>
      </c>
      <c r="O698">
        <v>188.09</v>
      </c>
      <c r="P698">
        <v>188.536906524345</v>
      </c>
      <c r="Q698">
        <v>186.35352252024401</v>
      </c>
      <c r="R698">
        <v>37.814945731645999</v>
      </c>
      <c r="S698" s="1">
        <f>(Table2[[#This Row],[Close Price]]-Table2[[#This Row],[20D EMA]])/Table2[[#This Row],[20D EMA]]</f>
        <v>-6.539422616832373E-2</v>
      </c>
      <c r="T698" s="1">
        <f>(Table2[[#This Row],[Close Price]]-Table2[[#This Row],[50D EMA]])/Table2[[#This Row],[50D EMA]]</f>
        <v>-6.7609608958440467E-2</v>
      </c>
      <c r="U698" s="1">
        <f>(Table2[[#This Row],[Close Price]]-Table2[[#This Row],[200D EMA]])/Table2[[#This Row],[200D EMA]]</f>
        <v>-5.6685392244713168E-2</v>
      </c>
      <c r="V698">
        <v>0.48922014696578497</v>
      </c>
      <c r="W698">
        <v>175.25</v>
      </c>
      <c r="X698">
        <v>182.06</v>
      </c>
      <c r="Y698">
        <v>175.25</v>
      </c>
      <c r="Z698">
        <v>184.37</v>
      </c>
      <c r="AA698">
        <v>175.25</v>
      </c>
      <c r="AB698">
        <v>184.37</v>
      </c>
      <c r="AC698" s="1">
        <f>(Table2[[#This Row],[Close Price]]/Table2[[#This Row],[Day Low]])-1</f>
        <v>3.0813124108415302E-3</v>
      </c>
      <c r="AD698" s="1">
        <f>(Table2[[#This Row],[Day High]]/Table2[[#This Row],[Close Price]])-1</f>
        <v>3.5667557881563283E-2</v>
      </c>
      <c r="AE698" s="1">
        <f>(Table2[[#This Row],[Close Price]]/Table2[[#This Row],[Current Week Low]])-1</f>
        <v>3.0813124108415302E-3</v>
      </c>
      <c r="AF698" s="1">
        <f>(Table2[[#This Row],[Current Week High]]/Table2[[#This Row],[Close Price]])-1</f>
        <v>4.8808237101086505E-2</v>
      </c>
      <c r="AG698" s="1">
        <f>(Table2[[#This Row],[Close Price]]/Table2[[#This Row],[Current Month Low]])-1</f>
        <v>3.0813124108415302E-3</v>
      </c>
      <c r="AH698" s="1">
        <f>(Table2[[#This Row],[Current Month High]]/Table2[[#This Row],[Close Price]])-1</f>
        <v>4.8808237101086505E-2</v>
      </c>
      <c r="AI698">
        <v>60.987541953467201</v>
      </c>
      <c r="AJ698">
        <v>32.172932330827003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-0.06</v>
      </c>
      <c r="AM698" t="s">
        <v>3214</v>
      </c>
      <c r="AN698">
        <v>-13.31</v>
      </c>
      <c r="AO698" t="s">
        <v>3214</v>
      </c>
      <c r="AP698">
        <v>-3.0992508873920001E-2</v>
      </c>
      <c r="AQ698">
        <f>(Table2[[#This Row],[Sharpe Ratio]]-AVERAGE(Table2[Sharpe Ratio]))/_xlfn.STDEV.P(Table2[Sharpe Ratio])</f>
        <v>-1.0764772357388341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581</v>
      </c>
      <c r="AT698">
        <f>_xlfn.RANK.AVG(Table2[[#This Row],[6M Return vs Nifty Z-Score]],Table2[6M Return vs Nifty Z-Score])</f>
        <v>725</v>
      </c>
      <c r="AU698">
        <f>_xlfn.RANK.AVG(Table2[[#This Row],[Sharpe Ratio Z-Score]],Table2[Sharpe Ratio Z-Score])</f>
        <v>626</v>
      </c>
      <c r="AV698">
        <f>(Table2[[#This Row],[Rank 1Y]]+Table2[[#This Row],[Rank 6M]]+Table2[[#This Row],[Rank Sharpe]])/3</f>
        <v>644</v>
      </c>
    </row>
    <row r="699" spans="1:48" x14ac:dyDescent="0.3">
      <c r="A699" t="s">
        <v>2209</v>
      </c>
      <c r="B699" t="s">
        <v>2210</v>
      </c>
      <c r="C699" t="s">
        <v>3175</v>
      </c>
      <c r="D699" t="s">
        <v>1571</v>
      </c>
      <c r="E699">
        <v>2744.5790785499998</v>
      </c>
      <c r="F699">
        <v>654.79999999999995</v>
      </c>
      <c r="G699">
        <v>-49.710310276749702</v>
      </c>
      <c r="H699">
        <f>(Table2[[#This Row],[1Y Return vs Nifty]]-AVERAGE(Table2[1Y Return vs Nifty]))/_xlfn.STDEV.P(Table2[1Y Return vs Nifty])</f>
        <v>-1.2652382221872756</v>
      </c>
      <c r="I699">
        <v>15.394134357201899</v>
      </c>
      <c r="J699">
        <f>(Table2[[#This Row],[1M Return vs Nifty]]-AVERAGE(Table2[1M Return vs Nifty]))/_xlfn.STDEV.P(Table2[1M Return vs Nifty])</f>
        <v>1.2503369872805845</v>
      </c>
      <c r="K699">
        <v>-29.909313247280899</v>
      </c>
      <c r="L699">
        <f>(Table2[[#This Row],[6M Return vs Nifty]]-AVERAGE(Table2[6M Return vs Nifty]))/_xlfn.STDEV.P(Table2[6M Return vs Nifty])</f>
        <v>-1.2858142367774867</v>
      </c>
      <c r="M699">
        <v>8.3912920312920196</v>
      </c>
      <c r="N699">
        <f>(Table2[[#This Row],[1W Return vs Nifty]]-AVERAGE(Table2[1W Return vs Nifty]))/_xlfn.STDEV.P(Table2[1W Return vs Nifty])</f>
        <v>1.0532680111533317</v>
      </c>
      <c r="O699">
        <v>624.21</v>
      </c>
      <c r="P699">
        <v>623.17987543045501</v>
      </c>
      <c r="Q699">
        <v>677.74430183444201</v>
      </c>
      <c r="R699">
        <v>83.456740107093594</v>
      </c>
      <c r="S699" s="1">
        <f>(Table2[[#This Row],[Close Price]]-Table2[[#This Row],[20D EMA]])/Table2[[#This Row],[20D EMA]]</f>
        <v>4.9005943512599792E-2</v>
      </c>
      <c r="T699" s="1">
        <f>(Table2[[#This Row],[Close Price]]-Table2[[#This Row],[50D EMA]])/Table2[[#This Row],[50D EMA]]</f>
        <v>5.0739964200069314E-2</v>
      </c>
      <c r="U699" s="1">
        <f>(Table2[[#This Row],[Close Price]]-Table2[[#This Row],[200D EMA]])/Table2[[#This Row],[200D EMA]]</f>
        <v>-3.3853920678254323E-2</v>
      </c>
      <c r="V699">
        <v>0.97980836464942</v>
      </c>
      <c r="W699">
        <v>636.04999999999995</v>
      </c>
      <c r="X699">
        <v>670</v>
      </c>
      <c r="Y699">
        <v>636.04999999999995</v>
      </c>
      <c r="Z699">
        <v>670</v>
      </c>
      <c r="AA699">
        <v>636.04999999999995</v>
      </c>
      <c r="AB699">
        <v>670</v>
      </c>
      <c r="AC699" s="1">
        <f>(Table2[[#This Row],[Close Price]]/Table2[[#This Row],[Day Low]])-1</f>
        <v>2.9478814558603794E-2</v>
      </c>
      <c r="AD699" s="1">
        <f>(Table2[[#This Row],[Day High]]/Table2[[#This Row],[Close Price]])-1</f>
        <v>2.3213194868662246E-2</v>
      </c>
      <c r="AE699" s="1">
        <f>(Table2[[#This Row],[Close Price]]/Table2[[#This Row],[Current Week Low]])-1</f>
        <v>2.9478814558603794E-2</v>
      </c>
      <c r="AF699" s="1">
        <f>(Table2[[#This Row],[Current Week High]]/Table2[[#This Row],[Close Price]])-1</f>
        <v>2.3213194868662246E-2</v>
      </c>
      <c r="AG699" s="1">
        <f>(Table2[[#This Row],[Close Price]]/Table2[[#This Row],[Current Month Low]])-1</f>
        <v>2.9478814558603794E-2</v>
      </c>
      <c r="AH699" s="1">
        <f>(Table2[[#This Row],[Current Month High]]/Table2[[#This Row],[Close Price]])-1</f>
        <v>2.3213194868662246E-2</v>
      </c>
      <c r="AI699">
        <v>38.210140500916303</v>
      </c>
      <c r="AJ699">
        <v>20.990391722099002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</v>
      </c>
      <c r="AM699" t="s">
        <v>3216</v>
      </c>
      <c r="AN699">
        <v>9.1999999999999993</v>
      </c>
      <c r="AO699" t="s">
        <v>3215</v>
      </c>
      <c r="AQ699">
        <f>(Table2[[#This Row],[Sharpe Ratio]]-AVERAGE(Table2[Sharpe Ratio]))/_xlfn.STDEV.P(Table2[Sharpe Ratio])</f>
        <v>-0.7145863121857492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705</v>
      </c>
      <c r="AT699">
        <f>_xlfn.RANK.AVG(Table2[[#This Row],[6M Return vs Nifty Z-Score]],Table2[6M Return vs Nifty Z-Score])</f>
        <v>695</v>
      </c>
      <c r="AU699">
        <f>_xlfn.RANK.AVG(Table2[[#This Row],[Sharpe Ratio Z-Score]],Table2[Sharpe Ratio Z-Score])</f>
        <v>536.5</v>
      </c>
      <c r="AV699">
        <f>(Table2[[#This Row],[Rank 1Y]]+Table2[[#This Row],[Rank 6M]]+Table2[[#This Row],[Rank Sharpe]])/3</f>
        <v>645.5</v>
      </c>
    </row>
    <row r="700" spans="1:48" x14ac:dyDescent="0.3">
      <c r="A700" t="s">
        <v>1231</v>
      </c>
      <c r="B700" t="s">
        <v>1232</v>
      </c>
      <c r="C700" t="s">
        <v>3177</v>
      </c>
      <c r="D700" t="s">
        <v>77</v>
      </c>
      <c r="E700">
        <v>9931.764629325</v>
      </c>
      <c r="F700">
        <v>1265.5</v>
      </c>
      <c r="G700">
        <v>-29.075314973966702</v>
      </c>
      <c r="H700">
        <f>(Table2[[#This Row],[1Y Return vs Nifty]]-AVERAGE(Table2[1Y Return vs Nifty]))/_xlfn.STDEV.P(Table2[1Y Return vs Nifty])</f>
        <v>-0.91237704473918069</v>
      </c>
      <c r="I700">
        <v>-3.5208544535251001</v>
      </c>
      <c r="J700">
        <f>(Table2[[#This Row],[1M Return vs Nifty]]-AVERAGE(Table2[1M Return vs Nifty]))/_xlfn.STDEV.P(Table2[1M Return vs Nifty])</f>
        <v>-0.46980303066557205</v>
      </c>
      <c r="K700">
        <v>-27.775980762766402</v>
      </c>
      <c r="L700">
        <f>(Table2[[#This Row],[6M Return vs Nifty]]-AVERAGE(Table2[6M Return vs Nifty]))/_xlfn.STDEV.P(Table2[6M Return vs Nifty])</f>
        <v>-1.215539837055251</v>
      </c>
      <c r="M700">
        <v>4.5408464118918799</v>
      </c>
      <c r="N700">
        <f>(Table2[[#This Row],[1W Return vs Nifty]]-AVERAGE(Table2[1W Return vs Nifty]))/_xlfn.STDEV.P(Table2[1W Return vs Nifty])</f>
        <v>0.16597986773495155</v>
      </c>
      <c r="O700">
        <v>1295.71</v>
      </c>
      <c r="P700">
        <v>1348.55809301062</v>
      </c>
      <c r="Q700">
        <v>1403.49158654435</v>
      </c>
      <c r="R700">
        <v>50.504227427810903</v>
      </c>
      <c r="S700" s="1">
        <f>(Table2[[#This Row],[Close Price]]-Table2[[#This Row],[20D EMA]])/Table2[[#This Row],[20D EMA]]</f>
        <v>-2.3315402366270256E-2</v>
      </c>
      <c r="T700" s="1">
        <f>(Table2[[#This Row],[Close Price]]-Table2[[#This Row],[50D EMA]])/Table2[[#This Row],[50D EMA]]</f>
        <v>-6.159029665914878E-2</v>
      </c>
      <c r="U700" s="1">
        <f>(Table2[[#This Row],[Close Price]]-Table2[[#This Row],[200D EMA]])/Table2[[#This Row],[200D EMA]]</f>
        <v>-9.8320209303220829E-2</v>
      </c>
      <c r="V700">
        <v>0.89161619781844004</v>
      </c>
      <c r="W700">
        <v>1255.75</v>
      </c>
      <c r="X700">
        <v>1288.3499999999999</v>
      </c>
      <c r="Y700">
        <v>1236</v>
      </c>
      <c r="Z700">
        <v>1298</v>
      </c>
      <c r="AA700">
        <v>1255.75</v>
      </c>
      <c r="AB700">
        <v>1298</v>
      </c>
      <c r="AC700" s="1">
        <f>(Table2[[#This Row],[Close Price]]/Table2[[#This Row],[Day Low]])-1</f>
        <v>7.7642842922556188E-3</v>
      </c>
      <c r="AD700" s="1">
        <f>(Table2[[#This Row],[Day High]]/Table2[[#This Row],[Close Price]])-1</f>
        <v>1.8056104306598098E-2</v>
      </c>
      <c r="AE700" s="1">
        <f>(Table2[[#This Row],[Close Price]]/Table2[[#This Row],[Current Week Low]])-1</f>
        <v>2.3867313915857613E-2</v>
      </c>
      <c r="AF700" s="1">
        <f>(Table2[[#This Row],[Current Week High]]/Table2[[#This Row],[Close Price]])-1</f>
        <v>2.5681548794942666E-2</v>
      </c>
      <c r="AG700" s="1">
        <f>(Table2[[#This Row],[Close Price]]/Table2[[#This Row],[Current Month Low]])-1</f>
        <v>7.7642842922556188E-3</v>
      </c>
      <c r="AH700" s="1">
        <f>(Table2[[#This Row],[Current Month High]]/Table2[[#This Row],[Close Price]])-1</f>
        <v>2.5681548794942666E-2</v>
      </c>
      <c r="AI700">
        <v>42.394310549190003</v>
      </c>
      <c r="AJ700">
        <v>11.218526167772501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-0.19</v>
      </c>
      <c r="AM700" t="s">
        <v>3214</v>
      </c>
      <c r="AN700">
        <v>-3.51</v>
      </c>
      <c r="AO700" t="s">
        <v>3214</v>
      </c>
      <c r="AP700">
        <v>-3.0807513087280001E-2</v>
      </c>
      <c r="AQ700">
        <f>(Table2[[#This Row],[Sharpe Ratio]]-AVERAGE(Table2[Sharpe Ratio]))/_xlfn.STDEV.P(Table2[Sharpe Ratio])</f>
        <v>-1.0743170912873821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630</v>
      </c>
      <c r="AT700">
        <f>_xlfn.RANK.AVG(Table2[[#This Row],[6M Return vs Nifty Z-Score]],Table2[6M Return vs Nifty Z-Score])</f>
        <v>683</v>
      </c>
      <c r="AU700">
        <f>_xlfn.RANK.AVG(Table2[[#This Row],[Sharpe Ratio Z-Score]],Table2[Sharpe Ratio Z-Score])</f>
        <v>625</v>
      </c>
      <c r="AV700">
        <f>(Table2[[#This Row],[Rank 1Y]]+Table2[[#This Row],[Rank 6M]]+Table2[[#This Row],[Rank Sharpe]])/3</f>
        <v>646</v>
      </c>
    </row>
    <row r="701" spans="1:48" x14ac:dyDescent="0.3">
      <c r="A701" t="s">
        <v>1118</v>
      </c>
      <c r="B701" t="s">
        <v>1119</v>
      </c>
      <c r="C701" t="s">
        <v>3169</v>
      </c>
      <c r="D701" t="s">
        <v>577</v>
      </c>
      <c r="E701">
        <v>11771.863877379101</v>
      </c>
      <c r="F701">
        <v>159.47999999999999</v>
      </c>
      <c r="G701">
        <v>-31.5574078448678</v>
      </c>
      <c r="H701">
        <f>(Table2[[#This Row],[1Y Return vs Nifty]]-AVERAGE(Table2[1Y Return vs Nifty]))/_xlfn.STDEV.P(Table2[1Y Return vs Nifty])</f>
        <v>-0.95482116455168009</v>
      </c>
      <c r="I701">
        <v>0.59493566637473005</v>
      </c>
      <c r="J701">
        <f>(Table2[[#This Row],[1M Return vs Nifty]]-AVERAGE(Table2[1M Return vs Nifty]))/_xlfn.STDEV.P(Table2[1M Return vs Nifty])</f>
        <v>-9.5510697661807642E-2</v>
      </c>
      <c r="K701">
        <v>-24.0233324694989</v>
      </c>
      <c r="L701">
        <f>(Table2[[#This Row],[6M Return vs Nifty]]-AVERAGE(Table2[6M Return vs Nifty]))/_xlfn.STDEV.P(Table2[6M Return vs Nifty])</f>
        <v>-1.0919233318492838</v>
      </c>
      <c r="M701">
        <v>-1.9502117507727199</v>
      </c>
      <c r="N701">
        <f>(Table2[[#This Row],[1W Return vs Nifty]]-AVERAGE(Table2[1W Return vs Nifty]))/_xlfn.STDEV.P(Table2[1W Return vs Nifty])</f>
        <v>-1.3298051699637905</v>
      </c>
      <c r="O701">
        <v>164.04</v>
      </c>
      <c r="P701">
        <v>164.50367152550501</v>
      </c>
      <c r="Q701">
        <v>164.758985740924</v>
      </c>
      <c r="R701">
        <v>42.897850637171402</v>
      </c>
      <c r="S701" s="1">
        <f>(Table2[[#This Row],[Close Price]]-Table2[[#This Row],[20D EMA]])/Table2[[#This Row],[20D EMA]]</f>
        <v>-2.7798098024871997E-2</v>
      </c>
      <c r="T701" s="1">
        <f>(Table2[[#This Row],[Close Price]]-Table2[[#This Row],[50D EMA]])/Table2[[#This Row],[50D EMA]]</f>
        <v>-3.0538355034380748E-2</v>
      </c>
      <c r="U701" s="1">
        <f>(Table2[[#This Row],[Close Price]]-Table2[[#This Row],[200D EMA]])/Table2[[#This Row],[200D EMA]]</f>
        <v>-3.2040654518382256E-2</v>
      </c>
      <c r="V701">
        <v>1.0883551890805501</v>
      </c>
      <c r="W701">
        <v>158.19999999999999</v>
      </c>
      <c r="X701">
        <v>160.9</v>
      </c>
      <c r="Y701">
        <v>158.19999999999999</v>
      </c>
      <c r="Z701">
        <v>165.84</v>
      </c>
      <c r="AA701">
        <v>158.19999999999999</v>
      </c>
      <c r="AB701">
        <v>164.34</v>
      </c>
      <c r="AC701" s="1">
        <f>(Table2[[#This Row],[Close Price]]/Table2[[#This Row],[Day Low]])-1</f>
        <v>8.0910240202276551E-3</v>
      </c>
      <c r="AD701" s="1">
        <f>(Table2[[#This Row],[Day High]]/Table2[[#This Row],[Close Price]])-1</f>
        <v>8.9039377978430423E-3</v>
      </c>
      <c r="AE701" s="1">
        <f>(Table2[[#This Row],[Close Price]]/Table2[[#This Row],[Current Week Low]])-1</f>
        <v>8.0910240202276551E-3</v>
      </c>
      <c r="AF701" s="1">
        <f>(Table2[[#This Row],[Current Week High]]/Table2[[#This Row],[Close Price]])-1</f>
        <v>3.9879608728367266E-2</v>
      </c>
      <c r="AG701" s="1">
        <f>(Table2[[#This Row],[Close Price]]/Table2[[#This Row],[Current Month Low]])-1</f>
        <v>8.0910240202276551E-3</v>
      </c>
      <c r="AH701" s="1">
        <f>(Table2[[#This Row],[Current Month High]]/Table2[[#This Row],[Close Price]])-1</f>
        <v>3.0474040632054278E-2</v>
      </c>
      <c r="AI701">
        <v>31.237382917703499</v>
      </c>
      <c r="AJ701">
        <v>21.139384732244501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-0.05</v>
      </c>
      <c r="AM701" t="s">
        <v>3214</v>
      </c>
      <c r="AN701">
        <v>-2.5099999999999998</v>
      </c>
      <c r="AO701" t="s">
        <v>3214</v>
      </c>
      <c r="AP701">
        <v>-3.4869628078564002E-2</v>
      </c>
      <c r="AQ701">
        <f>(Table2[[#This Row],[Sharpe Ratio]]-AVERAGE(Table2[Sharpe Ratio]))/_xlfn.STDEV.P(Table2[Sharpe Ratio])</f>
        <v>-1.121749280522363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644</v>
      </c>
      <c r="AT701">
        <f>_xlfn.RANK.AVG(Table2[[#This Row],[6M Return vs Nifty Z-Score]],Table2[6M Return vs Nifty Z-Score])</f>
        <v>661</v>
      </c>
      <c r="AU701">
        <f>_xlfn.RANK.AVG(Table2[[#This Row],[Sharpe Ratio Z-Score]],Table2[Sharpe Ratio Z-Score])</f>
        <v>636</v>
      </c>
      <c r="AV701">
        <f>(Table2[[#This Row],[Rank 1Y]]+Table2[[#This Row],[Rank 6M]]+Table2[[#This Row],[Rank Sharpe]])/3</f>
        <v>647</v>
      </c>
    </row>
    <row r="702" spans="1:48" x14ac:dyDescent="0.3">
      <c r="A702" t="s">
        <v>571</v>
      </c>
      <c r="B702" t="s">
        <v>572</v>
      </c>
      <c r="C702" t="s">
        <v>3177</v>
      </c>
      <c r="D702" t="s">
        <v>77</v>
      </c>
      <c r="E702">
        <v>36694.631351994998</v>
      </c>
      <c r="F702">
        <v>1956.55</v>
      </c>
      <c r="G702">
        <v>-46.813556195647003</v>
      </c>
      <c r="H702">
        <f>(Table2[[#This Row],[1Y Return vs Nifty]]-AVERAGE(Table2[1Y Return vs Nifty]))/_xlfn.STDEV.P(Table2[1Y Return vs Nifty])</f>
        <v>-1.2157033402627995</v>
      </c>
      <c r="I702">
        <v>1.71969751204281</v>
      </c>
      <c r="J702">
        <f>(Table2[[#This Row],[1M Return vs Nifty]]-AVERAGE(Table2[1M Return vs Nifty]))/_xlfn.STDEV.P(Table2[1M Return vs Nifty])</f>
        <v>6.7757948522886909E-3</v>
      </c>
      <c r="K702">
        <v>-16.755293923197801</v>
      </c>
      <c r="L702">
        <f>(Table2[[#This Row],[6M Return vs Nifty]]-AVERAGE(Table2[6M Return vs Nifty]))/_xlfn.STDEV.P(Table2[6M Return vs Nifty])</f>
        <v>-0.85250587127673794</v>
      </c>
      <c r="M702">
        <v>5.6705531710588302</v>
      </c>
      <c r="N702">
        <f>(Table2[[#This Row],[1W Return vs Nifty]]-AVERAGE(Table2[1W Return vs Nifty]))/_xlfn.STDEV.P(Table2[1W Return vs Nifty])</f>
        <v>0.42630698621133151</v>
      </c>
      <c r="O702">
        <v>1893.38</v>
      </c>
      <c r="P702">
        <v>1860.0560039079101</v>
      </c>
      <c r="Q702">
        <v>1917.38597044009</v>
      </c>
      <c r="R702">
        <v>68.848834906059807</v>
      </c>
      <c r="S702" s="1">
        <f>(Table2[[#This Row],[Close Price]]-Table2[[#This Row],[20D EMA]])/Table2[[#This Row],[20D EMA]]</f>
        <v>3.3363614277112805E-2</v>
      </c>
      <c r="T702" s="1">
        <f>(Table2[[#This Row],[Close Price]]-Table2[[#This Row],[50D EMA]])/Table2[[#This Row],[50D EMA]]</f>
        <v>5.1876930527553752E-2</v>
      </c>
      <c r="U702" s="1">
        <f>(Table2[[#This Row],[Close Price]]-Table2[[#This Row],[200D EMA]])/Table2[[#This Row],[200D EMA]]</f>
        <v>2.0425741172457216E-2</v>
      </c>
      <c r="V702">
        <v>1.08056337347307</v>
      </c>
      <c r="W702">
        <v>1932.1</v>
      </c>
      <c r="X702">
        <v>1973.4</v>
      </c>
      <c r="Y702">
        <v>1889.45</v>
      </c>
      <c r="Z702">
        <v>1973.4</v>
      </c>
      <c r="AA702">
        <v>1930</v>
      </c>
      <c r="AB702">
        <v>1973.4</v>
      </c>
      <c r="AC702" s="1">
        <f>(Table2[[#This Row],[Close Price]]/Table2[[#This Row],[Day Low]])-1</f>
        <v>1.2654624501837297E-2</v>
      </c>
      <c r="AD702" s="1">
        <f>(Table2[[#This Row],[Day High]]/Table2[[#This Row],[Close Price]])-1</f>
        <v>8.6120978252537395E-3</v>
      </c>
      <c r="AE702" s="1">
        <f>(Table2[[#This Row],[Close Price]]/Table2[[#This Row],[Current Week Low]])-1</f>
        <v>3.5512979967715408E-2</v>
      </c>
      <c r="AF702" s="1">
        <f>(Table2[[#This Row],[Current Week High]]/Table2[[#This Row],[Close Price]])-1</f>
        <v>8.6120978252537395E-3</v>
      </c>
      <c r="AG702" s="1">
        <f>(Table2[[#This Row],[Close Price]]/Table2[[#This Row],[Current Month Low]])-1</f>
        <v>1.3756476683937757E-2</v>
      </c>
      <c r="AH702" s="1">
        <f>(Table2[[#This Row],[Current Month High]]/Table2[[#This Row],[Close Price]])-1</f>
        <v>8.6120978252537395E-3</v>
      </c>
      <c r="AI702">
        <v>24.233983286908</v>
      </c>
      <c r="AJ702">
        <v>18.478260869565201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0.02</v>
      </c>
      <c r="AM702" t="s">
        <v>3215</v>
      </c>
      <c r="AN702">
        <v>5.03</v>
      </c>
      <c r="AO702" t="s">
        <v>3215</v>
      </c>
      <c r="AP702">
        <v>-4.3843884677922003E-2</v>
      </c>
      <c r="AQ702">
        <f>(Table2[[#This Row],[Sharpe Ratio]]-AVERAGE(Table2[Sharpe Ratio]))/_xlfn.STDEV.P(Table2[Sharpe Ratio])</f>
        <v>-1.2265391838553246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696</v>
      </c>
      <c r="AT702">
        <f>_xlfn.RANK.AVG(Table2[[#This Row],[6M Return vs Nifty Z-Score]],Table2[6M Return vs Nifty Z-Score])</f>
        <v>599</v>
      </c>
      <c r="AU702">
        <f>_xlfn.RANK.AVG(Table2[[#This Row],[Sharpe Ratio Z-Score]],Table2[Sharpe Ratio Z-Score])</f>
        <v>651</v>
      </c>
      <c r="AV702">
        <f>(Table2[[#This Row],[Rank 1Y]]+Table2[[#This Row],[Rank 6M]]+Table2[[#This Row],[Rank Sharpe]])/3</f>
        <v>648.66666666666663</v>
      </c>
    </row>
    <row r="703" spans="1:48" x14ac:dyDescent="0.3">
      <c r="A703" t="s">
        <v>2236</v>
      </c>
      <c r="B703" t="s">
        <v>2237</v>
      </c>
      <c r="C703" t="s">
        <v>3179</v>
      </c>
      <c r="D703" t="s">
        <v>613</v>
      </c>
      <c r="E703">
        <v>2619.440363359</v>
      </c>
      <c r="F703">
        <v>172.15</v>
      </c>
      <c r="G703">
        <v>-60.104939837443801</v>
      </c>
      <c r="H703">
        <f>(Table2[[#This Row],[1Y Return vs Nifty]]-AVERAGE(Table2[1Y Return vs Nifty]))/_xlfn.STDEV.P(Table2[1Y Return vs Nifty])</f>
        <v>-1.442987776868716</v>
      </c>
      <c r="I703">
        <v>5.3070317727266296</v>
      </c>
      <c r="J703">
        <f>(Table2[[#This Row],[1M Return vs Nifty]]-AVERAGE(Table2[1M Return vs Nifty]))/_xlfn.STDEV.P(Table2[1M Return vs Nifty])</f>
        <v>0.33301004649784155</v>
      </c>
      <c r="K703">
        <v>-28.778271074999999</v>
      </c>
      <c r="L703">
        <f>(Table2[[#This Row],[6M Return vs Nifty]]-AVERAGE(Table2[6M Return vs Nifty]))/_xlfn.STDEV.P(Table2[6M Return vs Nifty])</f>
        <v>-1.2485564205230915</v>
      </c>
      <c r="M703">
        <v>3.0529371208834801</v>
      </c>
      <c r="N703">
        <f>(Table2[[#This Row],[1W Return vs Nifty]]-AVERAGE(Table2[1W Return vs Nifty]))/_xlfn.STDEV.P(Table2[1W Return vs Nifty])</f>
        <v>-0.17689064723663131</v>
      </c>
      <c r="O703">
        <v>177.15</v>
      </c>
      <c r="P703">
        <v>175.428414213628</v>
      </c>
      <c r="Q703">
        <v>203.95043819241599</v>
      </c>
      <c r="R703">
        <v>48.405263024173699</v>
      </c>
      <c r="S703" s="1">
        <f>(Table2[[#This Row],[Close Price]]-Table2[[#This Row],[20D EMA]])/Table2[[#This Row],[20D EMA]]</f>
        <v>-2.8224668360146768E-2</v>
      </c>
      <c r="T703" s="1">
        <f>(Table2[[#This Row],[Close Price]]-Table2[[#This Row],[50D EMA]])/Table2[[#This Row],[50D EMA]]</f>
        <v>-1.8688045652830828E-2</v>
      </c>
      <c r="U703" s="1">
        <f>(Table2[[#This Row],[Close Price]]-Table2[[#This Row],[200D EMA]])/Table2[[#This Row],[200D EMA]]</f>
        <v>-0.15592238229179003</v>
      </c>
      <c r="V703">
        <v>1.14537054621594</v>
      </c>
      <c r="W703">
        <v>170.55</v>
      </c>
      <c r="X703">
        <v>175.99</v>
      </c>
      <c r="Y703">
        <v>170.55</v>
      </c>
      <c r="Z703">
        <v>179.9</v>
      </c>
      <c r="AA703">
        <v>170.55</v>
      </c>
      <c r="AB703">
        <v>179.9</v>
      </c>
      <c r="AC703" s="1">
        <f>(Table2[[#This Row],[Close Price]]/Table2[[#This Row],[Day Low]])-1</f>
        <v>9.381413075344458E-3</v>
      </c>
      <c r="AD703" s="1">
        <f>(Table2[[#This Row],[Day High]]/Table2[[#This Row],[Close Price]])-1</f>
        <v>2.2306128376415879E-2</v>
      </c>
      <c r="AE703" s="1">
        <f>(Table2[[#This Row],[Close Price]]/Table2[[#This Row],[Current Week Low]])-1</f>
        <v>9.381413075344458E-3</v>
      </c>
      <c r="AF703" s="1">
        <f>(Table2[[#This Row],[Current Week High]]/Table2[[#This Row],[Close Price]])-1</f>
        <v>4.501887888469347E-2</v>
      </c>
      <c r="AG703" s="1">
        <f>(Table2[[#This Row],[Close Price]]/Table2[[#This Row],[Current Month Low]])-1</f>
        <v>9.381413075344458E-3</v>
      </c>
      <c r="AH703" s="1">
        <f>(Table2[[#This Row],[Current Month High]]/Table2[[#This Row],[Close Price]])-1</f>
        <v>4.501887888469347E-2</v>
      </c>
      <c r="AI703">
        <v>81.237293058379294</v>
      </c>
      <c r="AJ703">
        <v>19.615063924402399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</v>
      </c>
      <c r="AM703" t="s">
        <v>3214</v>
      </c>
      <c r="AN703">
        <v>-7.15</v>
      </c>
      <c r="AO703" t="s">
        <v>3214</v>
      </c>
      <c r="AQ703">
        <f>(Table2[[#This Row],[Sharpe Ratio]]-AVERAGE(Table2[Sharpe Ratio]))/_xlfn.STDEV.P(Table2[Sharpe Ratio])</f>
        <v>-0.7145863121857492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723</v>
      </c>
      <c r="AT703">
        <f>_xlfn.RANK.AVG(Table2[[#This Row],[6M Return vs Nifty Z-Score]],Table2[6M Return vs Nifty Z-Score])</f>
        <v>687</v>
      </c>
      <c r="AU703">
        <f>_xlfn.RANK.AVG(Table2[[#This Row],[Sharpe Ratio Z-Score]],Table2[Sharpe Ratio Z-Score])</f>
        <v>536.5</v>
      </c>
      <c r="AV703">
        <f>(Table2[[#This Row],[Rank 1Y]]+Table2[[#This Row],[Rank 6M]]+Table2[[#This Row],[Rank Sharpe]])/3</f>
        <v>648.83333333333337</v>
      </c>
    </row>
    <row r="704" spans="1:48" x14ac:dyDescent="0.3">
      <c r="A704" t="s">
        <v>1509</v>
      </c>
      <c r="B704" t="s">
        <v>1510</v>
      </c>
      <c r="C704" t="s">
        <v>3171</v>
      </c>
      <c r="D704" t="s">
        <v>400</v>
      </c>
      <c r="E704">
        <v>6923.9192329999996</v>
      </c>
      <c r="F704">
        <v>294.75</v>
      </c>
      <c r="G704">
        <v>-55.948797746223498</v>
      </c>
      <c r="H704">
        <f>(Table2[[#This Row],[1Y Return vs Nifty]]-AVERAGE(Table2[1Y Return vs Nifty]))/_xlfn.STDEV.P(Table2[1Y Return vs Nifty])</f>
        <v>-1.371917191659918</v>
      </c>
      <c r="I704">
        <v>-1.2517337074855099</v>
      </c>
      <c r="J704">
        <f>(Table2[[#This Row],[1M Return vs Nifty]]-AVERAGE(Table2[1M Return vs Nifty]))/_xlfn.STDEV.P(Table2[1M Return vs Nifty])</f>
        <v>-0.26344787815282167</v>
      </c>
      <c r="K704">
        <v>-18.425338993680398</v>
      </c>
      <c r="L704">
        <f>(Table2[[#This Row],[6M Return vs Nifty]]-AVERAGE(Table2[6M Return vs Nifty]))/_xlfn.STDEV.P(Table2[6M Return vs Nifty])</f>
        <v>-0.90751905637055252</v>
      </c>
      <c r="M704">
        <v>2.28301037019861</v>
      </c>
      <c r="N704">
        <f>(Table2[[#This Row],[1W Return vs Nifty]]-AVERAGE(Table2[1W Return vs Nifty]))/_xlfn.STDEV.P(Table2[1W Return vs Nifty])</f>
        <v>-0.35431085900156251</v>
      </c>
      <c r="O704">
        <v>303.26</v>
      </c>
      <c r="P704">
        <v>302.01652180558801</v>
      </c>
      <c r="Q704">
        <v>313.89671901252598</v>
      </c>
      <c r="R704">
        <v>44.8265485560473</v>
      </c>
      <c r="S704" s="1">
        <f>(Table2[[#This Row],[Close Price]]-Table2[[#This Row],[20D EMA]])/Table2[[#This Row],[20D EMA]]</f>
        <v>-2.8061729209259353E-2</v>
      </c>
      <c r="T704" s="1">
        <f>(Table2[[#This Row],[Close Price]]-Table2[[#This Row],[50D EMA]])/Table2[[#This Row],[50D EMA]]</f>
        <v>-2.4060014207651755E-2</v>
      </c>
      <c r="U704" s="1">
        <f>(Table2[[#This Row],[Close Price]]-Table2[[#This Row],[200D EMA]])/Table2[[#This Row],[200D EMA]]</f>
        <v>-6.0996875254888956E-2</v>
      </c>
      <c r="V704">
        <v>0.58391182330610003</v>
      </c>
      <c r="W704">
        <v>292.60000000000002</v>
      </c>
      <c r="X704">
        <v>302.55</v>
      </c>
      <c r="Y704">
        <v>292.60000000000002</v>
      </c>
      <c r="Z704">
        <v>312.39999999999998</v>
      </c>
      <c r="AA704">
        <v>292.60000000000002</v>
      </c>
      <c r="AB704">
        <v>306.8</v>
      </c>
      <c r="AC704" s="1">
        <f>(Table2[[#This Row],[Close Price]]/Table2[[#This Row],[Day Low]])-1</f>
        <v>7.3479152426521033E-3</v>
      </c>
      <c r="AD704" s="1">
        <f>(Table2[[#This Row],[Day High]]/Table2[[#This Row],[Close Price]])-1</f>
        <v>2.646310432569976E-2</v>
      </c>
      <c r="AE704" s="1">
        <f>(Table2[[#This Row],[Close Price]]/Table2[[#This Row],[Current Week Low]])-1</f>
        <v>7.3479152426521033E-3</v>
      </c>
      <c r="AF704" s="1">
        <f>(Table2[[#This Row],[Current Week High]]/Table2[[#This Row],[Close Price]])-1</f>
        <v>5.9881255301102554E-2</v>
      </c>
      <c r="AG704" s="1">
        <f>(Table2[[#This Row],[Close Price]]/Table2[[#This Row],[Current Month Low]])-1</f>
        <v>7.3479152426521033E-3</v>
      </c>
      <c r="AH704" s="1">
        <f>(Table2[[#This Row],[Current Month High]]/Table2[[#This Row],[Close Price]])-1</f>
        <v>4.0882103477523302E-2</v>
      </c>
      <c r="AI704">
        <v>39.100932994062703</v>
      </c>
      <c r="AJ704">
        <v>14.177803602556599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-0.14000000000000001</v>
      </c>
      <c r="AM704" t="s">
        <v>3214</v>
      </c>
      <c r="AN704">
        <v>-8.51</v>
      </c>
      <c r="AO704" t="s">
        <v>3214</v>
      </c>
      <c r="AP704">
        <v>-2.7178167965716E-2</v>
      </c>
      <c r="AQ704">
        <f>(Table2[[#This Row],[Sharpe Ratio]]-AVERAGE(Table2[Sharpe Ratio]))/_xlfn.STDEV.P(Table2[Sharpe Ratio])</f>
        <v>-1.03193823569751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718</v>
      </c>
      <c r="AT704">
        <f>_xlfn.RANK.AVG(Table2[[#This Row],[6M Return vs Nifty Z-Score]],Table2[6M Return vs Nifty Z-Score])</f>
        <v>614</v>
      </c>
      <c r="AU704">
        <f>_xlfn.RANK.AVG(Table2[[#This Row],[Sharpe Ratio Z-Score]],Table2[Sharpe Ratio Z-Score])</f>
        <v>619</v>
      </c>
      <c r="AV704">
        <f>(Table2[[#This Row],[Rank 1Y]]+Table2[[#This Row],[Rank 6M]]+Table2[[#This Row],[Rank Sharpe]])/3</f>
        <v>650.33333333333337</v>
      </c>
    </row>
    <row r="705" spans="1:48" x14ac:dyDescent="0.3">
      <c r="A705" t="s">
        <v>1671</v>
      </c>
      <c r="B705" t="s">
        <v>1672</v>
      </c>
      <c r="C705" t="s">
        <v>3181</v>
      </c>
      <c r="D705" t="s">
        <v>261</v>
      </c>
      <c r="E705">
        <v>5337.2466404388197</v>
      </c>
      <c r="F705">
        <v>1687.5</v>
      </c>
      <c r="G705">
        <v>-63.597237223471801</v>
      </c>
      <c r="H705">
        <f>(Table2[[#This Row],[1Y Return vs Nifty]]-AVERAGE(Table2[1Y Return vs Nifty]))/_xlfn.STDEV.P(Table2[1Y Return vs Nifty])</f>
        <v>-1.5027065288989889</v>
      </c>
      <c r="I705">
        <v>-4.5757064288077602</v>
      </c>
      <c r="J705">
        <f>(Table2[[#This Row],[1M Return vs Nifty]]-AVERAGE(Table2[1M Return vs Nifty]))/_xlfn.STDEV.P(Table2[1M Return vs Nifty])</f>
        <v>-0.56573187914917378</v>
      </c>
      <c r="K705">
        <v>-23.050753930135301</v>
      </c>
      <c r="L705">
        <f>(Table2[[#This Row],[6M Return vs Nifty]]-AVERAGE(Table2[6M Return vs Nifty]))/_xlfn.STDEV.P(Table2[6M Return vs Nifty])</f>
        <v>-1.0598854879910815</v>
      </c>
      <c r="M705">
        <v>2.9197510746436799</v>
      </c>
      <c r="N705">
        <f>(Table2[[#This Row],[1W Return vs Nifty]]-AVERAGE(Table2[1W Return vs Nifty]))/_xlfn.STDEV.P(Table2[1W Return vs Nifty])</f>
        <v>-0.20758174415848765</v>
      </c>
      <c r="O705">
        <v>1750.33</v>
      </c>
      <c r="P705">
        <v>1786.9611730466499</v>
      </c>
      <c r="Q705">
        <v>1896.2636164431401</v>
      </c>
      <c r="R705">
        <v>40.262446764892303</v>
      </c>
      <c r="S705" s="1">
        <f>(Table2[[#This Row],[Close Price]]-Table2[[#This Row],[20D EMA]])/Table2[[#This Row],[20D EMA]]</f>
        <v>-3.5896088166231473E-2</v>
      </c>
      <c r="T705" s="1">
        <f>(Table2[[#This Row],[Close Price]]-Table2[[#This Row],[50D EMA]])/Table2[[#This Row],[50D EMA]]</f>
        <v>-5.5659392351024205E-2</v>
      </c>
      <c r="U705" s="1">
        <f>(Table2[[#This Row],[Close Price]]-Table2[[#This Row],[200D EMA]])/Table2[[#This Row],[200D EMA]]</f>
        <v>-0.11009208563244083</v>
      </c>
      <c r="V705">
        <v>0.50452128757634096</v>
      </c>
      <c r="W705">
        <v>1680</v>
      </c>
      <c r="X705">
        <v>1730</v>
      </c>
      <c r="Y705">
        <v>1680</v>
      </c>
      <c r="Z705">
        <v>1757</v>
      </c>
      <c r="AA705">
        <v>1680</v>
      </c>
      <c r="AB705">
        <v>1757</v>
      </c>
      <c r="AC705" s="1">
        <f>(Table2[[#This Row],[Close Price]]/Table2[[#This Row],[Day Low]])-1</f>
        <v>4.4642857142858094E-3</v>
      </c>
      <c r="AD705" s="1">
        <f>(Table2[[#This Row],[Day High]]/Table2[[#This Row],[Close Price]])-1</f>
        <v>2.5185185185185199E-2</v>
      </c>
      <c r="AE705" s="1">
        <f>(Table2[[#This Row],[Close Price]]/Table2[[#This Row],[Current Week Low]])-1</f>
        <v>4.4642857142858094E-3</v>
      </c>
      <c r="AF705" s="1">
        <f>(Table2[[#This Row],[Current Week High]]/Table2[[#This Row],[Close Price]])-1</f>
        <v>4.1185185185185214E-2</v>
      </c>
      <c r="AG705" s="1">
        <f>(Table2[[#This Row],[Close Price]]/Table2[[#This Row],[Current Month Low]])-1</f>
        <v>4.4642857142858094E-3</v>
      </c>
      <c r="AH705" s="1">
        <f>(Table2[[#This Row],[Current Month High]]/Table2[[#This Row],[Close Price]])-1</f>
        <v>4.1185185185185214E-2</v>
      </c>
      <c r="AI705">
        <v>64.968888888888799</v>
      </c>
      <c r="AJ705">
        <v>5.46875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-0.13</v>
      </c>
      <c r="AM705" t="s">
        <v>3214</v>
      </c>
      <c r="AN705">
        <v>-4.01</v>
      </c>
      <c r="AO705" t="s">
        <v>3214</v>
      </c>
      <c r="AP705">
        <v>-8.3377178315670007E-3</v>
      </c>
      <c r="AQ705">
        <f>(Table2[[#This Row],[Sharpe Ratio]]-AVERAGE(Table2[Sharpe Ratio]))/_xlfn.STDEV.P(Table2[Sharpe Ratio])</f>
        <v>-0.81194352901080857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726</v>
      </c>
      <c r="AT705">
        <f>_xlfn.RANK.AVG(Table2[[#This Row],[6M Return vs Nifty Z-Score]],Table2[6M Return vs Nifty Z-Score])</f>
        <v>649</v>
      </c>
      <c r="AU705">
        <f>_xlfn.RANK.AVG(Table2[[#This Row],[Sharpe Ratio Z-Score]],Table2[Sharpe Ratio Z-Score])</f>
        <v>578</v>
      </c>
      <c r="AV705">
        <f>(Table2[[#This Row],[Rank 1Y]]+Table2[[#This Row],[Rank 6M]]+Table2[[#This Row],[Rank Sharpe]])/3</f>
        <v>651</v>
      </c>
    </row>
    <row r="706" spans="1:48" x14ac:dyDescent="0.3">
      <c r="A706" t="s">
        <v>1949</v>
      </c>
      <c r="B706" t="s">
        <v>1950</v>
      </c>
      <c r="C706" t="s">
        <v>3186</v>
      </c>
      <c r="D706" t="s">
        <v>1951</v>
      </c>
      <c r="E706">
        <v>3701.2885095000001</v>
      </c>
      <c r="F706">
        <v>20.25</v>
      </c>
      <c r="G706">
        <v>-31.470975067417299</v>
      </c>
      <c r="H706">
        <f>(Table2[[#This Row],[1Y Return vs Nifty]]-AVERAGE(Table2[1Y Return vs Nifty]))/_xlfn.STDEV.P(Table2[1Y Return vs Nifty])</f>
        <v>-0.95334315250594048</v>
      </c>
      <c r="I706">
        <v>-2.55838153441094E-2</v>
      </c>
      <c r="J706">
        <f>(Table2[[#This Row],[1M Return vs Nifty]]-AVERAGE(Table2[1M Return vs Nifty]))/_xlfn.STDEV.P(Table2[1M Return vs Nifty])</f>
        <v>-0.15194109807602599</v>
      </c>
      <c r="K706">
        <v>-20.294435327974799</v>
      </c>
      <c r="L706">
        <f>(Table2[[#This Row],[6M Return vs Nifty]]-AVERAGE(Table2[6M Return vs Nifty]))/_xlfn.STDEV.P(Table2[6M Return vs Nifty])</f>
        <v>-0.96908921660999725</v>
      </c>
      <c r="M706">
        <v>5.7343552880298798</v>
      </c>
      <c r="N706">
        <f>(Table2[[#This Row],[1W Return vs Nifty]]-AVERAGE(Table2[1W Return vs Nifty]))/_xlfn.STDEV.P(Table2[1W Return vs Nifty])</f>
        <v>0.44100940445304776</v>
      </c>
      <c r="O706">
        <v>20.82</v>
      </c>
      <c r="P706">
        <v>21.261119074541298</v>
      </c>
      <c r="Q706">
        <v>21.239850700010699</v>
      </c>
      <c r="R706">
        <v>54.176063935826697</v>
      </c>
      <c r="S706" s="1">
        <f>(Table2[[#This Row],[Close Price]]-Table2[[#This Row],[20D EMA]])/Table2[[#This Row],[20D EMA]]</f>
        <v>-2.7377521613832865E-2</v>
      </c>
      <c r="T706" s="1">
        <f>(Table2[[#This Row],[Close Price]]-Table2[[#This Row],[50D EMA]])/Table2[[#This Row],[50D EMA]]</f>
        <v>-4.7557189769565925E-2</v>
      </c>
      <c r="U706" s="1">
        <f>(Table2[[#This Row],[Close Price]]-Table2[[#This Row],[200D EMA]])/Table2[[#This Row],[200D EMA]]</f>
        <v>-4.6603467886438592E-2</v>
      </c>
      <c r="V706">
        <v>0.524054069253715</v>
      </c>
      <c r="W706">
        <v>20.2</v>
      </c>
      <c r="X706">
        <v>20.8</v>
      </c>
      <c r="Y706">
        <v>20.2</v>
      </c>
      <c r="Z706">
        <v>21.11</v>
      </c>
      <c r="AA706">
        <v>20.2</v>
      </c>
      <c r="AB706">
        <v>21.11</v>
      </c>
      <c r="AC706" s="1">
        <f>(Table2[[#This Row],[Close Price]]/Table2[[#This Row],[Day Low]])-1</f>
        <v>2.4752475247524774E-3</v>
      </c>
      <c r="AD706" s="1">
        <f>(Table2[[#This Row],[Day High]]/Table2[[#This Row],[Close Price]])-1</f>
        <v>2.716049382716057E-2</v>
      </c>
      <c r="AE706" s="1">
        <f>(Table2[[#This Row],[Close Price]]/Table2[[#This Row],[Current Week Low]])-1</f>
        <v>2.4752475247524774E-3</v>
      </c>
      <c r="AF706" s="1">
        <f>(Table2[[#This Row],[Current Week High]]/Table2[[#This Row],[Close Price]])-1</f>
        <v>4.2469135802469138E-2</v>
      </c>
      <c r="AG706" s="1">
        <f>(Table2[[#This Row],[Close Price]]/Table2[[#This Row],[Current Month Low]])-1</f>
        <v>2.4752475247524774E-3</v>
      </c>
      <c r="AH706" s="1">
        <f>(Table2[[#This Row],[Current Month High]]/Table2[[#This Row],[Close Price]])-1</f>
        <v>4.2469135802469138E-2</v>
      </c>
      <c r="AI706">
        <v>38.024691358024597</v>
      </c>
      <c r="AJ706">
        <v>19.117647058823501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-0.23</v>
      </c>
      <c r="AM706" t="s">
        <v>3214</v>
      </c>
      <c r="AN706">
        <v>-6.85</v>
      </c>
      <c r="AO706" t="s">
        <v>3214</v>
      </c>
      <c r="AP706">
        <v>-6.3536687836300995E-2</v>
      </c>
      <c r="AQ706">
        <f>(Table2[[#This Row],[Sharpe Ratio]]-AVERAGE(Table2[Sharpe Ratio]))/_xlfn.STDEV.P(Table2[Sharpe Ratio])</f>
        <v>-1.4564865802189637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643</v>
      </c>
      <c r="AT706">
        <f>_xlfn.RANK.AVG(Table2[[#This Row],[6M Return vs Nifty Z-Score]],Table2[6M Return vs Nifty Z-Score])</f>
        <v>634</v>
      </c>
      <c r="AU706">
        <f>_xlfn.RANK.AVG(Table2[[#This Row],[Sharpe Ratio Z-Score]],Table2[Sharpe Ratio Z-Score])</f>
        <v>680</v>
      </c>
      <c r="AV706">
        <f>(Table2[[#This Row],[Rank 1Y]]+Table2[[#This Row],[Rank 6M]]+Table2[[#This Row],[Rank Sharpe]])/3</f>
        <v>652.33333333333337</v>
      </c>
    </row>
    <row r="707" spans="1:48" x14ac:dyDescent="0.3">
      <c r="A707" t="s">
        <v>2188</v>
      </c>
      <c r="B707" t="s">
        <v>2189</v>
      </c>
      <c r="C707" t="s">
        <v>3167</v>
      </c>
      <c r="D707" t="s">
        <v>446</v>
      </c>
      <c r="E707">
        <v>2799.4630283179999</v>
      </c>
      <c r="F707">
        <v>82.39</v>
      </c>
      <c r="G707">
        <v>-37.343937023938999</v>
      </c>
      <c r="H707">
        <f>(Table2[[#This Row],[1Y Return vs Nifty]]-AVERAGE(Table2[1Y Return vs Nifty]))/_xlfn.STDEV.P(Table2[1Y Return vs Nifty])</f>
        <v>-1.0537715868563289</v>
      </c>
      <c r="I707">
        <v>-3.7060817501548202</v>
      </c>
      <c r="J707">
        <f>(Table2[[#This Row],[1M Return vs Nifty]]-AVERAGE(Table2[1M Return vs Nifty]))/_xlfn.STDEV.P(Table2[1M Return vs Nifty])</f>
        <v>-0.48664770810826086</v>
      </c>
      <c r="K707">
        <v>-24.290321191181</v>
      </c>
      <c r="L707">
        <f>(Table2[[#This Row],[6M Return vs Nifty]]-AVERAGE(Table2[6M Return vs Nifty]))/_xlfn.STDEV.P(Table2[6M Return vs Nifty])</f>
        <v>-1.1007182441683947</v>
      </c>
      <c r="M707">
        <v>-1.06333375192464</v>
      </c>
      <c r="N707">
        <f>(Table2[[#This Row],[1W Return vs Nifty]]-AVERAGE(Table2[1W Return vs Nifty]))/_xlfn.STDEV.P(Table2[1W Return vs Nifty])</f>
        <v>-1.1254349721166346</v>
      </c>
      <c r="O707">
        <v>87.86</v>
      </c>
      <c r="P707">
        <v>87.2393544441274</v>
      </c>
      <c r="Q707">
        <v>86.471479405277407</v>
      </c>
      <c r="R707">
        <v>29.850017914244599</v>
      </c>
      <c r="S707" s="1">
        <f>(Table2[[#This Row],[Close Price]]-Table2[[#This Row],[20D EMA]])/Table2[[#This Row],[20D EMA]]</f>
        <v>-6.2258137946733426E-2</v>
      </c>
      <c r="T707" s="1">
        <f>(Table2[[#This Row],[Close Price]]-Table2[[#This Row],[50D EMA]])/Table2[[#This Row],[50D EMA]]</f>
        <v>-5.5586775888319728E-2</v>
      </c>
      <c r="U707" s="1">
        <f>(Table2[[#This Row],[Close Price]]-Table2[[#This Row],[200D EMA]])/Table2[[#This Row],[200D EMA]]</f>
        <v>-4.7200295789415057E-2</v>
      </c>
      <c r="V707">
        <v>0.72733037313996995</v>
      </c>
      <c r="W707">
        <v>82.15</v>
      </c>
      <c r="X707">
        <v>85.2</v>
      </c>
      <c r="Y707">
        <v>82.15</v>
      </c>
      <c r="Z707">
        <v>88.1</v>
      </c>
      <c r="AA707">
        <v>82.15</v>
      </c>
      <c r="AB707">
        <v>87.79</v>
      </c>
      <c r="AC707" s="1">
        <f>(Table2[[#This Row],[Close Price]]/Table2[[#This Row],[Day Low]])-1</f>
        <v>2.921485088253073E-3</v>
      </c>
      <c r="AD707" s="1">
        <f>(Table2[[#This Row],[Day High]]/Table2[[#This Row],[Close Price]])-1</f>
        <v>3.4106080835052843E-2</v>
      </c>
      <c r="AE707" s="1">
        <f>(Table2[[#This Row],[Close Price]]/Table2[[#This Row],[Current Week Low]])-1</f>
        <v>2.921485088253073E-3</v>
      </c>
      <c r="AF707" s="1">
        <f>(Table2[[#This Row],[Current Week High]]/Table2[[#This Row],[Close Price]])-1</f>
        <v>6.9304527248452485E-2</v>
      </c>
      <c r="AG707" s="1">
        <f>(Table2[[#This Row],[Close Price]]/Table2[[#This Row],[Current Month Low]])-1</f>
        <v>2.921485088253073E-3</v>
      </c>
      <c r="AH707" s="1">
        <f>(Table2[[#This Row],[Current Month High]]/Table2[[#This Row],[Close Price]])-1</f>
        <v>6.5541934700813265E-2</v>
      </c>
      <c r="AI707">
        <v>45.648743779584898</v>
      </c>
      <c r="AJ707">
        <v>31.718625099920001</v>
      </c>
      <c r="AK707" t="str">
        <f>IF(AND(Table2[[#This Row],[20D EMA]]&gt;Table2[[#This Row],[50D EMA]],Table2[[#This Row],[50D EMA]]&gt;Table2[[#This Row],[200D EMA]]),"Uptrend","Downtrend/NoTrend")</f>
        <v>Uptrend</v>
      </c>
      <c r="AL707">
        <v>0.02</v>
      </c>
      <c r="AM707" t="s">
        <v>3215</v>
      </c>
      <c r="AN707">
        <v>-9.57</v>
      </c>
      <c r="AO707" t="s">
        <v>3214</v>
      </c>
      <c r="AP707">
        <v>-2.8326800455615E-2</v>
      </c>
      <c r="AQ707">
        <f>(Table2[[#This Row],[Sharpe Ratio]]-AVERAGE(Table2[Sharpe Ratio]))/_xlfn.STDEV.P(Table2[Sharpe Ratio])</f>
        <v>-1.0453504984569932</v>
      </c>
      <c r="AR7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-4.8119230097066126</v>
      </c>
      <c r="AS707">
        <f>_xlfn.RANK.AVG(Table2[[#This Row],[1Y Return vs Nifty Z-Score]],Table2[1Y Return vs Nifty Z-Score])</f>
        <v>675</v>
      </c>
      <c r="AT707">
        <f>_xlfn.RANK.AVG(Table2[[#This Row],[6M Return vs Nifty Z-Score]],Table2[6M Return vs Nifty Z-Score])</f>
        <v>662</v>
      </c>
      <c r="AU707">
        <f>_xlfn.RANK.AVG(Table2[[#This Row],[Sharpe Ratio Z-Score]],Table2[Sharpe Ratio Z-Score])</f>
        <v>620</v>
      </c>
      <c r="AV707">
        <f>(Table2[[#This Row],[Rank 1Y]]+Table2[[#This Row],[Rank 6M]]+Table2[[#This Row],[Rank Sharpe]])/3</f>
        <v>652.33333333333337</v>
      </c>
    </row>
    <row r="708" spans="1:48" x14ac:dyDescent="0.3">
      <c r="A708" t="s">
        <v>635</v>
      </c>
      <c r="B708" t="s">
        <v>636</v>
      </c>
      <c r="C708" t="s">
        <v>3180</v>
      </c>
      <c r="D708" t="s">
        <v>431</v>
      </c>
      <c r="E708">
        <v>31087.232597329101</v>
      </c>
      <c r="F708">
        <v>410.95</v>
      </c>
      <c r="G708">
        <v>-29.672819599696599</v>
      </c>
      <c r="H708">
        <f>(Table2[[#This Row],[1Y Return vs Nifty]]-AVERAGE(Table2[1Y Return vs Nifty]))/_xlfn.STDEV.P(Table2[1Y Return vs Nifty])</f>
        <v>-0.92259445369285753</v>
      </c>
      <c r="I708">
        <v>0.21315944750671301</v>
      </c>
      <c r="J708">
        <f>(Table2[[#This Row],[1M Return vs Nifty]]-AVERAGE(Table2[1M Return vs Nifty]))/_xlfn.STDEV.P(Table2[1M Return vs Nifty])</f>
        <v>-0.13022964772550616</v>
      </c>
      <c r="K708">
        <v>-21.247627708913701</v>
      </c>
      <c r="L708">
        <f>(Table2[[#This Row],[6M Return vs Nifty]]-AVERAGE(Table2[6M Return vs Nifty]))/_xlfn.STDEV.P(Table2[6M Return vs Nifty])</f>
        <v>-1.0004884583486962</v>
      </c>
      <c r="M708">
        <v>-0.617113819252472</v>
      </c>
      <c r="N708">
        <f>(Table2[[#This Row],[1W Return vs Nifty]]-AVERAGE(Table2[1W Return vs Nifty]))/_xlfn.STDEV.P(Table2[1W Return vs Nifty])</f>
        <v>-1.0226090411069548</v>
      </c>
      <c r="O708">
        <v>423.59</v>
      </c>
      <c r="P708">
        <v>418.238237225158</v>
      </c>
      <c r="Q708">
        <v>417.25331020210598</v>
      </c>
      <c r="R708">
        <v>37.600502177147597</v>
      </c>
      <c r="S708" s="1">
        <f>(Table2[[#This Row],[Close Price]]-Table2[[#This Row],[20D EMA]])/Table2[[#This Row],[20D EMA]]</f>
        <v>-2.9840175641540137E-2</v>
      </c>
      <c r="T708" s="1">
        <f>(Table2[[#This Row],[Close Price]]-Table2[[#This Row],[50D EMA]])/Table2[[#This Row],[50D EMA]]</f>
        <v>-1.7426042328201573E-2</v>
      </c>
      <c r="U708" s="1">
        <f>(Table2[[#This Row],[Close Price]]-Table2[[#This Row],[200D EMA]])/Table2[[#This Row],[200D EMA]]</f>
        <v>-1.5106675125124451E-2</v>
      </c>
      <c r="V708">
        <v>0.73189035160742499</v>
      </c>
      <c r="W708">
        <v>408.65</v>
      </c>
      <c r="X708">
        <v>427.25</v>
      </c>
      <c r="Y708">
        <v>408.65</v>
      </c>
      <c r="Z708">
        <v>432</v>
      </c>
      <c r="AA708">
        <v>408.65</v>
      </c>
      <c r="AB708">
        <v>428.45</v>
      </c>
      <c r="AC708" s="1">
        <f>(Table2[[#This Row],[Close Price]]/Table2[[#This Row],[Day Low]])-1</f>
        <v>5.6282882662426204E-3</v>
      </c>
      <c r="AD708" s="1">
        <f>(Table2[[#This Row],[Day High]]/Table2[[#This Row],[Close Price]])-1</f>
        <v>3.9664192724175651E-2</v>
      </c>
      <c r="AE708" s="1">
        <f>(Table2[[#This Row],[Close Price]]/Table2[[#This Row],[Current Week Low]])-1</f>
        <v>5.6282882662426204E-3</v>
      </c>
      <c r="AF708" s="1">
        <f>(Table2[[#This Row],[Current Week High]]/Table2[[#This Row],[Close Price]])-1</f>
        <v>5.1222776493490718E-2</v>
      </c>
      <c r="AG708" s="1">
        <f>(Table2[[#This Row],[Close Price]]/Table2[[#This Row],[Current Month Low]])-1</f>
        <v>5.6282882662426204E-3</v>
      </c>
      <c r="AH708" s="1">
        <f>(Table2[[#This Row],[Current Month High]]/Table2[[#This Row],[Close Price]])-1</f>
        <v>4.258425599221316E-2</v>
      </c>
      <c r="AI708">
        <v>18.749239566857199</v>
      </c>
      <c r="AJ708">
        <v>16.022021456804001</v>
      </c>
      <c r="AK708" t="str">
        <f>IF(AND(Table2[[#This Row],[20D EMA]]&gt;Table2[[#This Row],[50D EMA]],Table2[[#This Row],[50D EMA]]&gt;Table2[[#This Row],[200D EMA]]),"Uptrend","Downtrend/NoTrend")</f>
        <v>Uptrend</v>
      </c>
      <c r="AL708">
        <v>0.09</v>
      </c>
      <c r="AM708" t="s">
        <v>3215</v>
      </c>
      <c r="AN708">
        <v>-2.4700000000000002</v>
      </c>
      <c r="AO708" t="s">
        <v>3214</v>
      </c>
      <c r="AP708">
        <v>-7.2019638398298003E-2</v>
      </c>
      <c r="AQ708">
        <f>(Table2[[#This Row],[Sharpe Ratio]]-AVERAGE(Table2[Sharpe Ratio]))/_xlfn.STDEV.P(Table2[Sharpe Ratio])</f>
        <v>-1.5555396393251131</v>
      </c>
      <c r="AR7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-4.631461240199128</v>
      </c>
      <c r="AS708">
        <f>_xlfn.RANK.AVG(Table2[[#This Row],[1Y Return vs Nifty Z-Score]],Table2[1Y Return vs Nifty Z-Score])</f>
        <v>634</v>
      </c>
      <c r="AT708">
        <f>_xlfn.RANK.AVG(Table2[[#This Row],[6M Return vs Nifty Z-Score]],Table2[6M Return vs Nifty Z-Score])</f>
        <v>641</v>
      </c>
      <c r="AU708">
        <f>_xlfn.RANK.AVG(Table2[[#This Row],[Sharpe Ratio Z-Score]],Table2[Sharpe Ratio Z-Score])</f>
        <v>686</v>
      </c>
      <c r="AV708">
        <f>(Table2[[#This Row],[Rank 1Y]]+Table2[[#This Row],[Rank 6M]]+Table2[[#This Row],[Rank Sharpe]])/3</f>
        <v>653.66666666666663</v>
      </c>
    </row>
    <row r="709" spans="1:48" x14ac:dyDescent="0.3">
      <c r="A709" t="s">
        <v>880</v>
      </c>
      <c r="B709" t="s">
        <v>881</v>
      </c>
      <c r="C709" t="s">
        <v>3178</v>
      </c>
      <c r="D709" t="s">
        <v>592</v>
      </c>
      <c r="E709">
        <v>18345.378421900001</v>
      </c>
      <c r="F709">
        <v>1374.7</v>
      </c>
      <c r="G709">
        <v>-44.365639807208503</v>
      </c>
      <c r="H709">
        <f>(Table2[[#This Row],[1Y Return vs Nifty]]-AVERAGE(Table2[1Y Return vs Nifty]))/_xlfn.STDEV.P(Table2[1Y Return vs Nifty])</f>
        <v>-1.1738436428679375</v>
      </c>
      <c r="I709">
        <v>-2.3824027251292401</v>
      </c>
      <c r="J709">
        <f>(Table2[[#This Row],[1M Return vs Nifty]]-AVERAGE(Table2[1M Return vs Nifty]))/_xlfn.STDEV.P(Table2[1M Return vs Nifty])</f>
        <v>-0.366271572301552</v>
      </c>
      <c r="K709">
        <v>-12.1735246885042</v>
      </c>
      <c r="L709">
        <f>(Table2[[#This Row],[6M Return vs Nifty]]-AVERAGE(Table2[6M Return vs Nifty]))/_xlfn.STDEV.P(Table2[6M Return vs Nifty])</f>
        <v>-0.70157717874001124</v>
      </c>
      <c r="M709">
        <v>3.8494871880581201</v>
      </c>
      <c r="N709">
        <f>(Table2[[#This Row],[1W Return vs Nifty]]-AVERAGE(Table2[1W Return vs Nifty]))/_xlfn.STDEV.P(Table2[1W Return vs Nifty])</f>
        <v>6.6645824963053515E-3</v>
      </c>
      <c r="O709">
        <v>1430.44</v>
      </c>
      <c r="P709">
        <v>1447.0391186254401</v>
      </c>
      <c r="Q709">
        <v>1472.5628626274499</v>
      </c>
      <c r="R709">
        <v>44.129264667494603</v>
      </c>
      <c r="S709" s="1">
        <f>(Table2[[#This Row],[Close Price]]-Table2[[#This Row],[20D EMA]])/Table2[[#This Row],[20D EMA]]</f>
        <v>-3.8967031123290738E-2</v>
      </c>
      <c r="T709" s="1">
        <f>(Table2[[#This Row],[Close Price]]-Table2[[#This Row],[50D EMA]])/Table2[[#This Row],[50D EMA]]</f>
        <v>-4.9991128570287618E-2</v>
      </c>
      <c r="U709" s="1">
        <f>(Table2[[#This Row],[Close Price]]-Table2[[#This Row],[200D EMA]])/Table2[[#This Row],[200D EMA]]</f>
        <v>-6.6457510990624941E-2</v>
      </c>
      <c r="V709">
        <v>0.77770175745341696</v>
      </c>
      <c r="W709">
        <v>1368.55</v>
      </c>
      <c r="X709">
        <v>1427.4</v>
      </c>
      <c r="Y709">
        <v>1368.55</v>
      </c>
      <c r="Z709">
        <v>1465</v>
      </c>
      <c r="AA709">
        <v>1368.55</v>
      </c>
      <c r="AB709">
        <v>1447.75</v>
      </c>
      <c r="AC709" s="1">
        <f>(Table2[[#This Row],[Close Price]]/Table2[[#This Row],[Day Low]])-1</f>
        <v>4.4938073143108159E-3</v>
      </c>
      <c r="AD709" s="1">
        <f>(Table2[[#This Row],[Day High]]/Table2[[#This Row],[Close Price]])-1</f>
        <v>3.833563686622532E-2</v>
      </c>
      <c r="AE709" s="1">
        <f>(Table2[[#This Row],[Close Price]]/Table2[[#This Row],[Current Week Low]])-1</f>
        <v>4.4938073143108159E-3</v>
      </c>
      <c r="AF709" s="1">
        <f>(Table2[[#This Row],[Current Week High]]/Table2[[#This Row],[Close Price]])-1</f>
        <v>6.5687058994689629E-2</v>
      </c>
      <c r="AG709" s="1">
        <f>(Table2[[#This Row],[Close Price]]/Table2[[#This Row],[Current Month Low]])-1</f>
        <v>4.4938073143108159E-3</v>
      </c>
      <c r="AH709" s="1">
        <f>(Table2[[#This Row],[Current Month High]]/Table2[[#This Row],[Close Price]])-1</f>
        <v>5.3138866661817108E-2</v>
      </c>
      <c r="AI709">
        <v>25.427365970757201</v>
      </c>
      <c r="AJ709">
        <v>8.3293932230102499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-0.18</v>
      </c>
      <c r="AM709" t="s">
        <v>3214</v>
      </c>
      <c r="AN709">
        <v>-4.6900000000000004</v>
      </c>
      <c r="AO709" t="s">
        <v>3214</v>
      </c>
      <c r="AP709">
        <v>-0.13556205331871601</v>
      </c>
      <c r="AQ709">
        <f>(Table2[[#This Row],[Sharpe Ratio]]-AVERAGE(Table2[Sharpe Ratio]))/_xlfn.STDEV.P(Table2[Sharpe Ratio])</f>
        <v>-2.2975067809298997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690</v>
      </c>
      <c r="AT709">
        <f>_xlfn.RANK.AVG(Table2[[#This Row],[6M Return vs Nifty Z-Score]],Table2[6M Return vs Nifty Z-Score])</f>
        <v>550</v>
      </c>
      <c r="AU709">
        <f>_xlfn.RANK.AVG(Table2[[#This Row],[Sharpe Ratio Z-Score]],Table2[Sharpe Ratio Z-Score])</f>
        <v>728</v>
      </c>
      <c r="AV709">
        <f>(Table2[[#This Row],[Rank 1Y]]+Table2[[#This Row],[Rank 6M]]+Table2[[#This Row],[Rank Sharpe]])/3</f>
        <v>656</v>
      </c>
    </row>
    <row r="710" spans="1:48" x14ac:dyDescent="0.3">
      <c r="A710" t="s">
        <v>795</v>
      </c>
      <c r="B710" t="s">
        <v>796</v>
      </c>
      <c r="C710" t="s">
        <v>3183</v>
      </c>
      <c r="D710" t="s">
        <v>468</v>
      </c>
      <c r="E710">
        <v>21279.879975</v>
      </c>
      <c r="F710">
        <v>562.65</v>
      </c>
      <c r="G710">
        <v>-14.646017704020499</v>
      </c>
      <c r="H710">
        <f>(Table2[[#This Row],[1Y Return vs Nifty]]-AVERAGE(Table2[1Y Return vs Nifty]))/_xlfn.STDEV.P(Table2[1Y Return vs Nifty])</f>
        <v>-0.66563413301508101</v>
      </c>
      <c r="I710">
        <v>-6.4853404105029</v>
      </c>
      <c r="J710">
        <f>(Table2[[#This Row],[1M Return vs Nifty]]-AVERAGE(Table2[1M Return vs Nifty]))/_xlfn.STDEV.P(Table2[1M Return vs Nifty])</f>
        <v>-0.73939509747900889</v>
      </c>
      <c r="K710">
        <v>-31.4702321308338</v>
      </c>
      <c r="L710">
        <f>(Table2[[#This Row],[6M Return vs Nifty]]-AVERAGE(Table2[6M Return vs Nifty]))/_xlfn.STDEV.P(Table2[6M Return vs Nifty])</f>
        <v>-1.3372326810907962</v>
      </c>
      <c r="M710">
        <v>3.66754203391061</v>
      </c>
      <c r="N710">
        <f>(Table2[[#This Row],[1W Return vs Nifty]]-AVERAGE(Table2[1W Return vs Nifty]))/_xlfn.STDEV.P(Table2[1W Return vs Nifty])</f>
        <v>-3.5262455042966684E-2</v>
      </c>
      <c r="O710">
        <v>587.24</v>
      </c>
      <c r="P710">
        <v>618.17793998865397</v>
      </c>
      <c r="Q710">
        <v>636.318870753434</v>
      </c>
      <c r="R710">
        <v>54.412073927796598</v>
      </c>
      <c r="S710" s="1">
        <f>(Table2[[#This Row],[Close Price]]-Table2[[#This Row],[20D EMA]])/Table2[[#This Row],[20D EMA]]</f>
        <v>-4.1873850555139348E-2</v>
      </c>
      <c r="T710" s="1">
        <f>(Table2[[#This Row],[Close Price]]-Table2[[#This Row],[50D EMA]])/Table2[[#This Row],[50D EMA]]</f>
        <v>-8.9825172327684735E-2</v>
      </c>
      <c r="U710" s="1">
        <f>(Table2[[#This Row],[Close Price]]-Table2[[#This Row],[200D EMA]])/Table2[[#This Row],[200D EMA]]</f>
        <v>-0.11577351252557749</v>
      </c>
      <c r="V710">
        <v>0.87552422355955695</v>
      </c>
      <c r="W710">
        <v>561.29999999999995</v>
      </c>
      <c r="X710">
        <v>585.65</v>
      </c>
      <c r="Y710">
        <v>561.29999999999995</v>
      </c>
      <c r="Z710">
        <v>592.79999999999995</v>
      </c>
      <c r="AA710">
        <v>561.29999999999995</v>
      </c>
      <c r="AB710">
        <v>592.79999999999995</v>
      </c>
      <c r="AC710" s="1">
        <f>(Table2[[#This Row],[Close Price]]/Table2[[#This Row],[Day Low]])-1</f>
        <v>2.4051309460182413E-3</v>
      </c>
      <c r="AD710" s="1">
        <f>(Table2[[#This Row],[Day High]]/Table2[[#This Row],[Close Price]])-1</f>
        <v>4.0877988092064443E-2</v>
      </c>
      <c r="AE710" s="1">
        <f>(Table2[[#This Row],[Close Price]]/Table2[[#This Row],[Current Week Low]])-1</f>
        <v>2.4051309460182413E-3</v>
      </c>
      <c r="AF710" s="1">
        <f>(Table2[[#This Row],[Current Week High]]/Table2[[#This Row],[Close Price]])-1</f>
        <v>5.358571047720595E-2</v>
      </c>
      <c r="AG710" s="1">
        <f>(Table2[[#This Row],[Close Price]]/Table2[[#This Row],[Current Month Low]])-1</f>
        <v>2.4051309460182413E-3</v>
      </c>
      <c r="AH710" s="1">
        <f>(Table2[[#This Row],[Current Month High]]/Table2[[#This Row],[Close Price]])-1</f>
        <v>5.358571047720595E-2</v>
      </c>
      <c r="AI710">
        <v>36.719097129654301</v>
      </c>
      <c r="AJ710">
        <v>28.458904109589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-0.22</v>
      </c>
      <c r="AM710" t="s">
        <v>3214</v>
      </c>
      <c r="AN710">
        <v>-1.63</v>
      </c>
      <c r="AO710" t="s">
        <v>3214</v>
      </c>
      <c r="AP710">
        <v>-0.11723676311324401</v>
      </c>
      <c r="AQ710">
        <f>(Table2[[#This Row],[Sharpe Ratio]]-AVERAGE(Table2[Sharpe Ratio]))/_xlfn.STDEV.P(Table2[Sharpe Ratio])</f>
        <v>-2.0835274537377999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545</v>
      </c>
      <c r="AT710">
        <f>_xlfn.RANK.AVG(Table2[[#This Row],[6M Return vs Nifty Z-Score]],Table2[6M Return vs Nifty Z-Score])</f>
        <v>701</v>
      </c>
      <c r="AU710">
        <f>_xlfn.RANK.AVG(Table2[[#This Row],[Sharpe Ratio Z-Score]],Table2[Sharpe Ratio Z-Score])</f>
        <v>725</v>
      </c>
      <c r="AV710">
        <f>(Table2[[#This Row],[Rank 1Y]]+Table2[[#This Row],[Rank 6M]]+Table2[[#This Row],[Rank Sharpe]])/3</f>
        <v>657</v>
      </c>
    </row>
    <row r="711" spans="1:48" x14ac:dyDescent="0.3">
      <c r="A711" t="s">
        <v>1323</v>
      </c>
      <c r="B711" t="s">
        <v>1324</v>
      </c>
      <c r="C711" t="s">
        <v>3169</v>
      </c>
      <c r="D711" t="s">
        <v>24</v>
      </c>
      <c r="E711">
        <v>8776.6753850490004</v>
      </c>
      <c r="F711">
        <v>75.12</v>
      </c>
      <c r="G711">
        <v>-48.911829279155697</v>
      </c>
      <c r="H711">
        <f>(Table2[[#This Row],[1Y Return vs Nifty]]-AVERAGE(Table2[1Y Return vs Nifty]))/_xlfn.STDEV.P(Table2[1Y Return vs Nifty])</f>
        <v>-1.2515840904151714</v>
      </c>
      <c r="I711">
        <v>-5.3513547400672703</v>
      </c>
      <c r="J711">
        <f>(Table2[[#This Row],[1M Return vs Nifty]]-AVERAGE(Table2[1M Return vs Nifty]))/_xlfn.STDEV.P(Table2[1M Return vs Nifty])</f>
        <v>-0.63626978500789577</v>
      </c>
      <c r="K711">
        <v>-35.146160303593803</v>
      </c>
      <c r="L711">
        <f>(Table2[[#This Row],[6M Return vs Nifty]]-AVERAGE(Table2[6M Return vs Nifty]))/_xlfn.STDEV.P(Table2[6M Return vs Nifty])</f>
        <v>-1.4583219382215491</v>
      </c>
      <c r="M711">
        <v>-1.4237461167696599</v>
      </c>
      <c r="N711">
        <f>(Table2[[#This Row],[1W Return vs Nifty]]-AVERAGE(Table2[1W Return vs Nifty]))/_xlfn.STDEV.P(Table2[1W Return vs Nifty])</f>
        <v>-1.208487597625</v>
      </c>
      <c r="O711">
        <v>80.5</v>
      </c>
      <c r="P711">
        <v>83.115016456243595</v>
      </c>
      <c r="Q711">
        <v>89.736327677185102</v>
      </c>
      <c r="R711">
        <v>22.918513497136601</v>
      </c>
      <c r="S711" s="1">
        <f>(Table2[[#This Row],[Close Price]]-Table2[[#This Row],[20D EMA]])/Table2[[#This Row],[20D EMA]]</f>
        <v>-6.6832298136645901E-2</v>
      </c>
      <c r="T711" s="1">
        <f>(Table2[[#This Row],[Close Price]]-Table2[[#This Row],[50D EMA]])/Table2[[#This Row],[50D EMA]]</f>
        <v>-9.6192202048743083E-2</v>
      </c>
      <c r="U711" s="1">
        <f>(Table2[[#This Row],[Close Price]]-Table2[[#This Row],[200D EMA]])/Table2[[#This Row],[200D EMA]]</f>
        <v>-0.16288083160440281</v>
      </c>
      <c r="V711">
        <v>0.75896945579347896</v>
      </c>
      <c r="W711">
        <v>73.010000000000005</v>
      </c>
      <c r="X711">
        <v>76.5</v>
      </c>
      <c r="Y711">
        <v>73.010000000000005</v>
      </c>
      <c r="Z711">
        <v>79.150000000000006</v>
      </c>
      <c r="AA711">
        <v>73.010000000000005</v>
      </c>
      <c r="AB711">
        <v>78.25</v>
      </c>
      <c r="AC711" s="1">
        <f>(Table2[[#This Row],[Close Price]]/Table2[[#This Row],[Day Low]])-1</f>
        <v>2.8900150664292523E-2</v>
      </c>
      <c r="AD711" s="1">
        <f>(Table2[[#This Row],[Day High]]/Table2[[#This Row],[Close Price]])-1</f>
        <v>1.8370607028753927E-2</v>
      </c>
      <c r="AE711" s="1">
        <f>(Table2[[#This Row],[Close Price]]/Table2[[#This Row],[Current Week Low]])-1</f>
        <v>2.8900150664292523E-2</v>
      </c>
      <c r="AF711" s="1">
        <f>(Table2[[#This Row],[Current Week High]]/Table2[[#This Row],[Close Price]])-1</f>
        <v>5.3647497337593109E-2</v>
      </c>
      <c r="AG711" s="1">
        <f>(Table2[[#This Row],[Close Price]]/Table2[[#This Row],[Current Month Low]])-1</f>
        <v>2.8900150664292523E-2</v>
      </c>
      <c r="AH711" s="1">
        <f>(Table2[[#This Row],[Current Month High]]/Table2[[#This Row],[Close Price]])-1</f>
        <v>4.1666666666666519E-2</v>
      </c>
      <c r="AI711">
        <v>55.085197018104303</v>
      </c>
      <c r="AJ711">
        <v>2.8900150664292501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-0.17</v>
      </c>
      <c r="AM711" t="s">
        <v>3214</v>
      </c>
      <c r="AN711">
        <v>-10.72</v>
      </c>
      <c r="AO711" t="s">
        <v>3214</v>
      </c>
      <c r="AP711">
        <v>-3.3937525224299997E-4</v>
      </c>
      <c r="AQ711">
        <f>(Table2[[#This Row],[Sharpe Ratio]]-AVERAGE(Table2[Sharpe Ratio]))/_xlfn.STDEV.P(Table2[Sharpe Ratio])</f>
        <v>-0.71854910280605389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702</v>
      </c>
      <c r="AT711">
        <f>_xlfn.RANK.AVG(Table2[[#This Row],[6M Return vs Nifty Z-Score]],Table2[6M Return vs Nifty Z-Score])</f>
        <v>712</v>
      </c>
      <c r="AU711">
        <f>_xlfn.RANK.AVG(Table2[[#This Row],[Sharpe Ratio Z-Score]],Table2[Sharpe Ratio Z-Score])</f>
        <v>562</v>
      </c>
      <c r="AV711">
        <f>(Table2[[#This Row],[Rank 1Y]]+Table2[[#This Row],[Rank 6M]]+Table2[[#This Row],[Rank Sharpe]])/3</f>
        <v>658.66666666666663</v>
      </c>
    </row>
    <row r="712" spans="1:48" x14ac:dyDescent="0.3">
      <c r="A712" t="s">
        <v>2372</v>
      </c>
      <c r="B712" t="s">
        <v>2373</v>
      </c>
      <c r="C712" t="s">
        <v>3169</v>
      </c>
      <c r="D712" t="s">
        <v>24</v>
      </c>
      <c r="E712">
        <v>2292.7334588879999</v>
      </c>
      <c r="F712">
        <v>44.93</v>
      </c>
      <c r="G712">
        <v>-64.228271292584907</v>
      </c>
      <c r="H712">
        <f>(Table2[[#This Row],[1Y Return vs Nifty]]-AVERAGE(Table2[1Y Return vs Nifty]))/_xlfn.STDEV.P(Table2[1Y Return vs Nifty])</f>
        <v>-1.5134972958155715</v>
      </c>
      <c r="I712">
        <v>-11.68663502637</v>
      </c>
      <c r="J712">
        <f>(Table2[[#This Row],[1M Return vs Nifty]]-AVERAGE(Table2[1M Return vs Nifty]))/_xlfn.STDEV.P(Table2[1M Return vs Nifty])</f>
        <v>-1.2124038369188608</v>
      </c>
      <c r="K712">
        <v>-36.4614996474292</v>
      </c>
      <c r="L712">
        <f>(Table2[[#This Row],[6M Return vs Nifty]]-AVERAGE(Table2[6M Return vs Nifty]))/_xlfn.STDEV.P(Table2[6M Return vs Nifty])</f>
        <v>-1.5016507130328078</v>
      </c>
      <c r="M712">
        <v>-2.9611273987232898</v>
      </c>
      <c r="N712">
        <f>(Table2[[#This Row],[1W Return vs Nifty]]-AVERAGE(Table2[1W Return vs Nifty]))/_xlfn.STDEV.P(Table2[1W Return vs Nifty])</f>
        <v>-1.5627583283990965</v>
      </c>
      <c r="O712">
        <v>47.91</v>
      </c>
      <c r="P712">
        <v>49.711412779299401</v>
      </c>
      <c r="Q712">
        <v>57.921459018244903</v>
      </c>
      <c r="R712">
        <v>12.173029249909099</v>
      </c>
      <c r="S712" s="1">
        <f>(Table2[[#This Row],[Close Price]]-Table2[[#This Row],[20D EMA]])/Table2[[#This Row],[20D EMA]]</f>
        <v>-6.2199958255061513E-2</v>
      </c>
      <c r="T712" s="1">
        <f>(Table2[[#This Row],[Close Price]]-Table2[[#This Row],[50D EMA]])/Table2[[#This Row],[50D EMA]]</f>
        <v>-9.6183401596875467E-2</v>
      </c>
      <c r="U712" s="1">
        <f>(Table2[[#This Row],[Close Price]]-Table2[[#This Row],[200D EMA]])/Table2[[#This Row],[200D EMA]]</f>
        <v>-0.22429440208252824</v>
      </c>
      <c r="V712">
        <v>1.4919187078626099</v>
      </c>
      <c r="W712">
        <v>44.2</v>
      </c>
      <c r="X712">
        <v>45.23</v>
      </c>
      <c r="Y712">
        <v>44</v>
      </c>
      <c r="Z712">
        <v>46.7</v>
      </c>
      <c r="AA712">
        <v>44</v>
      </c>
      <c r="AB712">
        <v>46.05</v>
      </c>
      <c r="AC712" s="1">
        <f>(Table2[[#This Row],[Close Price]]/Table2[[#This Row],[Day Low]])-1</f>
        <v>1.651583710407234E-2</v>
      </c>
      <c r="AD712" s="1">
        <f>(Table2[[#This Row],[Day High]]/Table2[[#This Row],[Close Price]])-1</f>
        <v>6.6770531938571409E-3</v>
      </c>
      <c r="AE712" s="1">
        <f>(Table2[[#This Row],[Close Price]]/Table2[[#This Row],[Current Week Low]])-1</f>
        <v>2.1136363636363731E-2</v>
      </c>
      <c r="AF712" s="1">
        <f>(Table2[[#This Row],[Current Week High]]/Table2[[#This Row],[Close Price]])-1</f>
        <v>3.9394613843757087E-2</v>
      </c>
      <c r="AG712" s="1">
        <f>(Table2[[#This Row],[Close Price]]/Table2[[#This Row],[Current Month Low]])-1</f>
        <v>2.1136363636363731E-2</v>
      </c>
      <c r="AH712" s="1">
        <f>(Table2[[#This Row],[Current Month High]]/Table2[[#This Row],[Close Price]])-1</f>
        <v>2.4927665257066467E-2</v>
      </c>
      <c r="AI712">
        <v>83.396394391275294</v>
      </c>
      <c r="AJ712">
        <v>2.11363636363637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3214</v>
      </c>
      <c r="AN712">
        <v>-10.029999999999999</v>
      </c>
      <c r="AO712" t="s">
        <v>3214</v>
      </c>
      <c r="AQ712">
        <f>(Table2[[#This Row],[Sharpe Ratio]]-AVERAGE(Table2[Sharpe Ratio]))/_xlfn.STDEV.P(Table2[Sharpe Ratio])</f>
        <v>-0.7145863121857492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727</v>
      </c>
      <c r="AT712">
        <f>_xlfn.RANK.AVG(Table2[[#This Row],[6M Return vs Nifty Z-Score]],Table2[6M Return vs Nifty Z-Score])</f>
        <v>715</v>
      </c>
      <c r="AU712">
        <f>_xlfn.RANK.AVG(Table2[[#This Row],[Sharpe Ratio Z-Score]],Table2[Sharpe Ratio Z-Score])</f>
        <v>536.5</v>
      </c>
      <c r="AV712">
        <f>(Table2[[#This Row],[Rank 1Y]]+Table2[[#This Row],[Rank 6M]]+Table2[[#This Row],[Rank Sharpe]])/3</f>
        <v>659.5</v>
      </c>
    </row>
    <row r="713" spans="1:48" x14ac:dyDescent="0.3">
      <c r="A713" t="s">
        <v>1110</v>
      </c>
      <c r="B713" t="s">
        <v>1111</v>
      </c>
      <c r="C713" t="s">
        <v>3168</v>
      </c>
      <c r="D713" t="s">
        <v>21</v>
      </c>
      <c r="E713">
        <v>12045.61058613</v>
      </c>
      <c r="F713">
        <v>797.4</v>
      </c>
      <c r="G713">
        <v>-36.137414848286198</v>
      </c>
      <c r="H713">
        <f>(Table2[[#This Row],[1Y Return vs Nifty]]-AVERAGE(Table2[1Y Return vs Nifty]))/_xlfn.STDEV.P(Table2[1Y Return vs Nifty])</f>
        <v>-1.0331398964066263</v>
      </c>
      <c r="I713">
        <v>-1.0601591898926299</v>
      </c>
      <c r="J713">
        <f>(Table2[[#This Row],[1M Return vs Nifty]]-AVERAGE(Table2[1M Return vs Nifty]))/_xlfn.STDEV.P(Table2[1M Return vs Nifty])</f>
        <v>-0.24602598076616511</v>
      </c>
      <c r="K713">
        <v>-15.1214953674322</v>
      </c>
      <c r="L713">
        <f>(Table2[[#This Row],[6M Return vs Nifty]]-AVERAGE(Table2[6M Return vs Nifty]))/_xlfn.STDEV.P(Table2[6M Return vs Nifty])</f>
        <v>-0.79868668762538486</v>
      </c>
      <c r="M713">
        <v>5.8990419124325202</v>
      </c>
      <c r="N713">
        <f>(Table2[[#This Row],[1W Return vs Nifty]]-AVERAGE(Table2[1W Return vs Nifty]))/_xlfn.STDEV.P(Table2[1W Return vs Nifty])</f>
        <v>0.47895942469897024</v>
      </c>
      <c r="O713">
        <v>800.89</v>
      </c>
      <c r="P713">
        <v>803.70355337381</v>
      </c>
      <c r="Q713">
        <v>826.87608823211303</v>
      </c>
      <c r="R713">
        <v>56.318945598790698</v>
      </c>
      <c r="S713" s="1">
        <f>(Table2[[#This Row],[Close Price]]-Table2[[#This Row],[20D EMA]])/Table2[[#This Row],[20D EMA]]</f>
        <v>-4.3576521120253829E-3</v>
      </c>
      <c r="T713" s="1">
        <f>(Table2[[#This Row],[Close Price]]-Table2[[#This Row],[50D EMA]])/Table2[[#This Row],[50D EMA]]</f>
        <v>-7.8431323929685024E-3</v>
      </c>
      <c r="U713" s="1">
        <f>(Table2[[#This Row],[Close Price]]-Table2[[#This Row],[200D EMA]])/Table2[[#This Row],[200D EMA]]</f>
        <v>-3.5647527666610675E-2</v>
      </c>
      <c r="V713">
        <v>0.76876211354838997</v>
      </c>
      <c r="W713">
        <v>793</v>
      </c>
      <c r="X713">
        <v>804</v>
      </c>
      <c r="Y713">
        <v>792.15</v>
      </c>
      <c r="Z713">
        <v>813.4</v>
      </c>
      <c r="AA713">
        <v>793</v>
      </c>
      <c r="AB713">
        <v>813.4</v>
      </c>
      <c r="AC713" s="1">
        <f>(Table2[[#This Row],[Close Price]]/Table2[[#This Row],[Day Low]])-1</f>
        <v>5.5485498108449605E-3</v>
      </c>
      <c r="AD713" s="1">
        <f>(Table2[[#This Row],[Day High]]/Table2[[#This Row],[Close Price]])-1</f>
        <v>8.2768999247555541E-3</v>
      </c>
      <c r="AE713" s="1">
        <f>(Table2[[#This Row],[Close Price]]/Table2[[#This Row],[Current Week Low]])-1</f>
        <v>6.6275326642681875E-3</v>
      </c>
      <c r="AF713" s="1">
        <f>(Table2[[#This Row],[Current Week High]]/Table2[[#This Row],[Close Price]])-1</f>
        <v>2.0065211938801175E-2</v>
      </c>
      <c r="AG713" s="1">
        <f>(Table2[[#This Row],[Close Price]]/Table2[[#This Row],[Current Month Low]])-1</f>
        <v>5.5485498108449605E-3</v>
      </c>
      <c r="AH713" s="1">
        <f>(Table2[[#This Row],[Current Month High]]/Table2[[#This Row],[Close Price]])-1</f>
        <v>2.0065211938801175E-2</v>
      </c>
      <c r="AI713">
        <v>20.516679207424101</v>
      </c>
      <c r="AJ713">
        <v>7.6113360323886603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3214</v>
      </c>
      <c r="AN713">
        <v>-1.28</v>
      </c>
      <c r="AO713" t="s">
        <v>3214</v>
      </c>
      <c r="AP713">
        <v>-0.14571638751389601</v>
      </c>
      <c r="AQ713">
        <f>(Table2[[#This Row],[Sharpe Ratio]]-AVERAGE(Table2[Sharpe Ratio]))/_xlfn.STDEV.P(Table2[Sharpe Ratio])</f>
        <v>-2.4160761227960124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670</v>
      </c>
      <c r="AT713">
        <f>_xlfn.RANK.AVG(Table2[[#This Row],[6M Return vs Nifty Z-Score]],Table2[6M Return vs Nifty Z-Score])</f>
        <v>580</v>
      </c>
      <c r="AU713">
        <f>_xlfn.RANK.AVG(Table2[[#This Row],[Sharpe Ratio Z-Score]],Table2[Sharpe Ratio Z-Score])</f>
        <v>731</v>
      </c>
      <c r="AV713">
        <f>(Table2[[#This Row],[Rank 1Y]]+Table2[[#This Row],[Rank 6M]]+Table2[[#This Row],[Rank Sharpe]])/3</f>
        <v>660.33333333333337</v>
      </c>
    </row>
    <row r="714" spans="1:48" x14ac:dyDescent="0.3">
      <c r="A714" t="s">
        <v>1862</v>
      </c>
      <c r="B714" t="s">
        <v>1863</v>
      </c>
      <c r="C714" t="s">
        <v>3180</v>
      </c>
      <c r="D714" t="s">
        <v>431</v>
      </c>
      <c r="E714">
        <v>4147.7287613999997</v>
      </c>
      <c r="F714">
        <v>1074.8499999999999</v>
      </c>
      <c r="G714">
        <v>-54.618398784864503</v>
      </c>
      <c r="H714">
        <f>(Table2[[#This Row],[1Y Return vs Nifty]]-AVERAGE(Table2[1Y Return vs Nifty]))/_xlfn.STDEV.P(Table2[1Y Return vs Nifty])</f>
        <v>-1.3491671916190873</v>
      </c>
      <c r="I714">
        <v>-2.6402243896836399</v>
      </c>
      <c r="J714">
        <f>(Table2[[#This Row],[1M Return vs Nifty]]-AVERAGE(Table2[1M Return vs Nifty]))/_xlfn.STDEV.P(Table2[1M Return vs Nifty])</f>
        <v>-0.38971802353296919</v>
      </c>
      <c r="K714">
        <v>-14.7781502338526</v>
      </c>
      <c r="L714">
        <f>(Table2[[#This Row],[6M Return vs Nifty]]-AVERAGE(Table2[6M Return vs Nifty]))/_xlfn.STDEV.P(Table2[6M Return vs Nifty])</f>
        <v>-0.78737650820656424</v>
      </c>
      <c r="M714">
        <v>4.9685486655569404</v>
      </c>
      <c r="N714">
        <f>(Table2[[#This Row],[1W Return vs Nifty]]-AVERAGE(Table2[1W Return vs Nifty]))/_xlfn.STDEV.P(Table2[1W Return vs Nifty])</f>
        <v>0.26453862588966354</v>
      </c>
      <c r="O714">
        <v>1099.7</v>
      </c>
      <c r="P714">
        <v>1116.9566933041899</v>
      </c>
      <c r="Q714">
        <v>1186.07682707257</v>
      </c>
      <c r="R714">
        <v>43.065095536565998</v>
      </c>
      <c r="S714" s="1">
        <f>(Table2[[#This Row],[Close Price]]-Table2[[#This Row],[20D EMA]])/Table2[[#This Row],[20D EMA]]</f>
        <v>-2.2597071928707954E-2</v>
      </c>
      <c r="T714" s="1">
        <f>(Table2[[#This Row],[Close Price]]-Table2[[#This Row],[50D EMA]])/Table2[[#This Row],[50D EMA]]</f>
        <v>-3.7697695494021043E-2</v>
      </c>
      <c r="U714" s="1">
        <f>(Table2[[#This Row],[Close Price]]-Table2[[#This Row],[200D EMA]])/Table2[[#This Row],[200D EMA]]</f>
        <v>-9.3777084699560295E-2</v>
      </c>
      <c r="V714">
        <v>1.2966856476117099</v>
      </c>
      <c r="W714">
        <v>1065</v>
      </c>
      <c r="X714">
        <v>1083</v>
      </c>
      <c r="Y714">
        <v>1065</v>
      </c>
      <c r="Z714">
        <v>1119.2</v>
      </c>
      <c r="AA714">
        <v>1065</v>
      </c>
      <c r="AB714">
        <v>1110</v>
      </c>
      <c r="AC714" s="1">
        <f>(Table2[[#This Row],[Close Price]]/Table2[[#This Row],[Day Low]])-1</f>
        <v>9.2488262910797037E-3</v>
      </c>
      <c r="AD714" s="1">
        <f>(Table2[[#This Row],[Day High]]/Table2[[#This Row],[Close Price]])-1</f>
        <v>7.5824533655859394E-3</v>
      </c>
      <c r="AE714" s="1">
        <f>(Table2[[#This Row],[Close Price]]/Table2[[#This Row],[Current Week Low]])-1</f>
        <v>9.2488262910797037E-3</v>
      </c>
      <c r="AF714" s="1">
        <f>(Table2[[#This Row],[Current Week High]]/Table2[[#This Row],[Close Price]])-1</f>
        <v>4.1261571382053441E-2</v>
      </c>
      <c r="AG714" s="1">
        <f>(Table2[[#This Row],[Close Price]]/Table2[[#This Row],[Current Month Low]])-1</f>
        <v>9.2488262910797037E-3</v>
      </c>
      <c r="AH714" s="1">
        <f>(Table2[[#This Row],[Current Month High]]/Table2[[#This Row],[Close Price]])-1</f>
        <v>3.2702237521514688E-2</v>
      </c>
      <c r="AI714">
        <v>37.223798669581797</v>
      </c>
      <c r="AJ714">
        <v>7.7165906699403699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-0.12</v>
      </c>
      <c r="AM714" t="s">
        <v>3214</v>
      </c>
      <c r="AN714">
        <v>-3.78</v>
      </c>
      <c r="AO714" t="s">
        <v>3214</v>
      </c>
      <c r="AP714">
        <v>-8.2217106768654999E-2</v>
      </c>
      <c r="AQ714">
        <f>(Table2[[#This Row],[Sharpe Ratio]]-AVERAGE(Table2[Sharpe Ratio]))/_xlfn.STDEV.P(Table2[Sharpe Ratio])</f>
        <v>-1.674612646982047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714</v>
      </c>
      <c r="AT714">
        <f>_xlfn.RANK.AVG(Table2[[#This Row],[6M Return vs Nifty Z-Score]],Table2[6M Return vs Nifty Z-Score])</f>
        <v>577</v>
      </c>
      <c r="AU714">
        <f>_xlfn.RANK.AVG(Table2[[#This Row],[Sharpe Ratio Z-Score]],Table2[Sharpe Ratio Z-Score])</f>
        <v>698</v>
      </c>
      <c r="AV714">
        <f>(Table2[[#This Row],[Rank 1Y]]+Table2[[#This Row],[Rank 6M]]+Table2[[#This Row],[Rank Sharpe]])/3</f>
        <v>663</v>
      </c>
    </row>
    <row r="715" spans="1:48" x14ac:dyDescent="0.3">
      <c r="A715" t="s">
        <v>365</v>
      </c>
      <c r="B715" t="s">
        <v>366</v>
      </c>
      <c r="C715" t="s">
        <v>3170</v>
      </c>
      <c r="D715" t="s">
        <v>27</v>
      </c>
      <c r="E715">
        <v>70884.713522880003</v>
      </c>
      <c r="F715">
        <v>9.8699999999999992</v>
      </c>
      <c r="G715">
        <v>-47.047062023938999</v>
      </c>
      <c r="H715">
        <f>(Table2[[#This Row],[1Y Return vs Nifty]]-AVERAGE(Table2[1Y Return vs Nifty]))/_xlfn.STDEV.P(Table2[1Y Return vs Nifty])</f>
        <v>-1.2196963211335534</v>
      </c>
      <c r="I715">
        <v>-32.5758977500236</v>
      </c>
      <c r="J715">
        <f>(Table2[[#This Row],[1M Return vs Nifty]]-AVERAGE(Table2[1M Return vs Nifty]))/_xlfn.STDEV.P(Table2[1M Return vs Nifty])</f>
        <v>-3.1120854659119268</v>
      </c>
      <c r="K715">
        <v>-39.7082321994287</v>
      </c>
      <c r="L715">
        <f>(Table2[[#This Row],[6M Return vs Nifty]]-AVERAGE(Table2[6M Return vs Nifty]))/_xlfn.STDEV.P(Table2[6M Return vs Nifty])</f>
        <v>-1.6086017780011606</v>
      </c>
      <c r="M715">
        <v>1.4730364458178999</v>
      </c>
      <c r="N715">
        <f>(Table2[[#This Row],[1W Return vs Nifty]]-AVERAGE(Table2[1W Return vs Nifty]))/_xlfn.STDEV.P(Table2[1W Return vs Nifty])</f>
        <v>-0.54095945259811939</v>
      </c>
      <c r="O715">
        <v>11.78</v>
      </c>
      <c r="P715">
        <v>13.481885560526599</v>
      </c>
      <c r="Q715">
        <v>13.932112286682401</v>
      </c>
      <c r="R715">
        <v>22.245744596200801</v>
      </c>
      <c r="S715" s="1">
        <f>(Table2[[#This Row],[Close Price]]-Table2[[#This Row],[20D EMA]])/Table2[[#This Row],[20D EMA]]</f>
        <v>-0.16213921901528017</v>
      </c>
      <c r="T715" s="1">
        <f>(Table2[[#This Row],[Close Price]]-Table2[[#This Row],[50D EMA]])/Table2[[#This Row],[50D EMA]]</f>
        <v>-0.26790655834535365</v>
      </c>
      <c r="U715" s="1">
        <f>(Table2[[#This Row],[Close Price]]-Table2[[#This Row],[200D EMA]])/Table2[[#This Row],[200D EMA]]</f>
        <v>-0.29156471058342986</v>
      </c>
      <c r="V715">
        <v>1.6165636873168401</v>
      </c>
      <c r="W715">
        <v>9.81</v>
      </c>
      <c r="X715">
        <v>10.16</v>
      </c>
      <c r="Y715">
        <v>9.81</v>
      </c>
      <c r="Z715">
        <v>10.68</v>
      </c>
      <c r="AA715">
        <v>9.81</v>
      </c>
      <c r="AB715">
        <v>10.53</v>
      </c>
      <c r="AC715" s="1">
        <f>(Table2[[#This Row],[Close Price]]/Table2[[#This Row],[Day Low]])-1</f>
        <v>6.1162079510701517E-3</v>
      </c>
      <c r="AD715" s="1">
        <f>(Table2[[#This Row],[Day High]]/Table2[[#This Row],[Close Price]])-1</f>
        <v>2.9381965552178313E-2</v>
      </c>
      <c r="AE715" s="1">
        <f>(Table2[[#This Row],[Close Price]]/Table2[[#This Row],[Current Week Low]])-1</f>
        <v>6.1162079510701517E-3</v>
      </c>
      <c r="AF715" s="1">
        <f>(Table2[[#This Row],[Current Week High]]/Table2[[#This Row],[Close Price]])-1</f>
        <v>8.2066869300911893E-2</v>
      </c>
      <c r="AG715" s="1">
        <f>(Table2[[#This Row],[Close Price]]/Table2[[#This Row],[Current Month Low]])-1</f>
        <v>6.1162079510701517E-3</v>
      </c>
      <c r="AH715" s="1">
        <f>(Table2[[#This Row],[Current Month High]]/Table2[[#This Row],[Close Price]])-1</f>
        <v>6.6869300911854168E-2</v>
      </c>
      <c r="AI715">
        <v>94.326241134751697</v>
      </c>
      <c r="AJ715">
        <v>0.81716036772216905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-0.43</v>
      </c>
      <c r="AM715" t="s">
        <v>3214</v>
      </c>
      <c r="AN715">
        <v>-25.45</v>
      </c>
      <c r="AO715" t="s">
        <v>3214</v>
      </c>
      <c r="AP715">
        <v>-7.5785393980659999E-3</v>
      </c>
      <c r="AQ715">
        <f>(Table2[[#This Row],[Sharpe Ratio]]-AVERAGE(Table2[Sharpe Ratio]))/_xlfn.STDEV.P(Table2[Sharpe Ratio])</f>
        <v>-0.80307881316741159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697</v>
      </c>
      <c r="AT715">
        <f>_xlfn.RANK.AVG(Table2[[#This Row],[6M Return vs Nifty Z-Score]],Table2[6M Return vs Nifty Z-Score])</f>
        <v>723</v>
      </c>
      <c r="AU715">
        <f>_xlfn.RANK.AVG(Table2[[#This Row],[Sharpe Ratio Z-Score]],Table2[Sharpe Ratio Z-Score])</f>
        <v>576</v>
      </c>
      <c r="AV715">
        <f>(Table2[[#This Row],[Rank 1Y]]+Table2[[#This Row],[Rank 6M]]+Table2[[#This Row],[Rank Sharpe]])/3</f>
        <v>665.33333333333337</v>
      </c>
    </row>
    <row r="716" spans="1:48" x14ac:dyDescent="0.3">
      <c r="A716" t="s">
        <v>1617</v>
      </c>
      <c r="B716" t="s">
        <v>1618</v>
      </c>
      <c r="C716" t="s">
        <v>3170</v>
      </c>
      <c r="D716" t="s">
        <v>706</v>
      </c>
      <c r="E716">
        <v>5949.0754067899998</v>
      </c>
      <c r="F716">
        <v>124.61</v>
      </c>
      <c r="G716">
        <v>-50.8519880547857</v>
      </c>
      <c r="H716">
        <f>(Table2[[#This Row],[1Y Return vs Nifty]]-AVERAGE(Table2[1Y Return vs Nifty]))/_xlfn.STDEV.P(Table2[1Y Return vs Nifty])</f>
        <v>-1.2847610647715806</v>
      </c>
      <c r="I716">
        <v>-7.6554742395103599</v>
      </c>
      <c r="J716">
        <f>(Table2[[#This Row],[1M Return vs Nifty]]-AVERAGE(Table2[1M Return vs Nifty]))/_xlfn.STDEV.P(Table2[1M Return vs Nifty])</f>
        <v>-0.84580774438931572</v>
      </c>
      <c r="K716">
        <v>-13.731162515964201</v>
      </c>
      <c r="L716">
        <f>(Table2[[#This Row],[6M Return vs Nifty]]-AVERAGE(Table2[6M Return vs Nifty]))/_xlfn.STDEV.P(Table2[6M Return vs Nifty])</f>
        <v>-0.75288754133185543</v>
      </c>
      <c r="M716">
        <v>-1.21211125248768</v>
      </c>
      <c r="N716">
        <f>(Table2[[#This Row],[1W Return vs Nifty]]-AVERAGE(Table2[1W Return vs Nifty]))/_xlfn.STDEV.P(Table2[1W Return vs Nifty])</f>
        <v>-1.1597189291713437</v>
      </c>
      <c r="O716">
        <v>128.08000000000001</v>
      </c>
      <c r="P716">
        <v>131.64651907914299</v>
      </c>
      <c r="Q716">
        <v>136.953167069828</v>
      </c>
      <c r="R716">
        <v>18.5424167367891</v>
      </c>
      <c r="S716" s="1">
        <f>(Table2[[#This Row],[Close Price]]-Table2[[#This Row],[20D EMA]])/Table2[[#This Row],[20D EMA]]</f>
        <v>-2.7092442223610343E-2</v>
      </c>
      <c r="T716" s="1">
        <f>(Table2[[#This Row],[Close Price]]-Table2[[#This Row],[50D EMA]])/Table2[[#This Row],[50D EMA]]</f>
        <v>-5.3450095971871392E-2</v>
      </c>
      <c r="U716" s="1">
        <f>(Table2[[#This Row],[Close Price]]-Table2[[#This Row],[200D EMA]])/Table2[[#This Row],[200D EMA]]</f>
        <v>-9.0126919544216283E-2</v>
      </c>
      <c r="V716">
        <v>0.93708505963088196</v>
      </c>
      <c r="W716">
        <v>120.56</v>
      </c>
      <c r="X716">
        <v>128.1</v>
      </c>
      <c r="Y716">
        <v>120.56</v>
      </c>
      <c r="Z716">
        <v>128.1</v>
      </c>
      <c r="AA716">
        <v>120.56</v>
      </c>
      <c r="AB716">
        <v>128.1</v>
      </c>
      <c r="AC716" s="1">
        <f>(Table2[[#This Row],[Close Price]]/Table2[[#This Row],[Day Low]])-1</f>
        <v>3.3593231585932193E-2</v>
      </c>
      <c r="AD716" s="1">
        <f>(Table2[[#This Row],[Day High]]/Table2[[#This Row],[Close Price]])-1</f>
        <v>2.8007383035069333E-2</v>
      </c>
      <c r="AE716" s="1">
        <f>(Table2[[#This Row],[Close Price]]/Table2[[#This Row],[Current Week Low]])-1</f>
        <v>3.3593231585932193E-2</v>
      </c>
      <c r="AF716" s="1">
        <f>(Table2[[#This Row],[Current Week High]]/Table2[[#This Row],[Close Price]])-1</f>
        <v>2.8007383035069333E-2</v>
      </c>
      <c r="AG716" s="1">
        <f>(Table2[[#This Row],[Close Price]]/Table2[[#This Row],[Current Month Low]])-1</f>
        <v>3.3593231585932193E-2</v>
      </c>
      <c r="AH716" s="1">
        <f>(Table2[[#This Row],[Current Month High]]/Table2[[#This Row],[Close Price]])-1</f>
        <v>2.8007383035069333E-2</v>
      </c>
      <c r="AI716">
        <v>36.385522831233402</v>
      </c>
      <c r="AJ716">
        <v>13.7990867579908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3214</v>
      </c>
      <c r="AN716">
        <v>-4.25</v>
      </c>
      <c r="AO716" t="s">
        <v>3214</v>
      </c>
      <c r="AP716">
        <v>-0.110469610204875</v>
      </c>
      <c r="AQ716">
        <f>(Table2[[#This Row],[Sharpe Ratio]]-AVERAGE(Table2[Sharpe Ratio]))/_xlfn.STDEV.P(Table2[Sharpe Ratio])</f>
        <v>-2.004509287580384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708</v>
      </c>
      <c r="AT716">
        <f>_xlfn.RANK.AVG(Table2[[#This Row],[6M Return vs Nifty Z-Score]],Table2[6M Return vs Nifty Z-Score])</f>
        <v>568</v>
      </c>
      <c r="AU716">
        <f>_xlfn.RANK.AVG(Table2[[#This Row],[Sharpe Ratio Z-Score]],Table2[Sharpe Ratio Z-Score])</f>
        <v>720</v>
      </c>
      <c r="AV716">
        <f>(Table2[[#This Row],[Rank 1Y]]+Table2[[#This Row],[Rank 6M]]+Table2[[#This Row],[Rank Sharpe]])/3</f>
        <v>665.33333333333337</v>
      </c>
    </row>
    <row r="717" spans="1:48" x14ac:dyDescent="0.3">
      <c r="A717" t="s">
        <v>2292</v>
      </c>
      <c r="B717" t="s">
        <v>2293</v>
      </c>
      <c r="C717" t="s">
        <v>3169</v>
      </c>
      <c r="D717" t="s">
        <v>51</v>
      </c>
      <c r="E717">
        <v>2479.3957187593801</v>
      </c>
      <c r="F717">
        <v>245.91</v>
      </c>
      <c r="G717">
        <v>-87.489853591433103</v>
      </c>
      <c r="H717">
        <f>(Table2[[#This Row],[1Y Return vs Nifty]]-AVERAGE(Table2[1Y Return vs Nifty]))/_xlfn.STDEV.P(Table2[1Y Return vs Nifty])</f>
        <v>-1.9112734619274352</v>
      </c>
      <c r="I717">
        <v>-22.661403538474701</v>
      </c>
      <c r="J717">
        <f>(Table2[[#This Row],[1M Return vs Nifty]]-AVERAGE(Table2[1M Return vs Nifty]))/_xlfn.STDEV.P(Table2[1M Return vs Nifty])</f>
        <v>-2.2104556303547938</v>
      </c>
      <c r="K717">
        <v>-61.5837575039046</v>
      </c>
      <c r="L717">
        <f>(Table2[[#This Row],[6M Return vs Nifty]]-AVERAGE(Table2[6M Return vs Nifty]))/_xlfn.STDEV.P(Table2[6M Return vs Nifty])</f>
        <v>-2.3292064753652832</v>
      </c>
      <c r="M717">
        <v>1.8130665274680999</v>
      </c>
      <c r="N717">
        <f>(Table2[[#This Row],[1W Return vs Nifty]]-AVERAGE(Table2[1W Return vs Nifty]))/_xlfn.STDEV.P(Table2[1W Return vs Nifty])</f>
        <v>-0.46260367519570839</v>
      </c>
      <c r="O717">
        <v>278.02999999999997</v>
      </c>
      <c r="P717">
        <v>324.01489931773699</v>
      </c>
      <c r="Q717">
        <v>430.40955625179402</v>
      </c>
      <c r="R717">
        <v>16.5602626428545</v>
      </c>
      <c r="S717" s="1">
        <f>(Table2[[#This Row],[Close Price]]-Table2[[#This Row],[20D EMA]])/Table2[[#This Row],[20D EMA]]</f>
        <v>-0.11552710139193605</v>
      </c>
      <c r="T717" s="1">
        <f>(Table2[[#This Row],[Close Price]]-Table2[[#This Row],[50D EMA]])/Table2[[#This Row],[50D EMA]]</f>
        <v>-0.24105341909337757</v>
      </c>
      <c r="U717" s="1">
        <f>(Table2[[#This Row],[Close Price]]-Table2[[#This Row],[200D EMA]])/Table2[[#This Row],[200D EMA]]</f>
        <v>-0.42866045507563005</v>
      </c>
      <c r="V717">
        <v>2.0416041473600002</v>
      </c>
      <c r="W717">
        <v>241</v>
      </c>
      <c r="X717">
        <v>247.69</v>
      </c>
      <c r="Y717">
        <v>241</v>
      </c>
      <c r="Z717">
        <v>251.4</v>
      </c>
      <c r="AA717">
        <v>241</v>
      </c>
      <c r="AB717">
        <v>249</v>
      </c>
      <c r="AC717" s="1">
        <f>(Table2[[#This Row],[Close Price]]/Table2[[#This Row],[Day Low]])-1</f>
        <v>2.0373443983402462E-2</v>
      </c>
      <c r="AD717" s="1">
        <f>(Table2[[#This Row],[Day High]]/Table2[[#This Row],[Close Price]])-1</f>
        <v>7.2384205603677199E-3</v>
      </c>
      <c r="AE717" s="1">
        <f>(Table2[[#This Row],[Close Price]]/Table2[[#This Row],[Current Week Low]])-1</f>
        <v>2.0373443983402462E-2</v>
      </c>
      <c r="AF717" s="1">
        <f>(Table2[[#This Row],[Current Week High]]/Table2[[#This Row],[Close Price]])-1</f>
        <v>2.2325240941807989E-2</v>
      </c>
      <c r="AG717" s="1">
        <f>(Table2[[#This Row],[Close Price]]/Table2[[#This Row],[Current Month Low]])-1</f>
        <v>2.0373443983402462E-2</v>
      </c>
      <c r="AH717" s="1">
        <f>(Table2[[#This Row],[Current Month High]]/Table2[[#This Row],[Close Price]])-1</f>
        <v>1.2565572770525835E-2</v>
      </c>
      <c r="AI717">
        <v>174.42966939124</v>
      </c>
      <c r="AJ717">
        <v>1.1559029206088001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-0.46</v>
      </c>
      <c r="AM717" t="s">
        <v>3214</v>
      </c>
      <c r="AN717">
        <v>-21.79</v>
      </c>
      <c r="AO717" t="s">
        <v>3214</v>
      </c>
      <c r="AQ717">
        <f>(Table2[[#This Row],[Sharpe Ratio]]-AVERAGE(Table2[Sharpe Ratio]))/_xlfn.STDEV.P(Table2[Sharpe Ratio])</f>
        <v>-0.7145863121857492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731</v>
      </c>
      <c r="AT717">
        <f>_xlfn.RANK.AVG(Table2[[#This Row],[6M Return vs Nifty Z-Score]],Table2[6M Return vs Nifty Z-Score])</f>
        <v>731</v>
      </c>
      <c r="AU717">
        <f>_xlfn.RANK.AVG(Table2[[#This Row],[Sharpe Ratio Z-Score]],Table2[Sharpe Ratio Z-Score])</f>
        <v>536.5</v>
      </c>
      <c r="AV717">
        <f>(Table2[[#This Row],[Rank 1Y]]+Table2[[#This Row],[Rank 6M]]+Table2[[#This Row],[Rank Sharpe]])/3</f>
        <v>666.16666666666663</v>
      </c>
    </row>
    <row r="718" spans="1:48" x14ac:dyDescent="0.3">
      <c r="A718" t="s">
        <v>629</v>
      </c>
      <c r="B718" t="s">
        <v>630</v>
      </c>
      <c r="C718" t="s">
        <v>3169</v>
      </c>
      <c r="D718" t="s">
        <v>24</v>
      </c>
      <c r="E718">
        <v>31459.044129000002</v>
      </c>
      <c r="F718">
        <v>189.01</v>
      </c>
      <c r="G718">
        <v>-54.825036807232998</v>
      </c>
      <c r="H718">
        <f>(Table2[[#This Row],[1Y Return vs Nifty]]-AVERAGE(Table2[1Y Return vs Nifty]))/_xlfn.STDEV.P(Table2[1Y Return vs Nifty])</f>
        <v>-1.3527007294177926</v>
      </c>
      <c r="I718">
        <v>-3.0460582898134501</v>
      </c>
      <c r="J718">
        <f>(Table2[[#This Row],[1M Return vs Nifty]]-AVERAGE(Table2[1M Return vs Nifty]))/_xlfn.STDEV.P(Table2[1M Return vs Nifty])</f>
        <v>-0.4266247930393065</v>
      </c>
      <c r="K718">
        <v>-13.331712843684</v>
      </c>
      <c r="L718">
        <f>(Table2[[#This Row],[6M Return vs Nifty]]-AVERAGE(Table2[6M Return vs Nifty]))/_xlfn.STDEV.P(Table2[6M Return vs Nifty])</f>
        <v>-0.73972921456258811</v>
      </c>
      <c r="M718">
        <v>-1.4041249711369399</v>
      </c>
      <c r="N718">
        <f>(Table2[[#This Row],[1W Return vs Nifty]]-AVERAGE(Table2[1W Return vs Nifty]))/_xlfn.STDEV.P(Table2[1W Return vs Nifty])</f>
        <v>-1.2039661443696987</v>
      </c>
      <c r="O718">
        <v>201.91</v>
      </c>
      <c r="P718">
        <v>201.15937259602799</v>
      </c>
      <c r="Q718">
        <v>204.60894280237201</v>
      </c>
      <c r="R718">
        <v>30.288586484966601</v>
      </c>
      <c r="S718" s="1">
        <f>(Table2[[#This Row],[Close Price]]-Table2[[#This Row],[20D EMA]])/Table2[[#This Row],[20D EMA]]</f>
        <v>-6.3889851914219239E-2</v>
      </c>
      <c r="T718" s="1">
        <f>(Table2[[#This Row],[Close Price]]-Table2[[#This Row],[50D EMA]])/Table2[[#This Row],[50D EMA]]</f>
        <v>-6.0396751288475124E-2</v>
      </c>
      <c r="U718" s="1">
        <f>(Table2[[#This Row],[Close Price]]-Table2[[#This Row],[200D EMA]])/Table2[[#This Row],[200D EMA]]</f>
        <v>-7.6237834909487573E-2</v>
      </c>
      <c r="V718">
        <v>0.80211311179725997</v>
      </c>
      <c r="W718">
        <v>188.16</v>
      </c>
      <c r="X718">
        <v>194.24</v>
      </c>
      <c r="Y718">
        <v>188.16</v>
      </c>
      <c r="Z718">
        <v>204.38</v>
      </c>
      <c r="AA718">
        <v>188.16</v>
      </c>
      <c r="AB718">
        <v>199.27</v>
      </c>
      <c r="AC718" s="1">
        <f>(Table2[[#This Row],[Close Price]]/Table2[[#This Row],[Day Low]])-1</f>
        <v>4.5174319727889767E-3</v>
      </c>
      <c r="AD718" s="1">
        <f>(Table2[[#This Row],[Day High]]/Table2[[#This Row],[Close Price]])-1</f>
        <v>2.7670493624676107E-2</v>
      </c>
      <c r="AE718" s="1">
        <f>(Table2[[#This Row],[Close Price]]/Table2[[#This Row],[Current Week Low]])-1</f>
        <v>4.5174319727889767E-3</v>
      </c>
      <c r="AF718" s="1">
        <f>(Table2[[#This Row],[Current Week High]]/Table2[[#This Row],[Close Price]])-1</f>
        <v>8.1318448759325035E-2</v>
      </c>
      <c r="AG718" s="1">
        <f>(Table2[[#This Row],[Close Price]]/Table2[[#This Row],[Current Month Low]])-1</f>
        <v>4.5174319727889767E-3</v>
      </c>
      <c r="AH718" s="1">
        <f>(Table2[[#This Row],[Current Month High]]/Table2[[#This Row],[Close Price]])-1</f>
        <v>5.428284217766266E-2</v>
      </c>
      <c r="AI718">
        <v>39.198984180731202</v>
      </c>
      <c r="AJ718">
        <v>11.7410582323381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-0.02</v>
      </c>
      <c r="AM718" t="s">
        <v>3214</v>
      </c>
      <c r="AN718">
        <v>-7.93</v>
      </c>
      <c r="AO718" t="s">
        <v>3214</v>
      </c>
      <c r="AP718">
        <v>-0.11239562027237</v>
      </c>
      <c r="AQ718">
        <f>(Table2[[#This Row],[Sharpe Ratio]]-AVERAGE(Table2[Sharpe Ratio]))/_xlfn.STDEV.P(Table2[Sharpe Ratio])</f>
        <v>-2.0269987725373384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715</v>
      </c>
      <c r="AT718">
        <f>_xlfn.RANK.AVG(Table2[[#This Row],[6M Return vs Nifty Z-Score]],Table2[6M Return vs Nifty Z-Score])</f>
        <v>563</v>
      </c>
      <c r="AU718">
        <f>_xlfn.RANK.AVG(Table2[[#This Row],[Sharpe Ratio Z-Score]],Table2[Sharpe Ratio Z-Score])</f>
        <v>721</v>
      </c>
      <c r="AV718">
        <f>(Table2[[#This Row],[Rank 1Y]]+Table2[[#This Row],[Rank 6M]]+Table2[[#This Row],[Rank Sharpe]])/3</f>
        <v>666.33333333333337</v>
      </c>
    </row>
    <row r="719" spans="1:48" x14ac:dyDescent="0.3">
      <c r="A719" t="s">
        <v>2325</v>
      </c>
      <c r="B719" t="s">
        <v>2326</v>
      </c>
      <c r="C719" t="s">
        <v>3183</v>
      </c>
      <c r="D719" t="s">
        <v>384</v>
      </c>
      <c r="E719">
        <v>2401.7349593399999</v>
      </c>
      <c r="F719">
        <v>204.38</v>
      </c>
      <c r="G719">
        <v>-58.687284860352896</v>
      </c>
      <c r="H719">
        <f>(Table2[[#This Row],[1Y Return vs Nifty]]-AVERAGE(Table2[1Y Return vs Nifty]))/_xlfn.STDEV.P(Table2[1Y Return vs Nifty])</f>
        <v>-1.4187456872975115</v>
      </c>
      <c r="I719">
        <v>-4.4360930834064902</v>
      </c>
      <c r="J719">
        <f>(Table2[[#This Row],[1M Return vs Nifty]]-AVERAGE(Table2[1M Return vs Nifty]))/_xlfn.STDEV.P(Table2[1M Return vs Nifty])</f>
        <v>-0.55303536080241866</v>
      </c>
      <c r="K719">
        <v>-20.775874038846698</v>
      </c>
      <c r="L719">
        <f>(Table2[[#This Row],[6M Return vs Nifty]]-AVERAGE(Table2[6M Return vs Nifty]))/_xlfn.STDEV.P(Table2[6M Return vs Nifty])</f>
        <v>-0.98494835561207805</v>
      </c>
      <c r="M719">
        <v>3.0035576676192601</v>
      </c>
      <c r="N719">
        <f>(Table2[[#This Row],[1W Return vs Nifty]]-AVERAGE(Table2[1W Return vs Nifty]))/_xlfn.STDEV.P(Table2[1W Return vs Nifty])</f>
        <v>-0.18826953886129738</v>
      </c>
      <c r="O719">
        <v>211.16</v>
      </c>
      <c r="P719">
        <v>215.22371904711801</v>
      </c>
      <c r="Q719">
        <v>244.666886331846</v>
      </c>
      <c r="R719">
        <v>39.166974412097503</v>
      </c>
      <c r="S719" s="1">
        <f>(Table2[[#This Row],[Close Price]]-Table2[[#This Row],[20D EMA]])/Table2[[#This Row],[20D EMA]]</f>
        <v>-3.2108353854896764E-2</v>
      </c>
      <c r="T719" s="1">
        <f>(Table2[[#This Row],[Close Price]]-Table2[[#This Row],[50D EMA]])/Table2[[#This Row],[50D EMA]]</f>
        <v>-5.0383475832159769E-2</v>
      </c>
      <c r="U719" s="1">
        <f>(Table2[[#This Row],[Close Price]]-Table2[[#This Row],[200D EMA]])/Table2[[#This Row],[200D EMA]]</f>
        <v>-0.16466015052484131</v>
      </c>
      <c r="V719">
        <v>0.454938333055868</v>
      </c>
      <c r="W719">
        <v>201.5</v>
      </c>
      <c r="X719">
        <v>207.98</v>
      </c>
      <c r="Y719">
        <v>201.5</v>
      </c>
      <c r="Z719">
        <v>210.51</v>
      </c>
      <c r="AA719">
        <v>201.5</v>
      </c>
      <c r="AB719">
        <v>210.51</v>
      </c>
      <c r="AC719" s="1">
        <f>(Table2[[#This Row],[Close Price]]/Table2[[#This Row],[Day Low]])-1</f>
        <v>1.4292803970223256E-2</v>
      </c>
      <c r="AD719" s="1">
        <f>(Table2[[#This Row],[Day High]]/Table2[[#This Row],[Close Price]])-1</f>
        <v>1.7614247969468533E-2</v>
      </c>
      <c r="AE719" s="1">
        <f>(Table2[[#This Row],[Close Price]]/Table2[[#This Row],[Current Week Low]])-1</f>
        <v>1.4292803970223256E-2</v>
      </c>
      <c r="AF719" s="1">
        <f>(Table2[[#This Row],[Current Week High]]/Table2[[#This Row],[Close Price]])-1</f>
        <v>2.9993150014678616E-2</v>
      </c>
      <c r="AG719" s="1">
        <f>(Table2[[#This Row],[Close Price]]/Table2[[#This Row],[Current Month Low]])-1</f>
        <v>1.4292803970223256E-2</v>
      </c>
      <c r="AH719" s="1">
        <f>(Table2[[#This Row],[Current Month High]]/Table2[[#This Row],[Close Price]])-1</f>
        <v>2.9993150014678616E-2</v>
      </c>
      <c r="AI719">
        <v>111.248654467169</v>
      </c>
      <c r="AJ719">
        <v>6.72584856396867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-0.06</v>
      </c>
      <c r="AM719" t="s">
        <v>3214</v>
      </c>
      <c r="AN719">
        <v>-5.26</v>
      </c>
      <c r="AO719" t="s">
        <v>3214</v>
      </c>
      <c r="AP719">
        <v>-4.1093528712034998E-2</v>
      </c>
      <c r="AQ719">
        <f>(Table2[[#This Row],[Sharpe Ratio]]-AVERAGE(Table2[Sharpe Ratio]))/_xlfn.STDEV.P(Table2[Sharpe Ratio])</f>
        <v>-1.1944240406559257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720</v>
      </c>
      <c r="AT719">
        <f>_xlfn.RANK.AVG(Table2[[#This Row],[6M Return vs Nifty Z-Score]],Table2[6M Return vs Nifty Z-Score])</f>
        <v>638</v>
      </c>
      <c r="AU719">
        <f>_xlfn.RANK.AVG(Table2[[#This Row],[Sharpe Ratio Z-Score]],Table2[Sharpe Ratio Z-Score])</f>
        <v>646</v>
      </c>
      <c r="AV719">
        <f>(Table2[[#This Row],[Rank 1Y]]+Table2[[#This Row],[Rank 6M]]+Table2[[#This Row],[Rank Sharpe]])/3</f>
        <v>668</v>
      </c>
    </row>
    <row r="720" spans="1:48" x14ac:dyDescent="0.3">
      <c r="A720" t="s">
        <v>1368</v>
      </c>
      <c r="B720" t="s">
        <v>1369</v>
      </c>
      <c r="C720" t="s">
        <v>3183</v>
      </c>
      <c r="D720" t="s">
        <v>468</v>
      </c>
      <c r="E720">
        <v>8432.8537236184602</v>
      </c>
      <c r="F720">
        <v>766.45</v>
      </c>
      <c r="G720">
        <v>-42.1212203496897</v>
      </c>
      <c r="H720">
        <f>(Table2[[#This Row],[1Y Return vs Nifty]]-AVERAGE(Table2[1Y Return vs Nifty]))/_xlfn.STDEV.P(Table2[1Y Return vs Nifty])</f>
        <v>-1.1354637701882142</v>
      </c>
      <c r="I720">
        <v>-0.116616070581273</v>
      </c>
      <c r="J720">
        <f>(Table2[[#This Row],[1M Return vs Nifty]]-AVERAGE(Table2[1M Return vs Nifty]))/_xlfn.STDEV.P(Table2[1M Return vs Nifty])</f>
        <v>-0.16021962399661918</v>
      </c>
      <c r="K720">
        <v>-27.3411114743026</v>
      </c>
      <c r="L720">
        <f>(Table2[[#This Row],[6M Return vs Nifty]]-AVERAGE(Table2[6M Return vs Nifty]))/_xlfn.STDEV.P(Table2[6M Return vs Nifty])</f>
        <v>-1.2012147478222035</v>
      </c>
      <c r="M720">
        <v>6.5706746455938401</v>
      </c>
      <c r="N720">
        <f>(Table2[[#This Row],[1W Return vs Nifty]]-AVERAGE(Table2[1W Return vs Nifty]))/_xlfn.STDEV.P(Table2[1W Return vs Nifty])</f>
        <v>0.63372898120514931</v>
      </c>
      <c r="O720">
        <v>755.06</v>
      </c>
      <c r="P720">
        <v>767.712905034551</v>
      </c>
      <c r="Q720">
        <v>825.08354194404399</v>
      </c>
      <c r="R720">
        <v>64.349343244026201</v>
      </c>
      <c r="S720" s="1">
        <f>(Table2[[#This Row],[Close Price]]-Table2[[#This Row],[20D EMA]])/Table2[[#This Row],[20D EMA]]</f>
        <v>1.5084893915715441E-2</v>
      </c>
      <c r="T720" s="1">
        <f>(Table2[[#This Row],[Close Price]]-Table2[[#This Row],[50D EMA]])/Table2[[#This Row],[50D EMA]]</f>
        <v>-1.6450225419802171E-3</v>
      </c>
      <c r="U720" s="1">
        <f>(Table2[[#This Row],[Close Price]]-Table2[[#This Row],[200D EMA]])/Table2[[#This Row],[200D EMA]]</f>
        <v>-7.106376380492678E-2</v>
      </c>
      <c r="V720">
        <v>0.68462674912506205</v>
      </c>
      <c r="W720">
        <v>750.05</v>
      </c>
      <c r="X720">
        <v>784.1</v>
      </c>
      <c r="Y720">
        <v>725</v>
      </c>
      <c r="Z720">
        <v>784.1</v>
      </c>
      <c r="AA720">
        <v>736.2</v>
      </c>
      <c r="AB720">
        <v>784.1</v>
      </c>
      <c r="AC720" s="1">
        <f>(Table2[[#This Row],[Close Price]]/Table2[[#This Row],[Day Low]])-1</f>
        <v>2.1865208986067808E-2</v>
      </c>
      <c r="AD720" s="1">
        <f>(Table2[[#This Row],[Day High]]/Table2[[#This Row],[Close Price]])-1</f>
        <v>2.3028247113314526E-2</v>
      </c>
      <c r="AE720" s="1">
        <f>(Table2[[#This Row],[Close Price]]/Table2[[#This Row],[Current Week Low]])-1</f>
        <v>5.717241379310356E-2</v>
      </c>
      <c r="AF720" s="1">
        <f>(Table2[[#This Row],[Current Week High]]/Table2[[#This Row],[Close Price]])-1</f>
        <v>2.3028247113314526E-2</v>
      </c>
      <c r="AG720" s="1">
        <f>(Table2[[#This Row],[Close Price]]/Table2[[#This Row],[Current Month Low]])-1</f>
        <v>4.1089377886443845E-2</v>
      </c>
      <c r="AH720" s="1">
        <f>(Table2[[#This Row],[Current Month High]]/Table2[[#This Row],[Close Price]])-1</f>
        <v>2.3028247113314526E-2</v>
      </c>
      <c r="AI720">
        <v>44.340791962946</v>
      </c>
      <c r="AJ720">
        <v>6.3922820655191597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-0.02</v>
      </c>
      <c r="AM720" t="s">
        <v>3214</v>
      </c>
      <c r="AN720">
        <v>-1.47</v>
      </c>
      <c r="AO720" t="s">
        <v>3214</v>
      </c>
      <c r="AP720">
        <v>-3.6126936378276998E-2</v>
      </c>
      <c r="AQ720">
        <f>(Table2[[#This Row],[Sharpe Ratio]]-AVERAGE(Table2[Sharpe Ratio]))/_xlfn.STDEV.P(Table2[Sharpe Ratio])</f>
        <v>-1.1364305205479803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685</v>
      </c>
      <c r="AT720">
        <f>_xlfn.RANK.AVG(Table2[[#This Row],[6M Return vs Nifty Z-Score]],Table2[6M Return vs Nifty Z-Score])</f>
        <v>681</v>
      </c>
      <c r="AU720">
        <f>_xlfn.RANK.AVG(Table2[[#This Row],[Sharpe Ratio Z-Score]],Table2[Sharpe Ratio Z-Score])</f>
        <v>639</v>
      </c>
      <c r="AV720">
        <f>(Table2[[#This Row],[Rank 1Y]]+Table2[[#This Row],[Rank 6M]]+Table2[[#This Row],[Rank Sharpe]])/3</f>
        <v>668.33333333333337</v>
      </c>
    </row>
    <row r="721" spans="1:48" x14ac:dyDescent="0.3">
      <c r="A721" t="s">
        <v>1675</v>
      </c>
      <c r="B721" t="s">
        <v>1676</v>
      </c>
      <c r="C721" t="s">
        <v>3169</v>
      </c>
      <c r="D721" t="s">
        <v>24</v>
      </c>
      <c r="E721">
        <v>5309.2578530000001</v>
      </c>
      <c r="F721">
        <v>314</v>
      </c>
      <c r="G721">
        <v>-40.558896134437802</v>
      </c>
      <c r="H721">
        <f>(Table2[[#This Row],[1Y Return vs Nifty]]-AVERAGE(Table2[1Y Return vs Nifty]))/_xlfn.STDEV.P(Table2[1Y Return vs Nifty])</f>
        <v>-1.1087478173100906</v>
      </c>
      <c r="I721">
        <v>-3.4301594530460502</v>
      </c>
      <c r="J721">
        <f>(Table2[[#This Row],[1M Return vs Nifty]]-AVERAGE(Table2[1M Return vs Nifty]))/_xlfn.STDEV.P(Table2[1M Return vs Nifty])</f>
        <v>-0.4615551748876619</v>
      </c>
      <c r="K721">
        <v>-28.771545671410799</v>
      </c>
      <c r="L721">
        <f>(Table2[[#This Row],[6M Return vs Nifty]]-AVERAGE(Table2[6M Return vs Nifty]))/_xlfn.STDEV.P(Table2[6M Return vs Nifty])</f>
        <v>-1.2483348780755117</v>
      </c>
      <c r="M721">
        <v>2.3026653596176798</v>
      </c>
      <c r="N721">
        <f>(Table2[[#This Row],[1W Return vs Nifty]]-AVERAGE(Table2[1W Return vs Nifty]))/_xlfn.STDEV.P(Table2[1W Return vs Nifty])</f>
        <v>-0.34978160685924259</v>
      </c>
      <c r="O721">
        <v>319.25</v>
      </c>
      <c r="P721">
        <v>327.520422508222</v>
      </c>
      <c r="Q721">
        <v>342.34714140675698</v>
      </c>
      <c r="R721">
        <v>40.535284577312403</v>
      </c>
      <c r="S721" s="1">
        <f>(Table2[[#This Row],[Close Price]]-Table2[[#This Row],[20D EMA]])/Table2[[#This Row],[20D EMA]]</f>
        <v>-1.644479248238058E-2</v>
      </c>
      <c r="T721" s="1">
        <f>(Table2[[#This Row],[Close Price]]-Table2[[#This Row],[50D EMA]])/Table2[[#This Row],[50D EMA]]</f>
        <v>-4.1281158605865516E-2</v>
      </c>
      <c r="U721" s="1">
        <f>(Table2[[#This Row],[Close Price]]-Table2[[#This Row],[200D EMA]])/Table2[[#This Row],[200D EMA]]</f>
        <v>-8.2802331254393471E-2</v>
      </c>
      <c r="V721">
        <v>0.91042851140032</v>
      </c>
      <c r="W721">
        <v>311.25</v>
      </c>
      <c r="X721">
        <v>318.5</v>
      </c>
      <c r="Y721">
        <v>305.75</v>
      </c>
      <c r="Z721">
        <v>318.5</v>
      </c>
      <c r="AA721">
        <v>311.25</v>
      </c>
      <c r="AB721">
        <v>318.5</v>
      </c>
      <c r="AC721" s="1">
        <f>(Table2[[#This Row],[Close Price]]/Table2[[#This Row],[Day Low]])-1</f>
        <v>8.835341365461824E-3</v>
      </c>
      <c r="AD721" s="1">
        <f>(Table2[[#This Row],[Day High]]/Table2[[#This Row],[Close Price]])-1</f>
        <v>1.4331210191082855E-2</v>
      </c>
      <c r="AE721" s="1">
        <f>(Table2[[#This Row],[Close Price]]/Table2[[#This Row],[Current Week Low]])-1</f>
        <v>2.6982829108749051E-2</v>
      </c>
      <c r="AF721" s="1">
        <f>(Table2[[#This Row],[Current Week High]]/Table2[[#This Row],[Close Price]])-1</f>
        <v>1.4331210191082855E-2</v>
      </c>
      <c r="AG721" s="1">
        <f>(Table2[[#This Row],[Close Price]]/Table2[[#This Row],[Current Month Low]])-1</f>
        <v>8.835341365461824E-3</v>
      </c>
      <c r="AH721" s="1">
        <f>(Table2[[#This Row],[Current Month High]]/Table2[[#This Row],[Close Price]])-1</f>
        <v>1.4331210191082855E-2</v>
      </c>
      <c r="AI721">
        <v>34.474522292993598</v>
      </c>
      <c r="AJ721">
        <v>2.6982829108748998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3214</v>
      </c>
      <c r="AN721">
        <v>-0.57999999999999996</v>
      </c>
      <c r="AO721" t="s">
        <v>3214</v>
      </c>
      <c r="AP721">
        <v>-3.5781625427174002E-2</v>
      </c>
      <c r="AQ721">
        <f>(Table2[[#This Row],[Sharpe Ratio]]-AVERAGE(Table2[Sharpe Ratio]))/_xlfn.STDEV.P(Table2[Sharpe Ratio])</f>
        <v>-1.1323984204196549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682</v>
      </c>
      <c r="AT721">
        <f>_xlfn.RANK.AVG(Table2[[#This Row],[6M Return vs Nifty Z-Score]],Table2[6M Return vs Nifty Z-Score])</f>
        <v>686</v>
      </c>
      <c r="AU721">
        <f>_xlfn.RANK.AVG(Table2[[#This Row],[Sharpe Ratio Z-Score]],Table2[Sharpe Ratio Z-Score])</f>
        <v>638</v>
      </c>
      <c r="AV721">
        <f>(Table2[[#This Row],[Rank 1Y]]+Table2[[#This Row],[Rank 6M]]+Table2[[#This Row],[Rank Sharpe]])/3</f>
        <v>668.66666666666663</v>
      </c>
    </row>
    <row r="722" spans="1:48" x14ac:dyDescent="0.3">
      <c r="A722" t="s">
        <v>1602</v>
      </c>
      <c r="B722" t="s">
        <v>1603</v>
      </c>
      <c r="C722" t="s">
        <v>3179</v>
      </c>
      <c r="D722" t="s">
        <v>838</v>
      </c>
      <c r="E722">
        <v>6035.3687145923204</v>
      </c>
      <c r="F722">
        <v>33.200000000000003</v>
      </c>
      <c r="G722">
        <v>-50.155226505464597</v>
      </c>
      <c r="H722">
        <f>(Table2[[#This Row],[1Y Return vs Nifty]]-AVERAGE(Table2[1Y Return vs Nifty]))/_xlfn.STDEV.P(Table2[1Y Return vs Nifty])</f>
        <v>-1.2728463491592712</v>
      </c>
      <c r="I722">
        <v>-12.9035503916308</v>
      </c>
      <c r="J722">
        <f>(Table2[[#This Row],[1M Return vs Nifty]]-AVERAGE(Table2[1M Return vs Nifty]))/_xlfn.STDEV.P(Table2[1M Return vs Nifty])</f>
        <v>-1.3230708237822915</v>
      </c>
      <c r="K722">
        <v>-39.179394866856498</v>
      </c>
      <c r="L722">
        <f>(Table2[[#This Row],[6M Return vs Nifty]]-AVERAGE(Table2[6M Return vs Nifty]))/_xlfn.STDEV.P(Table2[6M Return vs Nifty])</f>
        <v>-1.5911812744617522</v>
      </c>
      <c r="M722">
        <v>1.9788796197009699</v>
      </c>
      <c r="N722">
        <f>(Table2[[#This Row],[1W Return vs Nifty]]-AVERAGE(Table2[1W Return vs Nifty]))/_xlfn.STDEV.P(Table2[1W Return vs Nifty])</f>
        <v>-0.42439407420290581</v>
      </c>
      <c r="O722">
        <v>38.020000000000003</v>
      </c>
      <c r="P722">
        <v>39.597450756269303</v>
      </c>
      <c r="Q722">
        <v>42.0647769156866</v>
      </c>
      <c r="R722">
        <v>27.496626074693101</v>
      </c>
      <c r="S722" s="1">
        <f>(Table2[[#This Row],[Close Price]]-Table2[[#This Row],[20D EMA]])/Table2[[#This Row],[20D EMA]]</f>
        <v>-0.12677538137822197</v>
      </c>
      <c r="T722" s="1">
        <f>(Table2[[#This Row],[Close Price]]-Table2[[#This Row],[50D EMA]])/Table2[[#This Row],[50D EMA]]</f>
        <v>-0.16156218731470784</v>
      </c>
      <c r="U722" s="1">
        <f>(Table2[[#This Row],[Close Price]]-Table2[[#This Row],[200D EMA]])/Table2[[#This Row],[200D EMA]]</f>
        <v>-0.21074108947385828</v>
      </c>
      <c r="V722">
        <v>3.8164446626273598</v>
      </c>
      <c r="W722">
        <v>33.01</v>
      </c>
      <c r="X722">
        <v>33.950000000000003</v>
      </c>
      <c r="Y722">
        <v>33.01</v>
      </c>
      <c r="Z722">
        <v>34.94</v>
      </c>
      <c r="AA722">
        <v>33.01</v>
      </c>
      <c r="AB722">
        <v>34.6</v>
      </c>
      <c r="AC722" s="1">
        <f>(Table2[[#This Row],[Close Price]]/Table2[[#This Row],[Day Low]])-1</f>
        <v>5.7558315661923043E-3</v>
      </c>
      <c r="AD722" s="1">
        <f>(Table2[[#This Row],[Day High]]/Table2[[#This Row],[Close Price]])-1</f>
        <v>2.2590361445783191E-2</v>
      </c>
      <c r="AE722" s="1">
        <f>(Table2[[#This Row],[Close Price]]/Table2[[#This Row],[Current Week Low]])-1</f>
        <v>5.7558315661923043E-3</v>
      </c>
      <c r="AF722" s="1">
        <f>(Table2[[#This Row],[Current Week High]]/Table2[[#This Row],[Close Price]])-1</f>
        <v>5.2409638554216764E-2</v>
      </c>
      <c r="AG722" s="1">
        <f>(Table2[[#This Row],[Close Price]]/Table2[[#This Row],[Current Month Low]])-1</f>
        <v>5.7558315661923043E-3</v>
      </c>
      <c r="AH722" s="1">
        <f>(Table2[[#This Row],[Current Month High]]/Table2[[#This Row],[Close Price]])-1</f>
        <v>4.2168674698795039E-2</v>
      </c>
      <c r="AI722">
        <v>62.650602409638502</v>
      </c>
      <c r="AJ722">
        <v>1.2812690665039601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-0.22</v>
      </c>
      <c r="AM722" t="s">
        <v>3214</v>
      </c>
      <c r="AN722">
        <v>-21.33</v>
      </c>
      <c r="AO722" t="s">
        <v>3214</v>
      </c>
      <c r="AP722">
        <v>-9.0283597342070004E-3</v>
      </c>
      <c r="AQ722">
        <f>(Table2[[#This Row],[Sharpe Ratio]]-AVERAGE(Table2[Sharpe Ratio]))/_xlfn.STDEV.P(Table2[Sharpe Ratio])</f>
        <v>-0.82000796280697563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706</v>
      </c>
      <c r="AT722">
        <f>_xlfn.RANK.AVG(Table2[[#This Row],[6M Return vs Nifty Z-Score]],Table2[6M Return vs Nifty Z-Score])</f>
        <v>722</v>
      </c>
      <c r="AU722">
        <f>_xlfn.RANK.AVG(Table2[[#This Row],[Sharpe Ratio Z-Score]],Table2[Sharpe Ratio Z-Score])</f>
        <v>581</v>
      </c>
      <c r="AV722">
        <f>(Table2[[#This Row],[Rank 1Y]]+Table2[[#This Row],[Rank 6M]]+Table2[[#This Row],[Rank Sharpe]])/3</f>
        <v>669.66666666666663</v>
      </c>
    </row>
    <row r="723" spans="1:48" x14ac:dyDescent="0.3">
      <c r="A723" t="s">
        <v>1226</v>
      </c>
      <c r="B723" t="s">
        <v>1227</v>
      </c>
      <c r="C723" t="s">
        <v>3178</v>
      </c>
      <c r="D723" t="s">
        <v>1228</v>
      </c>
      <c r="E723">
        <v>9945.8067014999997</v>
      </c>
      <c r="F723">
        <v>909.7</v>
      </c>
      <c r="G723">
        <v>-48.664195510909401</v>
      </c>
      <c r="H723">
        <f>(Table2[[#This Row],[1Y Return vs Nifty]]-AVERAGE(Table2[1Y Return vs Nifty]))/_xlfn.STDEV.P(Table2[1Y Return vs Nifty])</f>
        <v>-1.247349519883066</v>
      </c>
      <c r="I723">
        <v>-2.0213547728544801</v>
      </c>
      <c r="J723">
        <f>(Table2[[#This Row],[1M Return vs Nifty]]-AVERAGE(Table2[1M Return vs Nifty]))/_xlfn.STDEV.P(Table2[1M Return vs Nifty])</f>
        <v>-0.33343766278567011</v>
      </c>
      <c r="K723">
        <v>-18.790220236521201</v>
      </c>
      <c r="L723">
        <f>(Table2[[#This Row],[6M Return vs Nifty]]-AVERAGE(Table2[6M Return vs Nifty]))/_xlfn.STDEV.P(Table2[6M Return vs Nifty])</f>
        <v>-0.91953865973602433</v>
      </c>
      <c r="M723">
        <v>3.6845749073563701</v>
      </c>
      <c r="N723">
        <f>(Table2[[#This Row],[1W Return vs Nifty]]-AVERAGE(Table2[1W Return vs Nifty]))/_xlfn.STDEV.P(Table2[1W Return vs Nifty])</f>
        <v>-3.1337437486395357E-2</v>
      </c>
      <c r="O723">
        <v>921.58</v>
      </c>
      <c r="P723">
        <v>935.89748446421402</v>
      </c>
      <c r="Q723">
        <v>993.11298852264099</v>
      </c>
      <c r="R723">
        <v>44.767089721444698</v>
      </c>
      <c r="S723" s="1">
        <f>(Table2[[#This Row],[Close Price]]-Table2[[#This Row],[20D EMA]])/Table2[[#This Row],[20D EMA]]</f>
        <v>-1.2890904750537115E-2</v>
      </c>
      <c r="T723" s="1">
        <f>(Table2[[#This Row],[Close Price]]-Table2[[#This Row],[50D EMA]])/Table2[[#This Row],[50D EMA]]</f>
        <v>-2.7991831262599881E-2</v>
      </c>
      <c r="U723" s="1">
        <f>(Table2[[#This Row],[Close Price]]-Table2[[#This Row],[200D EMA]])/Table2[[#This Row],[200D EMA]]</f>
        <v>-8.3991438523753931E-2</v>
      </c>
      <c r="V723">
        <v>1.4823826000473901</v>
      </c>
      <c r="W723">
        <v>903.55</v>
      </c>
      <c r="X723">
        <v>913.85</v>
      </c>
      <c r="Y723">
        <v>900</v>
      </c>
      <c r="Z723">
        <v>930</v>
      </c>
      <c r="AA723">
        <v>903.55</v>
      </c>
      <c r="AB723">
        <v>930</v>
      </c>
      <c r="AC723" s="1">
        <f>(Table2[[#This Row],[Close Price]]/Table2[[#This Row],[Day Low]])-1</f>
        <v>6.8064855293012982E-3</v>
      </c>
      <c r="AD723" s="1">
        <f>(Table2[[#This Row],[Day High]]/Table2[[#This Row],[Close Price]])-1</f>
        <v>4.5619434978563245E-3</v>
      </c>
      <c r="AE723" s="1">
        <f>(Table2[[#This Row],[Close Price]]/Table2[[#This Row],[Current Week Low]])-1</f>
        <v>1.0777777777777775E-2</v>
      </c>
      <c r="AF723" s="1">
        <f>(Table2[[#This Row],[Current Week High]]/Table2[[#This Row],[Close Price]])-1</f>
        <v>2.2315048917225466E-2</v>
      </c>
      <c r="AG723" s="1">
        <f>(Table2[[#This Row],[Close Price]]/Table2[[#This Row],[Current Month Low]])-1</f>
        <v>6.8064855293012982E-3</v>
      </c>
      <c r="AH723" s="1">
        <f>(Table2[[#This Row],[Current Month High]]/Table2[[#This Row],[Close Price]])-1</f>
        <v>2.2315048917225466E-2</v>
      </c>
      <c r="AI723">
        <v>42.574475101681799</v>
      </c>
      <c r="AJ723">
        <v>6.5222482435597096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-0.18</v>
      </c>
      <c r="AM723" t="s">
        <v>3214</v>
      </c>
      <c r="AN723">
        <v>-2.0499999999999998</v>
      </c>
      <c r="AO723" t="s">
        <v>3214</v>
      </c>
      <c r="AP723">
        <v>-7.9292728252049999E-2</v>
      </c>
      <c r="AQ723">
        <f>(Table2[[#This Row],[Sharpe Ratio]]-AVERAGE(Table2[Sharpe Ratio]))/_xlfn.STDEV.P(Table2[Sharpe Ratio])</f>
        <v>-1.6404654907612242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701</v>
      </c>
      <c r="AT723">
        <f>_xlfn.RANK.AVG(Table2[[#This Row],[6M Return vs Nifty Z-Score]],Table2[6M Return vs Nifty Z-Score])</f>
        <v>618</v>
      </c>
      <c r="AU723">
        <f>_xlfn.RANK.AVG(Table2[[#This Row],[Sharpe Ratio Z-Score]],Table2[Sharpe Ratio Z-Score])</f>
        <v>694</v>
      </c>
      <c r="AV723">
        <f>(Table2[[#This Row],[Rank 1Y]]+Table2[[#This Row],[Rank 6M]]+Table2[[#This Row],[Rank Sharpe]])/3</f>
        <v>671</v>
      </c>
    </row>
    <row r="724" spans="1:48" x14ac:dyDescent="0.3">
      <c r="A724" t="s">
        <v>1851</v>
      </c>
      <c r="B724" t="s">
        <v>1852</v>
      </c>
      <c r="C724" t="s">
        <v>3169</v>
      </c>
      <c r="D724" t="s">
        <v>51</v>
      </c>
      <c r="E724">
        <v>4180.6205927199999</v>
      </c>
      <c r="F724">
        <v>570.35</v>
      </c>
      <c r="G724">
        <v>-58.861742480870198</v>
      </c>
      <c r="H724">
        <f>(Table2[[#This Row],[1Y Return vs Nifty]]-AVERAGE(Table2[1Y Return vs Nifty]))/_xlfn.STDEV.P(Table2[1Y Return vs Nifty])</f>
        <v>-1.4217289359238015</v>
      </c>
      <c r="I724">
        <v>-5.1726816075291397</v>
      </c>
      <c r="J724">
        <f>(Table2[[#This Row],[1M Return vs Nifty]]-AVERAGE(Table2[1M Return vs Nifty]))/_xlfn.STDEV.P(Table2[1M Return vs Nifty])</f>
        <v>-0.62002114703691602</v>
      </c>
      <c r="K724">
        <v>-45.873151915027599</v>
      </c>
      <c r="L724">
        <f>(Table2[[#This Row],[6M Return vs Nifty]]-AVERAGE(Table2[6M Return vs Nifty]))/_xlfn.STDEV.P(Table2[6M Return vs Nifty])</f>
        <v>-1.8116812489670209</v>
      </c>
      <c r="M724">
        <v>1.7362514689417701</v>
      </c>
      <c r="N724">
        <f>(Table2[[#This Row],[1W Return vs Nifty]]-AVERAGE(Table2[1W Return vs Nifty]))/_xlfn.STDEV.P(Table2[1W Return vs Nifty])</f>
        <v>-0.48030476681040296</v>
      </c>
      <c r="O724">
        <v>597.54</v>
      </c>
      <c r="P724">
        <v>626.94802226968</v>
      </c>
      <c r="Q724">
        <v>744.69150392896199</v>
      </c>
      <c r="R724">
        <v>32.767147302793802</v>
      </c>
      <c r="S724" s="1">
        <f>(Table2[[#This Row],[Close Price]]-Table2[[#This Row],[20D EMA]])/Table2[[#This Row],[20D EMA]]</f>
        <v>-4.550322990929468E-2</v>
      </c>
      <c r="T724" s="1">
        <f>(Table2[[#This Row],[Close Price]]-Table2[[#This Row],[50D EMA]])/Table2[[#This Row],[50D EMA]]</f>
        <v>-9.027546185532824E-2</v>
      </c>
      <c r="U724" s="1">
        <f>(Table2[[#This Row],[Close Price]]-Table2[[#This Row],[200D EMA]])/Table2[[#This Row],[200D EMA]]</f>
        <v>-0.23411238480517543</v>
      </c>
      <c r="V724">
        <v>1.0631897167031401</v>
      </c>
      <c r="W724">
        <v>567.29999999999995</v>
      </c>
      <c r="X724">
        <v>585</v>
      </c>
      <c r="Y724">
        <v>567.29999999999995</v>
      </c>
      <c r="Z724">
        <v>600</v>
      </c>
      <c r="AA724">
        <v>567.29999999999995</v>
      </c>
      <c r="AB724">
        <v>590.70000000000005</v>
      </c>
      <c r="AC724" s="1">
        <f>(Table2[[#This Row],[Close Price]]/Table2[[#This Row],[Day Low]])-1</f>
        <v>5.3763440860217226E-3</v>
      </c>
      <c r="AD724" s="1">
        <f>(Table2[[#This Row],[Day High]]/Table2[[#This Row],[Close Price]])-1</f>
        <v>2.5685982291575371E-2</v>
      </c>
      <c r="AE724" s="1">
        <f>(Table2[[#This Row],[Close Price]]/Table2[[#This Row],[Current Week Low]])-1</f>
        <v>5.3763440860217226E-3</v>
      </c>
      <c r="AF724" s="1">
        <f>(Table2[[#This Row],[Current Week High]]/Table2[[#This Row],[Close Price]])-1</f>
        <v>5.1985622863154113E-2</v>
      </c>
      <c r="AG724" s="1">
        <f>(Table2[[#This Row],[Close Price]]/Table2[[#This Row],[Current Month Low]])-1</f>
        <v>5.3763440860217226E-3</v>
      </c>
      <c r="AH724" s="1">
        <f>(Table2[[#This Row],[Current Month High]]/Table2[[#This Row],[Close Price]])-1</f>
        <v>3.5679845708775249E-2</v>
      </c>
      <c r="AI724">
        <v>117.971421057245</v>
      </c>
      <c r="AJ724">
        <v>0.53763440860217204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-0.23</v>
      </c>
      <c r="AM724" t="s">
        <v>3214</v>
      </c>
      <c r="AN724">
        <v>-5.12</v>
      </c>
      <c r="AO724" t="s">
        <v>3214</v>
      </c>
      <c r="AP724">
        <v>-1.844858610788E-3</v>
      </c>
      <c r="AQ724">
        <f>(Table2[[#This Row],[Sharpe Ratio]]-AVERAGE(Table2[Sharpe Ratio]))/_xlfn.STDEV.P(Table2[Sharpe Ratio])</f>
        <v>-0.73612821410788565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721</v>
      </c>
      <c r="AT724">
        <f>_xlfn.RANK.AVG(Table2[[#This Row],[6M Return vs Nifty Z-Score]],Table2[6M Return vs Nifty Z-Score])</f>
        <v>728</v>
      </c>
      <c r="AU724">
        <f>_xlfn.RANK.AVG(Table2[[#This Row],[Sharpe Ratio Z-Score]],Table2[Sharpe Ratio Z-Score])</f>
        <v>567</v>
      </c>
      <c r="AV724">
        <f>(Table2[[#This Row],[Rank 1Y]]+Table2[[#This Row],[Rank 6M]]+Table2[[#This Row],[Rank Sharpe]])/3</f>
        <v>672</v>
      </c>
    </row>
    <row r="725" spans="1:48" x14ac:dyDescent="0.3">
      <c r="A725" t="s">
        <v>2205</v>
      </c>
      <c r="B725" t="s">
        <v>2206</v>
      </c>
      <c r="C725" t="s">
        <v>3186</v>
      </c>
      <c r="D725" t="s">
        <v>1951</v>
      </c>
      <c r="E725">
        <v>2752.6779502300001</v>
      </c>
      <c r="F725">
        <v>14.79</v>
      </c>
      <c r="G725">
        <v>-47.809458718153898</v>
      </c>
      <c r="H725">
        <f>(Table2[[#This Row],[1Y Return vs Nifty]]-AVERAGE(Table2[1Y Return vs Nifty]))/_xlfn.STDEV.P(Table2[1Y Return vs Nifty])</f>
        <v>-1.2327334064953765</v>
      </c>
      <c r="I725">
        <v>1.88759416472537</v>
      </c>
      <c r="J725">
        <f>(Table2[[#This Row],[1M Return vs Nifty]]-AVERAGE(Table2[1M Return vs Nifty]))/_xlfn.STDEV.P(Table2[1M Return vs Nifty])</f>
        <v>2.2044413514896197E-2</v>
      </c>
      <c r="K725">
        <v>-35.115005638890899</v>
      </c>
      <c r="L725">
        <f>(Table2[[#This Row],[6M Return vs Nifty]]-AVERAGE(Table2[6M Return vs Nifty]))/_xlfn.STDEV.P(Table2[6M Return vs Nifty])</f>
        <v>-1.4572956681129579</v>
      </c>
      <c r="M725">
        <v>11.006900822647101</v>
      </c>
      <c r="N725">
        <f>(Table2[[#This Row],[1W Return vs Nifty]]-AVERAGE(Table2[1W Return vs Nifty]))/_xlfn.STDEV.P(Table2[1W Return vs Nifty])</f>
        <v>1.6560030963333685</v>
      </c>
      <c r="O725">
        <v>14.22</v>
      </c>
      <c r="P725">
        <v>14.5911694366718</v>
      </c>
      <c r="Q725">
        <v>16.319454402057399</v>
      </c>
      <c r="R725">
        <v>75.989495140717295</v>
      </c>
      <c r="S725" s="1">
        <f>(Table2[[#This Row],[Close Price]]-Table2[[#This Row],[20D EMA]])/Table2[[#This Row],[20D EMA]]</f>
        <v>4.0084388185653901E-2</v>
      </c>
      <c r="T725" s="1">
        <f>(Table2[[#This Row],[Close Price]]-Table2[[#This Row],[50D EMA]])/Table2[[#This Row],[50D EMA]]</f>
        <v>1.3626773658626768E-2</v>
      </c>
      <c r="U725" s="1">
        <f>(Table2[[#This Row],[Close Price]]-Table2[[#This Row],[200D EMA]])/Table2[[#This Row],[200D EMA]]</f>
        <v>-9.3719701919972351E-2</v>
      </c>
      <c r="V725">
        <v>1.5433002804504501</v>
      </c>
      <c r="W725">
        <v>14.56</v>
      </c>
      <c r="X725">
        <v>15.6</v>
      </c>
      <c r="Y725">
        <v>13.63</v>
      </c>
      <c r="Z725">
        <v>15.6</v>
      </c>
      <c r="AA725">
        <v>14.24</v>
      </c>
      <c r="AB725">
        <v>15.6</v>
      </c>
      <c r="AC725" s="1">
        <f>(Table2[[#This Row],[Close Price]]/Table2[[#This Row],[Day Low]])-1</f>
        <v>1.5796703296703241E-2</v>
      </c>
      <c r="AD725" s="1">
        <f>(Table2[[#This Row],[Day High]]/Table2[[#This Row],[Close Price]])-1</f>
        <v>5.476673427991896E-2</v>
      </c>
      <c r="AE725" s="1">
        <f>(Table2[[#This Row],[Close Price]]/Table2[[#This Row],[Current Week Low]])-1</f>
        <v>8.5106382978723305E-2</v>
      </c>
      <c r="AF725" s="1">
        <f>(Table2[[#This Row],[Current Week High]]/Table2[[#This Row],[Close Price]])-1</f>
        <v>5.476673427991896E-2</v>
      </c>
      <c r="AG725" s="1">
        <f>(Table2[[#This Row],[Close Price]]/Table2[[#This Row],[Current Month Low]])-1</f>
        <v>3.8623595505618002E-2</v>
      </c>
      <c r="AH725" s="1">
        <f>(Table2[[#This Row],[Current Month High]]/Table2[[#This Row],[Close Price]])-1</f>
        <v>5.476673427991896E-2</v>
      </c>
      <c r="AI725">
        <v>76.132521974306897</v>
      </c>
      <c r="AJ725">
        <v>15.0972762645914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-0.04</v>
      </c>
      <c r="AM725" t="s">
        <v>3214</v>
      </c>
      <c r="AN725">
        <v>5.72</v>
      </c>
      <c r="AO725" t="s">
        <v>3215</v>
      </c>
      <c r="AP725">
        <v>-2.2129491448850999E-2</v>
      </c>
      <c r="AQ725">
        <f>(Table2[[#This Row],[Sharpe Ratio]]-AVERAGE(Table2[Sharpe Ratio]))/_xlfn.STDEV.P(Table2[Sharpe Ratio])</f>
        <v>-0.97298624136747003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699</v>
      </c>
      <c r="AT725">
        <f>_xlfn.RANK.AVG(Table2[[#This Row],[6M Return vs Nifty Z-Score]],Table2[6M Return vs Nifty Z-Score])</f>
        <v>711</v>
      </c>
      <c r="AU725">
        <f>_xlfn.RANK.AVG(Table2[[#This Row],[Sharpe Ratio Z-Score]],Table2[Sharpe Ratio Z-Score])</f>
        <v>611</v>
      </c>
      <c r="AV725">
        <f>(Table2[[#This Row],[Rank 1Y]]+Table2[[#This Row],[Rank 6M]]+Table2[[#This Row],[Rank Sharpe]])/3</f>
        <v>673.66666666666663</v>
      </c>
    </row>
    <row r="726" spans="1:48" x14ac:dyDescent="0.3">
      <c r="A726" t="s">
        <v>1353</v>
      </c>
      <c r="B726" t="s">
        <v>1354</v>
      </c>
      <c r="C726" t="s">
        <v>3178</v>
      </c>
      <c r="D726" t="s">
        <v>83</v>
      </c>
      <c r="E726">
        <v>8558.1099116149999</v>
      </c>
      <c r="F726">
        <v>283.45</v>
      </c>
      <c r="G726">
        <v>-72.379391341208105</v>
      </c>
      <c r="H726">
        <f>(Table2[[#This Row],[1Y Return vs Nifty]]-AVERAGE(Table2[1Y Return vs Nifty]))/_xlfn.STDEV.P(Table2[1Y Return vs Nifty])</f>
        <v>-1.6528825380060579</v>
      </c>
      <c r="I726">
        <v>-1.00802090442734</v>
      </c>
      <c r="J726">
        <f>(Table2[[#This Row],[1M Return vs Nifty]]-AVERAGE(Table2[1M Return vs Nifty]))/_xlfn.STDEV.P(Table2[1M Return vs Nifty])</f>
        <v>-0.24128449494275908</v>
      </c>
      <c r="K726">
        <v>-16.0395163498596</v>
      </c>
      <c r="L726">
        <f>(Table2[[#This Row],[6M Return vs Nifty]]-AVERAGE(Table2[6M Return vs Nifty]))/_xlfn.STDEV.P(Table2[6M Return vs Nifty])</f>
        <v>-0.82892734347288843</v>
      </c>
      <c r="M726">
        <v>3.94400071157636</v>
      </c>
      <c r="N726">
        <f>(Table2[[#This Row],[1W Return vs Nifty]]-AVERAGE(Table2[1W Return vs Nifty]))/_xlfn.STDEV.P(Table2[1W Return vs Nifty])</f>
        <v>2.8444069106349508E-2</v>
      </c>
      <c r="O726">
        <v>290.24</v>
      </c>
      <c r="P726">
        <v>293.30893915865101</v>
      </c>
      <c r="Q726">
        <v>330.43581275363601</v>
      </c>
      <c r="R726">
        <v>48.7897849073522</v>
      </c>
      <c r="S726" s="1">
        <f>(Table2[[#This Row],[Close Price]]-Table2[[#This Row],[20D EMA]])/Table2[[#This Row],[20D EMA]]</f>
        <v>-2.3394432194046376E-2</v>
      </c>
      <c r="T726" s="1">
        <f>(Table2[[#This Row],[Close Price]]-Table2[[#This Row],[50D EMA]])/Table2[[#This Row],[50D EMA]]</f>
        <v>-3.3612815166599197E-2</v>
      </c>
      <c r="U726" s="1">
        <f>(Table2[[#This Row],[Close Price]]-Table2[[#This Row],[200D EMA]])/Table2[[#This Row],[200D EMA]]</f>
        <v>-0.14219346372321748</v>
      </c>
      <c r="V726">
        <v>0.41955614871668501</v>
      </c>
      <c r="W726">
        <v>282.3</v>
      </c>
      <c r="X726">
        <v>288.8</v>
      </c>
      <c r="Y726">
        <v>282.3</v>
      </c>
      <c r="Z726">
        <v>292.95</v>
      </c>
      <c r="AA726">
        <v>282.3</v>
      </c>
      <c r="AB726">
        <v>292.95</v>
      </c>
      <c r="AC726" s="1">
        <f>(Table2[[#This Row],[Close Price]]/Table2[[#This Row],[Day Low]])-1</f>
        <v>4.0736804817569361E-3</v>
      </c>
      <c r="AD726" s="1">
        <f>(Table2[[#This Row],[Day High]]/Table2[[#This Row],[Close Price]])-1</f>
        <v>1.887458105485984E-2</v>
      </c>
      <c r="AE726" s="1">
        <f>(Table2[[#This Row],[Close Price]]/Table2[[#This Row],[Current Week Low]])-1</f>
        <v>4.0736804817569361E-3</v>
      </c>
      <c r="AF726" s="1">
        <f>(Table2[[#This Row],[Current Week High]]/Table2[[#This Row],[Close Price]])-1</f>
        <v>3.3515611218909891E-2</v>
      </c>
      <c r="AG726" s="1">
        <f>(Table2[[#This Row],[Close Price]]/Table2[[#This Row],[Current Month Low]])-1</f>
        <v>4.0736804817569361E-3</v>
      </c>
      <c r="AH726" s="1">
        <f>(Table2[[#This Row],[Current Month High]]/Table2[[#This Row],[Close Price]])-1</f>
        <v>3.3515611218909891E-2</v>
      </c>
      <c r="AI726">
        <v>79.872993473275699</v>
      </c>
      <c r="AJ726">
        <v>8.6015325670497997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-0.16</v>
      </c>
      <c r="AM726" t="s">
        <v>3214</v>
      </c>
      <c r="AN726">
        <v>-4.29</v>
      </c>
      <c r="AO726" t="s">
        <v>3214</v>
      </c>
      <c r="AP726">
        <v>-9.8544066198208005E-2</v>
      </c>
      <c r="AQ726">
        <f>(Table2[[#This Row],[Sharpe Ratio]]-AVERAGE(Table2[Sharpe Ratio]))/_xlfn.STDEV.P(Table2[Sharpe Ratio])</f>
        <v>-1.8652580203789297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728</v>
      </c>
      <c r="AT726">
        <f>_xlfn.RANK.AVG(Table2[[#This Row],[6M Return vs Nifty Z-Score]],Table2[6M Return vs Nifty Z-Score])</f>
        <v>588</v>
      </c>
      <c r="AU726">
        <f>_xlfn.RANK.AVG(Table2[[#This Row],[Sharpe Ratio Z-Score]],Table2[Sharpe Ratio Z-Score])</f>
        <v>711</v>
      </c>
      <c r="AV726">
        <f>(Table2[[#This Row],[Rank 1Y]]+Table2[[#This Row],[Rank 6M]]+Table2[[#This Row],[Rank Sharpe]])/3</f>
        <v>675.66666666666663</v>
      </c>
    </row>
    <row r="727" spans="1:48" x14ac:dyDescent="0.3">
      <c r="A727" t="s">
        <v>1413</v>
      </c>
      <c r="B727" t="s">
        <v>1414</v>
      </c>
      <c r="C727" t="s">
        <v>3179</v>
      </c>
      <c r="D727" t="s">
        <v>127</v>
      </c>
      <c r="E727">
        <v>7943.10237435</v>
      </c>
      <c r="F727">
        <v>646.45000000000005</v>
      </c>
      <c r="G727">
        <v>-44.655490829176301</v>
      </c>
      <c r="H727">
        <f>(Table2[[#This Row],[1Y Return vs Nifty]]-AVERAGE(Table2[1Y Return vs Nifty]))/_xlfn.STDEV.P(Table2[1Y Return vs Nifty])</f>
        <v>-1.1788001340808187</v>
      </c>
      <c r="I727">
        <v>-2.5321965579118202</v>
      </c>
      <c r="J727">
        <f>(Table2[[#This Row],[1M Return vs Nifty]]-AVERAGE(Table2[1M Return vs Nifty]))/_xlfn.STDEV.P(Table2[1M Return vs Nifty])</f>
        <v>-0.37989391005650347</v>
      </c>
      <c r="K727">
        <v>-18.9425522142188</v>
      </c>
      <c r="L727">
        <f>(Table2[[#This Row],[6M Return vs Nifty]]-AVERAGE(Table2[6M Return vs Nifty]))/_xlfn.STDEV.P(Table2[6M Return vs Nifty])</f>
        <v>-0.92455664843160079</v>
      </c>
      <c r="M727">
        <v>-0.99575766145096201</v>
      </c>
      <c r="N727">
        <f>(Table2[[#This Row],[1W Return vs Nifty]]-AVERAGE(Table2[1W Return vs Nifty]))/_xlfn.STDEV.P(Table2[1W Return vs Nifty])</f>
        <v>-1.1098628877963779</v>
      </c>
      <c r="O727">
        <v>677.49</v>
      </c>
      <c r="P727">
        <v>678.52345612843305</v>
      </c>
      <c r="Q727">
        <v>698.99189893355594</v>
      </c>
      <c r="R727">
        <v>36.321515206991599</v>
      </c>
      <c r="S727" s="1">
        <f>(Table2[[#This Row],[Close Price]]-Table2[[#This Row],[20D EMA]])/Table2[[#This Row],[20D EMA]]</f>
        <v>-4.5816174408478301E-2</v>
      </c>
      <c r="T727" s="1">
        <f>(Table2[[#This Row],[Close Price]]-Table2[[#This Row],[50D EMA]])/Table2[[#This Row],[50D EMA]]</f>
        <v>-4.7269487648135253E-2</v>
      </c>
      <c r="U727" s="1">
        <f>(Table2[[#This Row],[Close Price]]-Table2[[#This Row],[200D EMA]])/Table2[[#This Row],[200D EMA]]</f>
        <v>-7.5168108548494594E-2</v>
      </c>
      <c r="V727">
        <v>0.48742904624546401</v>
      </c>
      <c r="W727">
        <v>637.5</v>
      </c>
      <c r="X727">
        <v>663.25</v>
      </c>
      <c r="Y727">
        <v>637.5</v>
      </c>
      <c r="Z727">
        <v>675.55</v>
      </c>
      <c r="AA727">
        <v>637.5</v>
      </c>
      <c r="AB727">
        <v>675.55</v>
      </c>
      <c r="AC727" s="1">
        <f>(Table2[[#This Row],[Close Price]]/Table2[[#This Row],[Day Low]])-1</f>
        <v>1.4039215686274531E-2</v>
      </c>
      <c r="AD727" s="1">
        <f>(Table2[[#This Row],[Day High]]/Table2[[#This Row],[Close Price]])-1</f>
        <v>2.5988088792636699E-2</v>
      </c>
      <c r="AE727" s="1">
        <f>(Table2[[#This Row],[Close Price]]/Table2[[#This Row],[Current Week Low]])-1</f>
        <v>1.4039215686274531E-2</v>
      </c>
      <c r="AF727" s="1">
        <f>(Table2[[#This Row],[Current Week High]]/Table2[[#This Row],[Close Price]])-1</f>
        <v>4.5015082372959814E-2</v>
      </c>
      <c r="AG727" s="1">
        <f>(Table2[[#This Row],[Close Price]]/Table2[[#This Row],[Current Month Low]])-1</f>
        <v>1.4039215686274531E-2</v>
      </c>
      <c r="AH727" s="1">
        <f>(Table2[[#This Row],[Current Month High]]/Table2[[#This Row],[Close Price]])-1</f>
        <v>4.5015082372959814E-2</v>
      </c>
      <c r="AI727">
        <v>31.3326630056462</v>
      </c>
      <c r="AJ727">
        <v>7.9936518543267603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-0.14000000000000001</v>
      </c>
      <c r="AM727" t="s">
        <v>3214</v>
      </c>
      <c r="AN727">
        <v>-6.22</v>
      </c>
      <c r="AO727" t="s">
        <v>3214</v>
      </c>
      <c r="AP727">
        <v>-0.105355555979738</v>
      </c>
      <c r="AQ727">
        <f>(Table2[[#This Row],[Sharpe Ratio]]-AVERAGE(Table2[Sharpe Ratio]))/_xlfn.STDEV.P(Table2[Sharpe Ratio])</f>
        <v>-1.944793895897694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691</v>
      </c>
      <c r="AT727">
        <f>_xlfn.RANK.AVG(Table2[[#This Row],[6M Return vs Nifty Z-Score]],Table2[6M Return vs Nifty Z-Score])</f>
        <v>620</v>
      </c>
      <c r="AU727">
        <f>_xlfn.RANK.AVG(Table2[[#This Row],[Sharpe Ratio Z-Score]],Table2[Sharpe Ratio Z-Score])</f>
        <v>718</v>
      </c>
      <c r="AV727">
        <f>(Table2[[#This Row],[Rank 1Y]]+Table2[[#This Row],[Rank 6M]]+Table2[[#This Row],[Rank Sharpe]])/3</f>
        <v>676.33333333333337</v>
      </c>
    </row>
    <row r="728" spans="1:48" x14ac:dyDescent="0.3">
      <c r="A728" t="s">
        <v>1501</v>
      </c>
      <c r="B728" t="s">
        <v>1502</v>
      </c>
      <c r="C728" t="s">
        <v>3173</v>
      </c>
      <c r="D728" t="s">
        <v>54</v>
      </c>
      <c r="E728">
        <v>7003.5003906279999</v>
      </c>
      <c r="F728">
        <v>209.42</v>
      </c>
      <c r="G728">
        <v>-39.8204544614524</v>
      </c>
      <c r="H728">
        <f>(Table2[[#This Row],[1Y Return vs Nifty]]-AVERAGE(Table2[1Y Return vs Nifty]))/_xlfn.STDEV.P(Table2[1Y Return vs Nifty])</f>
        <v>-1.0961203660127681</v>
      </c>
      <c r="I728">
        <v>-4.89552156505151</v>
      </c>
      <c r="J728">
        <f>(Table2[[#This Row],[1M Return vs Nifty]]-AVERAGE(Table2[1M Return vs Nifty]))/_xlfn.STDEV.P(Table2[1M Return vs Nifty])</f>
        <v>-0.59481605253688374</v>
      </c>
      <c r="K728">
        <v>-59.309443668515598</v>
      </c>
      <c r="L728">
        <f>(Table2[[#This Row],[6M Return vs Nifty]]-AVERAGE(Table2[6M Return vs Nifty]))/_xlfn.STDEV.P(Table2[6M Return vs Nifty])</f>
        <v>-2.2542879895117713</v>
      </c>
      <c r="M728">
        <v>3.47649204413618</v>
      </c>
      <c r="N728">
        <f>(Table2[[#This Row],[1W Return vs Nifty]]-AVERAGE(Table2[1W Return vs Nifty]))/_xlfn.STDEV.P(Table2[1W Return vs Nifty])</f>
        <v>-7.9287590698164809E-2</v>
      </c>
      <c r="O728">
        <v>218.42</v>
      </c>
      <c r="P728">
        <v>223.39048515840199</v>
      </c>
      <c r="Q728">
        <v>252.15604205745501</v>
      </c>
      <c r="R728">
        <v>40.542238054938998</v>
      </c>
      <c r="S728" s="1">
        <f>(Table2[[#This Row],[Close Price]]-Table2[[#This Row],[20D EMA]])/Table2[[#This Row],[20D EMA]]</f>
        <v>-4.1205017855507738E-2</v>
      </c>
      <c r="T728" s="1">
        <f>(Table2[[#This Row],[Close Price]]-Table2[[#This Row],[50D EMA]])/Table2[[#This Row],[50D EMA]]</f>
        <v>-6.2538407347545677E-2</v>
      </c>
      <c r="U728" s="1">
        <f>(Table2[[#This Row],[Close Price]]-Table2[[#This Row],[200D EMA]])/Table2[[#This Row],[200D EMA]]</f>
        <v>-0.16948252244424666</v>
      </c>
      <c r="V728">
        <v>0.71278943224496605</v>
      </c>
      <c r="W728">
        <v>0</v>
      </c>
      <c r="X728">
        <v>0</v>
      </c>
      <c r="Y728">
        <v>208.83</v>
      </c>
      <c r="Z728">
        <v>218</v>
      </c>
      <c r="AA728">
        <v>208.83</v>
      </c>
      <c r="AB728">
        <v>217.5</v>
      </c>
      <c r="AC728" s="1" t="e">
        <f>(Table2[[#This Row],[Close Price]]/Table2[[#This Row],[Day Low]])-1</f>
        <v>#DIV/0!</v>
      </c>
      <c r="AD728" s="1">
        <f>(Table2[[#This Row],[Day High]]/Table2[[#This Row],[Close Price]])-1</f>
        <v>-1</v>
      </c>
      <c r="AE728" s="1">
        <f>(Table2[[#This Row],[Close Price]]/Table2[[#This Row],[Current Week Low]])-1</f>
        <v>2.8252645692667944E-3</v>
      </c>
      <c r="AF728" s="1">
        <f>(Table2[[#This Row],[Current Week High]]/Table2[[#This Row],[Close Price]])-1</f>
        <v>4.0970298920828929E-2</v>
      </c>
      <c r="AG728" s="1">
        <f>(Table2[[#This Row],[Close Price]]/Table2[[#This Row],[Current Month Low]])-1</f>
        <v>2.8252645692667944E-3</v>
      </c>
      <c r="AH728" s="1">
        <f>(Table2[[#This Row],[Current Month High]]/Table2[[#This Row],[Close Price]])-1</f>
        <v>3.8582752363671258E-2</v>
      </c>
      <c r="AI728">
        <v>125.766402444847</v>
      </c>
      <c r="AJ728">
        <v>6.7924528301886697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-0.21</v>
      </c>
      <c r="AM728" t="s">
        <v>3214</v>
      </c>
      <c r="AN728">
        <v>-6.75</v>
      </c>
      <c r="AO728" t="s">
        <v>3214</v>
      </c>
      <c r="AP728">
        <v>-3.0509778658468999E-2</v>
      </c>
      <c r="AQ728">
        <f>(Table2[[#This Row],[Sharpe Ratio]]-AVERAGE(Table2[Sharpe Ratio]))/_xlfn.STDEV.P(Table2[Sharpe Ratio])</f>
        <v>-1.0708405290040803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680</v>
      </c>
      <c r="AT728">
        <f>_xlfn.RANK.AVG(Table2[[#This Row],[6M Return vs Nifty Z-Score]],Table2[6M Return vs Nifty Z-Score])</f>
        <v>730</v>
      </c>
      <c r="AU728">
        <f>_xlfn.RANK.AVG(Table2[[#This Row],[Sharpe Ratio Z-Score]],Table2[Sharpe Ratio Z-Score])</f>
        <v>624</v>
      </c>
      <c r="AV728">
        <f>(Table2[[#This Row],[Rank 1Y]]+Table2[[#This Row],[Rank 6M]]+Table2[[#This Row],[Rank Sharpe]])/3</f>
        <v>678</v>
      </c>
    </row>
    <row r="729" spans="1:48" x14ac:dyDescent="0.3">
      <c r="A729" t="s">
        <v>1596</v>
      </c>
      <c r="B729" t="s">
        <v>1597</v>
      </c>
      <c r="C729" t="s">
        <v>3181</v>
      </c>
      <c r="D729" t="s">
        <v>440</v>
      </c>
      <c r="E729">
        <v>6182.0227322849996</v>
      </c>
      <c r="F729">
        <v>555.70000000000005</v>
      </c>
      <c r="G729">
        <v>-49.161507910448499</v>
      </c>
      <c r="H729">
        <f>(Table2[[#This Row],[1Y Return vs Nifty]]-AVERAGE(Table2[1Y Return vs Nifty]))/_xlfn.STDEV.P(Table2[1Y Return vs Nifty])</f>
        <v>-1.2558536283786583</v>
      </c>
      <c r="I729">
        <v>-2.5796113447459499</v>
      </c>
      <c r="J729">
        <f>(Table2[[#This Row],[1M Return vs Nifty]]-AVERAGE(Table2[1M Return vs Nifty]))/_xlfn.STDEV.P(Table2[1M Return vs Nifty])</f>
        <v>-0.38420583818355147</v>
      </c>
      <c r="K729">
        <v>-21.016040599535501</v>
      </c>
      <c r="L729">
        <f>(Table2[[#This Row],[6M Return vs Nifty]]-AVERAGE(Table2[6M Return vs Nifty]))/_xlfn.STDEV.P(Table2[6M Return vs Nifty])</f>
        <v>-0.99285971542507989</v>
      </c>
      <c r="M729">
        <v>1.2334234767911101</v>
      </c>
      <c r="N729">
        <f>(Table2[[#This Row],[1W Return vs Nifty]]-AVERAGE(Table2[1W Return vs Nifty]))/_xlfn.STDEV.P(Table2[1W Return vs Nifty])</f>
        <v>-0.5961753334186537</v>
      </c>
      <c r="O729">
        <v>571.97</v>
      </c>
      <c r="P729">
        <v>592.47663494658104</v>
      </c>
      <c r="Q729">
        <v>626.06921034565505</v>
      </c>
      <c r="R729">
        <v>32.011864494609803</v>
      </c>
      <c r="S729" s="1">
        <f>(Table2[[#This Row],[Close Price]]-Table2[[#This Row],[20D EMA]])/Table2[[#This Row],[20D EMA]]</f>
        <v>-2.8445547843418326E-2</v>
      </c>
      <c r="T729" s="1">
        <f>(Table2[[#This Row],[Close Price]]-Table2[[#This Row],[50D EMA]])/Table2[[#This Row],[50D EMA]]</f>
        <v>-6.2072717770375631E-2</v>
      </c>
      <c r="U729" s="1">
        <f>(Table2[[#This Row],[Close Price]]-Table2[[#This Row],[200D EMA]])/Table2[[#This Row],[200D EMA]]</f>
        <v>-0.11239845241200076</v>
      </c>
      <c r="V729">
        <v>0.84075424149246403</v>
      </c>
      <c r="W729">
        <v>555</v>
      </c>
      <c r="X729">
        <v>562.4</v>
      </c>
      <c r="Y729">
        <v>555</v>
      </c>
      <c r="Z729">
        <v>566.95000000000005</v>
      </c>
      <c r="AA729">
        <v>555</v>
      </c>
      <c r="AB729">
        <v>566.95000000000005</v>
      </c>
      <c r="AC729" s="1">
        <f>(Table2[[#This Row],[Close Price]]/Table2[[#This Row],[Day Low]])-1</f>
        <v>1.2612612612612484E-3</v>
      </c>
      <c r="AD729" s="1">
        <f>(Table2[[#This Row],[Day High]]/Table2[[#This Row],[Close Price]])-1</f>
        <v>1.2056865215043899E-2</v>
      </c>
      <c r="AE729" s="1">
        <f>(Table2[[#This Row],[Close Price]]/Table2[[#This Row],[Current Week Low]])-1</f>
        <v>1.2612612612612484E-3</v>
      </c>
      <c r="AF729" s="1">
        <f>(Table2[[#This Row],[Current Week High]]/Table2[[#This Row],[Close Price]])-1</f>
        <v>2.024473636854407E-2</v>
      </c>
      <c r="AG729" s="1">
        <f>(Table2[[#This Row],[Close Price]]/Table2[[#This Row],[Current Month Low]])-1</f>
        <v>1.2612612612612484E-3</v>
      </c>
      <c r="AH729" s="1">
        <f>(Table2[[#This Row],[Current Month High]]/Table2[[#This Row],[Close Price]])-1</f>
        <v>2.024473636854407E-2</v>
      </c>
      <c r="AI729">
        <v>39.643692639913603</v>
      </c>
      <c r="AJ729">
        <v>6.5886640452670999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-0.27</v>
      </c>
      <c r="AM729" t="s">
        <v>3214</v>
      </c>
      <c r="AN729">
        <v>-4.29</v>
      </c>
      <c r="AO729" t="s">
        <v>3214</v>
      </c>
      <c r="AP729">
        <v>-9.0559686641438E-2</v>
      </c>
      <c r="AQ729">
        <f>(Table2[[#This Row],[Sharpe Ratio]]-AVERAGE(Table2[Sharpe Ratio]))/_xlfn.STDEV.P(Table2[Sharpe Ratio])</f>
        <v>-1.7720266365128323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704</v>
      </c>
      <c r="AT729">
        <f>_xlfn.RANK.AVG(Table2[[#This Row],[6M Return vs Nifty Z-Score]],Table2[6M Return vs Nifty Z-Score])</f>
        <v>640</v>
      </c>
      <c r="AU729">
        <f>_xlfn.RANK.AVG(Table2[[#This Row],[Sharpe Ratio Z-Score]],Table2[Sharpe Ratio Z-Score])</f>
        <v>706</v>
      </c>
      <c r="AV729">
        <f>(Table2[[#This Row],[Rank 1Y]]+Table2[[#This Row],[Rank 6M]]+Table2[[#This Row],[Rank Sharpe]])/3</f>
        <v>683.33333333333337</v>
      </c>
    </row>
    <row r="730" spans="1:48" x14ac:dyDescent="0.3">
      <c r="A730" t="s">
        <v>1056</v>
      </c>
      <c r="B730" t="s">
        <v>1057</v>
      </c>
      <c r="C730" t="s">
        <v>3186</v>
      </c>
      <c r="D730" t="s">
        <v>610</v>
      </c>
      <c r="E730">
        <v>13457.837593619999</v>
      </c>
      <c r="F730">
        <v>135.76</v>
      </c>
      <c r="G730">
        <v>-77.755680095313394</v>
      </c>
      <c r="H730">
        <f>(Table2[[#This Row],[1Y Return vs Nifty]]-AVERAGE(Table2[1Y Return vs Nifty]))/_xlfn.STDEV.P(Table2[1Y Return vs Nifty])</f>
        <v>-1.7448177942170777</v>
      </c>
      <c r="I730">
        <v>-1.00440625995344</v>
      </c>
      <c r="J730">
        <f>(Table2[[#This Row],[1M Return vs Nifty]]-AVERAGE(Table2[1M Return vs Nifty]))/_xlfn.STDEV.P(Table2[1M Return vs Nifty])</f>
        <v>-0.24095577708453456</v>
      </c>
      <c r="K730">
        <v>-23.730456916278499</v>
      </c>
      <c r="L730">
        <f>(Table2[[#This Row],[6M Return vs Nifty]]-AVERAGE(Table2[6M Return vs Nifty]))/_xlfn.STDEV.P(Table2[6M Return vs Nifty])</f>
        <v>-1.0822756778406937</v>
      </c>
      <c r="M730">
        <v>7.3775885248815403</v>
      </c>
      <c r="N730">
        <f>(Table2[[#This Row],[1W Return vs Nifty]]-AVERAGE(Table2[1W Return vs Nifty]))/_xlfn.STDEV.P(Table2[1W Return vs Nifty])</f>
        <v>0.81967242480148994</v>
      </c>
      <c r="O730">
        <v>134.96</v>
      </c>
      <c r="P730">
        <v>137.751581457528</v>
      </c>
      <c r="Q730">
        <v>163.15244516921101</v>
      </c>
      <c r="R730">
        <v>68.213136124054003</v>
      </c>
      <c r="S730" s="1">
        <f>(Table2[[#This Row],[Close Price]]-Table2[[#This Row],[20D EMA]])/Table2[[#This Row],[20D EMA]]</f>
        <v>5.9276822762298672E-3</v>
      </c>
      <c r="T730" s="1">
        <f>(Table2[[#This Row],[Close Price]]-Table2[[#This Row],[50D EMA]])/Table2[[#This Row],[50D EMA]]</f>
        <v>-1.4457775630997488E-2</v>
      </c>
      <c r="U730" s="1">
        <f>(Table2[[#This Row],[Close Price]]-Table2[[#This Row],[200D EMA]])/Table2[[#This Row],[200D EMA]]</f>
        <v>-0.1678947878519465</v>
      </c>
      <c r="V730">
        <v>1.27982911841484</v>
      </c>
      <c r="W730">
        <v>134.82</v>
      </c>
      <c r="X730">
        <v>143.55000000000001</v>
      </c>
      <c r="Y730">
        <v>132.97</v>
      </c>
      <c r="Z730">
        <v>143.55000000000001</v>
      </c>
      <c r="AA730">
        <v>134.82</v>
      </c>
      <c r="AB730">
        <v>143.55000000000001</v>
      </c>
      <c r="AC730" s="1">
        <f>(Table2[[#This Row],[Close Price]]/Table2[[#This Row],[Day Low]])-1</f>
        <v>6.9722593087078177E-3</v>
      </c>
      <c r="AD730" s="1">
        <f>(Table2[[#This Row],[Day High]]/Table2[[#This Row],[Close Price]])-1</f>
        <v>5.7380671773718417E-2</v>
      </c>
      <c r="AE730" s="1">
        <f>(Table2[[#This Row],[Close Price]]/Table2[[#This Row],[Current Week Low]])-1</f>
        <v>2.0982176430773825E-2</v>
      </c>
      <c r="AF730" s="1">
        <f>(Table2[[#This Row],[Current Week High]]/Table2[[#This Row],[Close Price]])-1</f>
        <v>5.7380671773718417E-2</v>
      </c>
      <c r="AG730" s="1">
        <f>(Table2[[#This Row],[Close Price]]/Table2[[#This Row],[Current Month Low]])-1</f>
        <v>6.9722593087078177E-3</v>
      </c>
      <c r="AH730" s="1">
        <f>(Table2[[#This Row],[Current Month High]]/Table2[[#This Row],[Close Price]])-1</f>
        <v>5.7380671773718417E-2</v>
      </c>
      <c r="AI730">
        <v>120.757218621096</v>
      </c>
      <c r="AJ730">
        <v>8.1752988047808692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-0.16</v>
      </c>
      <c r="AM730" t="s">
        <v>3214</v>
      </c>
      <c r="AN730">
        <v>0.67</v>
      </c>
      <c r="AO730" t="s">
        <v>3215</v>
      </c>
      <c r="AP730">
        <v>-9.6019741598557001E-2</v>
      </c>
      <c r="AQ730">
        <f>(Table2[[#This Row],[Sharpe Ratio]]-AVERAGE(Table2[Sharpe Ratio]))/_xlfn.STDEV.P(Table2[Sharpe Ratio])</f>
        <v>-1.8357821827037102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730</v>
      </c>
      <c r="AT730">
        <f>_xlfn.RANK.AVG(Table2[[#This Row],[6M Return vs Nifty Z-Score]],Table2[6M Return vs Nifty Z-Score])</f>
        <v>656</v>
      </c>
      <c r="AU730">
        <f>_xlfn.RANK.AVG(Table2[[#This Row],[Sharpe Ratio Z-Score]],Table2[Sharpe Ratio Z-Score])</f>
        <v>710</v>
      </c>
      <c r="AV730">
        <f>(Table2[[#This Row],[Rank 1Y]]+Table2[[#This Row],[Rank 6M]]+Table2[[#This Row],[Rank Sharpe]])/3</f>
        <v>698.66666666666663</v>
      </c>
    </row>
    <row r="731" spans="1:48" x14ac:dyDescent="0.3">
      <c r="A731" t="s">
        <v>2362</v>
      </c>
      <c r="B731" t="s">
        <v>2363</v>
      </c>
      <c r="C731" t="s">
        <v>3178</v>
      </c>
      <c r="D731" t="s">
        <v>1228</v>
      </c>
      <c r="E731">
        <v>2319.9913155499999</v>
      </c>
      <c r="F731">
        <v>309</v>
      </c>
      <c r="G731">
        <v>-73.631416194358806</v>
      </c>
      <c r="H731">
        <f>(Table2[[#This Row],[1Y Return vs Nifty]]-AVERAGE(Table2[1Y Return vs Nifty]))/_xlfn.STDEV.P(Table2[1Y Return vs Nifty])</f>
        <v>-1.6742923303221944</v>
      </c>
      <c r="I731">
        <v>-13.023473111793001</v>
      </c>
      <c r="J731">
        <f>(Table2[[#This Row],[1M Return vs Nifty]]-AVERAGE(Table2[1M Return vs Nifty]))/_xlfn.STDEV.P(Table2[1M Return vs Nifty])</f>
        <v>-1.3339766652858811</v>
      </c>
      <c r="K731">
        <v>-35.931658306737198</v>
      </c>
      <c r="L731">
        <f>(Table2[[#This Row],[6M Return vs Nifty]]-AVERAGE(Table2[6M Return vs Nifty]))/_xlfn.STDEV.P(Table2[6M Return vs Nifty])</f>
        <v>-1.4841971363233954</v>
      </c>
      <c r="M731">
        <v>1.8191314822799101</v>
      </c>
      <c r="N731">
        <f>(Table2[[#This Row],[1W Return vs Nifty]]-AVERAGE(Table2[1W Return vs Nifty]))/_xlfn.STDEV.P(Table2[1W Return vs Nifty])</f>
        <v>-0.46120608046854905</v>
      </c>
      <c r="O731">
        <v>340.31</v>
      </c>
      <c r="P731">
        <v>366.78849954323402</v>
      </c>
      <c r="Q731">
        <v>408.706901937635</v>
      </c>
      <c r="R731">
        <v>17.107327162846602</v>
      </c>
      <c r="S731" s="1">
        <f>(Table2[[#This Row],[Close Price]]-Table2[[#This Row],[20D EMA]])/Table2[[#This Row],[20D EMA]]</f>
        <v>-9.2004348975933709E-2</v>
      </c>
      <c r="T731" s="1">
        <f>(Table2[[#This Row],[Close Price]]-Table2[[#This Row],[50D EMA]])/Table2[[#This Row],[50D EMA]]</f>
        <v>-0.15755264850233502</v>
      </c>
      <c r="U731" s="1">
        <f>(Table2[[#This Row],[Close Price]]-Table2[[#This Row],[200D EMA]])/Table2[[#This Row],[200D EMA]]</f>
        <v>-0.24395698106622474</v>
      </c>
      <c r="V731">
        <v>0.73991176422874905</v>
      </c>
      <c r="W731">
        <v>305.64999999999998</v>
      </c>
      <c r="X731">
        <v>321.14999999999998</v>
      </c>
      <c r="Y731">
        <v>305.64999999999998</v>
      </c>
      <c r="Z731">
        <v>329.8</v>
      </c>
      <c r="AA731">
        <v>305.64999999999998</v>
      </c>
      <c r="AB731">
        <v>329.8</v>
      </c>
      <c r="AC731" s="1">
        <f>(Table2[[#This Row],[Close Price]]/Table2[[#This Row],[Day Low]])-1</f>
        <v>1.0960248650417226E-2</v>
      </c>
      <c r="AD731" s="1">
        <f>(Table2[[#This Row],[Day High]]/Table2[[#This Row],[Close Price]])-1</f>
        <v>3.9320388349514568E-2</v>
      </c>
      <c r="AE731" s="1">
        <f>(Table2[[#This Row],[Close Price]]/Table2[[#This Row],[Current Week Low]])-1</f>
        <v>1.0960248650417226E-2</v>
      </c>
      <c r="AF731" s="1">
        <f>(Table2[[#This Row],[Current Week High]]/Table2[[#This Row],[Close Price]])-1</f>
        <v>6.7313915857605267E-2</v>
      </c>
      <c r="AG731" s="1">
        <f>(Table2[[#This Row],[Close Price]]/Table2[[#This Row],[Current Month Low]])-1</f>
        <v>1.0960248650417226E-2</v>
      </c>
      <c r="AH731" s="1">
        <f>(Table2[[#This Row],[Current Month High]]/Table2[[#This Row],[Close Price]])-1</f>
        <v>6.7313915857605267E-2</v>
      </c>
      <c r="AI731">
        <v>82.055016181229703</v>
      </c>
      <c r="AJ731">
        <v>1.0960248650417199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-0.37</v>
      </c>
      <c r="AM731" t="s">
        <v>3214</v>
      </c>
      <c r="AN731">
        <v>-10.38</v>
      </c>
      <c r="AO731" t="s">
        <v>3214</v>
      </c>
      <c r="AP731">
        <v>-4.7223394958684002E-2</v>
      </c>
      <c r="AQ731">
        <f>(Table2[[#This Row],[Sharpe Ratio]]-AVERAGE(Table2[Sharpe Ratio]))/_xlfn.STDEV.P(Table2[Sharpe Ratio])</f>
        <v>-1.2660007873556227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729</v>
      </c>
      <c r="AT731">
        <f>_xlfn.RANK.AVG(Table2[[#This Row],[6M Return vs Nifty Z-Score]],Table2[6M Return vs Nifty Z-Score])</f>
        <v>714</v>
      </c>
      <c r="AU731">
        <f>_xlfn.RANK.AVG(Table2[[#This Row],[Sharpe Ratio Z-Score]],Table2[Sharpe Ratio Z-Score])</f>
        <v>656</v>
      </c>
      <c r="AV731">
        <f>(Table2[[#This Row],[Rank 1Y]]+Table2[[#This Row],[Rank 6M]]+Table2[[#This Row],[Rank Sharpe]])/3</f>
        <v>699.66666666666663</v>
      </c>
    </row>
    <row r="732" spans="1:48" x14ac:dyDescent="0.3">
      <c r="A732" t="s">
        <v>1706</v>
      </c>
      <c r="B732" t="s">
        <v>1707</v>
      </c>
      <c r="C732" t="s">
        <v>3178</v>
      </c>
      <c r="D732" t="s">
        <v>463</v>
      </c>
      <c r="E732">
        <v>5058.0411039599903</v>
      </c>
      <c r="F732">
        <v>301.10000000000002</v>
      </c>
      <c r="G732">
        <v>-59.670515602387397</v>
      </c>
      <c r="H732">
        <f>(Table2[[#This Row],[1Y Return vs Nifty]]-AVERAGE(Table2[1Y Return vs Nifty]))/_xlfn.STDEV.P(Table2[1Y Return vs Nifty])</f>
        <v>-1.4355590643904865</v>
      </c>
      <c r="I732">
        <v>-2.4546132336121702</v>
      </c>
      <c r="J732">
        <f>(Table2[[#This Row],[1M Return vs Nifty]]-AVERAGE(Table2[1M Return vs Nifty]))/_xlfn.STDEV.P(Table2[1M Return vs Nifty])</f>
        <v>-0.37283843769072345</v>
      </c>
      <c r="K732">
        <v>-35.165854624535001</v>
      </c>
      <c r="L732">
        <f>(Table2[[#This Row],[6M Return vs Nifty]]-AVERAGE(Table2[6M Return vs Nifty]))/_xlfn.STDEV.P(Table2[6M Return vs Nifty])</f>
        <v>-1.4589706915650273</v>
      </c>
      <c r="M732">
        <v>1.9126676908615201</v>
      </c>
      <c r="N732">
        <f>(Table2[[#This Row],[1W Return vs Nifty]]-AVERAGE(Table2[1W Return vs Nifty]))/_xlfn.STDEV.P(Table2[1W Return vs Nifty])</f>
        <v>-0.43965180414359195</v>
      </c>
      <c r="O732">
        <v>309.18</v>
      </c>
      <c r="P732">
        <v>315.73725951298599</v>
      </c>
      <c r="Q732">
        <v>351.49982022039302</v>
      </c>
      <c r="R732">
        <v>42.407696552980603</v>
      </c>
      <c r="S732" s="1">
        <f>(Table2[[#This Row],[Close Price]]-Table2[[#This Row],[20D EMA]])/Table2[[#This Row],[20D EMA]]</f>
        <v>-2.6133643832071882E-2</v>
      </c>
      <c r="T732" s="1">
        <f>(Table2[[#This Row],[Close Price]]-Table2[[#This Row],[50D EMA]])/Table2[[#This Row],[50D EMA]]</f>
        <v>-4.6358987012060086E-2</v>
      </c>
      <c r="U732" s="1">
        <f>(Table2[[#This Row],[Close Price]]-Table2[[#This Row],[200D EMA]])/Table2[[#This Row],[200D EMA]]</f>
        <v>-0.14338505262617754</v>
      </c>
      <c r="V732">
        <v>0.53830892253100704</v>
      </c>
      <c r="W732">
        <v>300.5</v>
      </c>
      <c r="X732">
        <v>306</v>
      </c>
      <c r="Y732">
        <v>300.5</v>
      </c>
      <c r="Z732">
        <v>312.64999999999998</v>
      </c>
      <c r="AA732">
        <v>300.5</v>
      </c>
      <c r="AB732">
        <v>311.7</v>
      </c>
      <c r="AC732" s="1">
        <f>(Table2[[#This Row],[Close Price]]/Table2[[#This Row],[Day Low]])-1</f>
        <v>1.9966722129785008E-3</v>
      </c>
      <c r="AD732" s="1">
        <f>(Table2[[#This Row],[Day High]]/Table2[[#This Row],[Close Price]])-1</f>
        <v>1.6273663234805724E-2</v>
      </c>
      <c r="AE732" s="1">
        <f>(Table2[[#This Row],[Close Price]]/Table2[[#This Row],[Current Week Low]])-1</f>
        <v>1.9966722129785008E-3</v>
      </c>
      <c r="AF732" s="1">
        <f>(Table2[[#This Row],[Current Week High]]/Table2[[#This Row],[Close Price]])-1</f>
        <v>3.8359349053470382E-2</v>
      </c>
      <c r="AG732" s="1">
        <f>(Table2[[#This Row],[Close Price]]/Table2[[#This Row],[Current Month Low]])-1</f>
        <v>1.9966722129785008E-3</v>
      </c>
      <c r="AH732" s="1">
        <f>(Table2[[#This Row],[Current Month High]]/Table2[[#This Row],[Close Price]])-1</f>
        <v>3.5204251079375526E-2</v>
      </c>
      <c r="AI732">
        <v>80.1394885420126</v>
      </c>
      <c r="AJ732">
        <v>14.639253759756301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-0.16</v>
      </c>
      <c r="AM732" t="s">
        <v>3214</v>
      </c>
      <c r="AN732">
        <v>-4.3499999999999996</v>
      </c>
      <c r="AO732" t="s">
        <v>3214</v>
      </c>
      <c r="AP732">
        <v>-0.11537267929937101</v>
      </c>
      <c r="AQ732">
        <f>(Table2[[#This Row],[Sharpe Ratio]]-AVERAGE(Table2[Sharpe Ratio]))/_xlfn.STDEV.P(Table2[Sharpe Ratio])</f>
        <v>-2.0617610644555655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722</v>
      </c>
      <c r="AT732">
        <f>_xlfn.RANK.AVG(Table2[[#This Row],[6M Return vs Nifty Z-Score]],Table2[6M Return vs Nifty Z-Score])</f>
        <v>713</v>
      </c>
      <c r="AU732">
        <f>_xlfn.RANK.AVG(Table2[[#This Row],[Sharpe Ratio Z-Score]],Table2[Sharpe Ratio Z-Score])</f>
        <v>724</v>
      </c>
      <c r="AV732">
        <f>(Table2[[#This Row],[Rank 1Y]]+Table2[[#This Row],[Rank 6M]]+Table2[[#This Row],[Rank Sharpe]])/3</f>
        <v>719.66666666666663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C311-808B-4184-BD33-C3B9666F2590}">
  <dimension ref="A1:Q1496"/>
  <sheetViews>
    <sheetView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3167</v>
      </c>
      <c r="D2" t="s">
        <v>18</v>
      </c>
      <c r="E2">
        <v>1985700.0650821801</v>
      </c>
      <c r="F2">
        <v>2929.65</v>
      </c>
      <c r="G2">
        <v>-2.9182685895193701</v>
      </c>
      <c r="H2">
        <v>-3.2643501871369001</v>
      </c>
      <c r="I2">
        <v>-13.009943869032501</v>
      </c>
      <c r="J2">
        <v>1.86319421030543</v>
      </c>
      <c r="K2">
        <v>2978.2813609157702</v>
      </c>
      <c r="L2">
        <v>2866.8151540410799</v>
      </c>
      <c r="M2">
        <v>39.583430453054703</v>
      </c>
      <c r="N2">
        <v>1.45400844200426</v>
      </c>
      <c r="O2">
        <v>9.8288191422183306</v>
      </c>
      <c r="P2">
        <v>31.9483853533306</v>
      </c>
      <c r="Q2">
        <v>-3.1345390704326001E-2</v>
      </c>
    </row>
    <row r="3" spans="1:17" x14ac:dyDescent="0.3">
      <c r="A3" t="s">
        <v>19</v>
      </c>
      <c r="B3" t="s">
        <v>20</v>
      </c>
      <c r="C3" t="s">
        <v>3168</v>
      </c>
      <c r="D3" t="s">
        <v>21</v>
      </c>
      <c r="E3">
        <v>1554085.5920261</v>
      </c>
      <c r="F3">
        <v>4232.75</v>
      </c>
      <c r="G3">
        <v>-8.8380213705247002</v>
      </c>
      <c r="H3">
        <v>-5.2475788713701199</v>
      </c>
      <c r="I3">
        <v>-5.3180352662735704</v>
      </c>
      <c r="J3">
        <v>4.0121445744052</v>
      </c>
      <c r="K3">
        <v>4323.8548114532496</v>
      </c>
      <c r="L3">
        <v>4041.6708571459299</v>
      </c>
      <c r="M3">
        <v>35.574783495694803</v>
      </c>
      <c r="N3">
        <v>1.2079632072030799</v>
      </c>
      <c r="O3">
        <v>8.4932963203591108</v>
      </c>
      <c r="P3">
        <v>27.8390214436726</v>
      </c>
      <c r="Q3">
        <v>-4.7959996811560997E-2</v>
      </c>
    </row>
    <row r="4" spans="1:17" x14ac:dyDescent="0.3">
      <c r="A4" t="s">
        <v>22</v>
      </c>
      <c r="B4" t="s">
        <v>23</v>
      </c>
      <c r="C4" t="s">
        <v>3169</v>
      </c>
      <c r="D4" t="s">
        <v>24</v>
      </c>
      <c r="E4">
        <v>1319503.30131994</v>
      </c>
      <c r="F4">
        <v>1726.2</v>
      </c>
      <c r="G4">
        <v>-14.8313612845736</v>
      </c>
      <c r="H4">
        <v>5.9221570703526902</v>
      </c>
      <c r="I4">
        <v>3.9045984643969902</v>
      </c>
      <c r="J4">
        <v>1.1054225849905399</v>
      </c>
      <c r="K4">
        <v>1669.8270656305799</v>
      </c>
      <c r="L4">
        <v>1596.8813370225701</v>
      </c>
      <c r="M4">
        <v>51.094694893275602</v>
      </c>
      <c r="N4">
        <v>0.76207100635468095</v>
      </c>
      <c r="O4">
        <v>3.9277024678484498</v>
      </c>
      <c r="P4">
        <v>26.5960177477907</v>
      </c>
      <c r="Q4">
        <v>-7.3410919165253996E-2</v>
      </c>
    </row>
    <row r="5" spans="1:17" x14ac:dyDescent="0.3">
      <c r="A5" t="s">
        <v>25</v>
      </c>
      <c r="B5" t="s">
        <v>26</v>
      </c>
      <c r="C5" t="s">
        <v>3170</v>
      </c>
      <c r="D5" t="s">
        <v>27</v>
      </c>
      <c r="E5">
        <v>1019229.23623801</v>
      </c>
      <c r="F5">
        <v>1673.45</v>
      </c>
      <c r="G5">
        <v>51.557795859990399</v>
      </c>
      <c r="H5">
        <v>7.9956237900754603</v>
      </c>
      <c r="I5">
        <v>23.980585426285199</v>
      </c>
      <c r="J5">
        <v>-0.18889367199456</v>
      </c>
      <c r="K5">
        <v>1584.9300321261401</v>
      </c>
      <c r="L5">
        <v>1350.6231972268199</v>
      </c>
      <c r="M5">
        <v>52.428314901760302</v>
      </c>
      <c r="N5">
        <v>1.24651569713466</v>
      </c>
      <c r="O5">
        <v>6.3073291702769598</v>
      </c>
      <c r="P5">
        <v>86.883689764922593</v>
      </c>
      <c r="Q5">
        <v>0.16323895894912299</v>
      </c>
    </row>
    <row r="6" spans="1:17" x14ac:dyDescent="0.3">
      <c r="A6" t="s">
        <v>28</v>
      </c>
      <c r="B6" t="s">
        <v>29</v>
      </c>
      <c r="C6" t="s">
        <v>3169</v>
      </c>
      <c r="D6" t="s">
        <v>24</v>
      </c>
      <c r="E6">
        <v>899522.509669577</v>
      </c>
      <c r="F6">
        <v>1256.3499999999999</v>
      </c>
      <c r="G6">
        <v>4.3145512909604404</v>
      </c>
      <c r="H6">
        <v>3.9004099700444801</v>
      </c>
      <c r="I6">
        <v>4.0815199665666899</v>
      </c>
      <c r="J6">
        <v>0.23002945281092599</v>
      </c>
      <c r="K6">
        <v>1242.34601513911</v>
      </c>
      <c r="L6">
        <v>1139.66170851174</v>
      </c>
      <c r="M6">
        <v>42.617526266567097</v>
      </c>
      <c r="N6">
        <v>1.31773870777312</v>
      </c>
      <c r="O6">
        <v>8.4371393321924497</v>
      </c>
      <c r="P6">
        <v>39.749721913236897</v>
      </c>
      <c r="Q6">
        <v>9.4842596591637005E-2</v>
      </c>
    </row>
    <row r="7" spans="1:17" x14ac:dyDescent="0.3">
      <c r="A7" t="s">
        <v>30</v>
      </c>
      <c r="B7" t="s">
        <v>31</v>
      </c>
      <c r="C7" t="s">
        <v>3168</v>
      </c>
      <c r="D7" t="s">
        <v>21</v>
      </c>
      <c r="E7">
        <v>788762.78458267497</v>
      </c>
      <c r="F7">
        <v>1893.4</v>
      </c>
      <c r="G7">
        <v>2.7392001796871601</v>
      </c>
      <c r="H7">
        <v>-2.91454912339512</v>
      </c>
      <c r="I7">
        <v>15.3267099441371</v>
      </c>
      <c r="J7">
        <v>4.0349991050693799</v>
      </c>
      <c r="K7">
        <v>1853.59964660169</v>
      </c>
      <c r="L7">
        <v>1667.02153369902</v>
      </c>
      <c r="M7">
        <v>50.415602175071299</v>
      </c>
      <c r="N7">
        <v>1.15791587604159</v>
      </c>
      <c r="O7">
        <v>4.3493186859617499</v>
      </c>
      <c r="P7">
        <v>40.080642178078598</v>
      </c>
      <c r="Q7">
        <v>-3.7465143204954997E-2</v>
      </c>
    </row>
    <row r="8" spans="1:17" x14ac:dyDescent="0.3">
      <c r="A8" t="s">
        <v>32</v>
      </c>
      <c r="B8" t="s">
        <v>33</v>
      </c>
      <c r="C8" t="s">
        <v>3169</v>
      </c>
      <c r="D8" t="s">
        <v>34</v>
      </c>
      <c r="E8">
        <v>712478.32711035898</v>
      </c>
      <c r="F8">
        <v>794.1</v>
      </c>
      <c r="G8">
        <v>2.4054008668478901</v>
      </c>
      <c r="H8">
        <v>-2.9238648790874402</v>
      </c>
      <c r="I8">
        <v>-9.5601306146582896</v>
      </c>
      <c r="J8">
        <v>4.0118865458029003</v>
      </c>
      <c r="K8">
        <v>807.76259739100703</v>
      </c>
      <c r="L8">
        <v>767.92638613555403</v>
      </c>
      <c r="M8">
        <v>51.604978867868198</v>
      </c>
      <c r="N8">
        <v>1.0910998185660401</v>
      </c>
      <c r="O8">
        <v>14.846996599924401</v>
      </c>
      <c r="P8">
        <v>46.189248895434403</v>
      </c>
      <c r="Q8">
        <v>6.7635981073017007E-2</v>
      </c>
    </row>
    <row r="9" spans="1:17" x14ac:dyDescent="0.3">
      <c r="A9" t="s">
        <v>35</v>
      </c>
      <c r="B9" t="s">
        <v>36</v>
      </c>
      <c r="C9" t="s">
        <v>3171</v>
      </c>
      <c r="D9" t="s">
        <v>37</v>
      </c>
      <c r="E9">
        <v>688151.04082820495</v>
      </c>
      <c r="F9">
        <v>2893.35</v>
      </c>
      <c r="G9">
        <v>-12.1051952006574</v>
      </c>
      <c r="H9">
        <v>5.1016141491962701</v>
      </c>
      <c r="I9">
        <v>15.180882615258099</v>
      </c>
      <c r="J9">
        <v>2.5835364471189002</v>
      </c>
      <c r="K9">
        <v>2820.3888199931998</v>
      </c>
      <c r="L9">
        <v>2606.3953463111802</v>
      </c>
      <c r="M9">
        <v>47.596795647680601</v>
      </c>
      <c r="N9">
        <v>0.97947968155006004</v>
      </c>
      <c r="O9">
        <v>4.8957091260995096</v>
      </c>
      <c r="P9">
        <v>33.208259478372902</v>
      </c>
      <c r="Q9">
        <v>-4.7012104739253997E-2</v>
      </c>
    </row>
    <row r="10" spans="1:17" x14ac:dyDescent="0.3">
      <c r="A10" t="s">
        <v>38</v>
      </c>
      <c r="B10" t="s">
        <v>39</v>
      </c>
      <c r="C10" t="s">
        <v>3171</v>
      </c>
      <c r="D10" t="s">
        <v>40</v>
      </c>
      <c r="E10">
        <v>646760.00657796604</v>
      </c>
      <c r="F10">
        <v>512.75</v>
      </c>
      <c r="G10">
        <v>-12.696720921039599</v>
      </c>
      <c r="H10">
        <v>1.32344680107111</v>
      </c>
      <c r="I10">
        <v>8.0407498294319701</v>
      </c>
      <c r="J10">
        <v>3.4044628625384599</v>
      </c>
      <c r="K10">
        <v>499.99034418847401</v>
      </c>
      <c r="L10">
        <v>461.59256023908802</v>
      </c>
      <c r="M10">
        <v>52.180201841499297</v>
      </c>
      <c r="N10">
        <v>0.87112896414665297</v>
      </c>
      <c r="O10">
        <v>3.0716723549488001</v>
      </c>
      <c r="P10">
        <v>28.396143733567001</v>
      </c>
      <c r="Q10">
        <v>0.12156457721033299</v>
      </c>
    </row>
    <row r="11" spans="1:17" x14ac:dyDescent="0.3">
      <c r="A11" t="s">
        <v>41</v>
      </c>
      <c r="B11" t="s">
        <v>42</v>
      </c>
      <c r="C11" t="s">
        <v>3169</v>
      </c>
      <c r="D11" t="s">
        <v>43</v>
      </c>
      <c r="E11">
        <v>632531.395088505</v>
      </c>
      <c r="F11">
        <v>967.35</v>
      </c>
      <c r="G11">
        <v>20.598343569924701</v>
      </c>
      <c r="H11">
        <v>-5.8926556855640699</v>
      </c>
      <c r="I11">
        <v>-15.5964160374184</v>
      </c>
      <c r="J11">
        <v>1.6806552601246201</v>
      </c>
      <c r="K11">
        <v>1041.4925512307</v>
      </c>
      <c r="L11">
        <v>970.02858779590395</v>
      </c>
      <c r="M11">
        <v>33.4205322790963</v>
      </c>
      <c r="N11">
        <v>0.49361635229058598</v>
      </c>
      <c r="O11">
        <v>26.3244947537085</v>
      </c>
      <c r="P11">
        <v>61.9402360425211</v>
      </c>
      <c r="Q11">
        <v>-3.1276022218069001E-2</v>
      </c>
    </row>
    <row r="12" spans="1:17" x14ac:dyDescent="0.3">
      <c r="A12" t="s">
        <v>44</v>
      </c>
      <c r="B12" t="s">
        <v>45</v>
      </c>
      <c r="C12" t="s">
        <v>3172</v>
      </c>
      <c r="D12" t="s">
        <v>46</v>
      </c>
      <c r="E12">
        <v>503224.08268627001</v>
      </c>
      <c r="F12">
        <v>3497.65</v>
      </c>
      <c r="G12">
        <v>-15.487576951133301</v>
      </c>
      <c r="H12">
        <v>-0.68598816047537903</v>
      </c>
      <c r="I12">
        <v>-20.0790719083017</v>
      </c>
      <c r="J12">
        <v>8.8079050055192398E-2</v>
      </c>
      <c r="K12">
        <v>3652.9781347807102</v>
      </c>
      <c r="L12">
        <v>3480.47745057151</v>
      </c>
      <c r="M12">
        <v>38.202970755744303</v>
      </c>
      <c r="N12">
        <v>1.24764340252677</v>
      </c>
      <c r="O12">
        <v>12.072391462839301</v>
      </c>
      <c r="P12">
        <v>22.460304955972099</v>
      </c>
      <c r="Q12">
        <v>0.11975382446345</v>
      </c>
    </row>
    <row r="13" spans="1:17" x14ac:dyDescent="0.3">
      <c r="A13" t="s">
        <v>47</v>
      </c>
      <c r="B13" t="s">
        <v>48</v>
      </c>
      <c r="C13" t="s">
        <v>3168</v>
      </c>
      <c r="D13" t="s">
        <v>21</v>
      </c>
      <c r="E13">
        <v>491569.10468085</v>
      </c>
      <c r="F13">
        <v>1816.5</v>
      </c>
      <c r="G13">
        <v>17.348614895411799</v>
      </c>
      <c r="H13">
        <v>0.67680577810395504</v>
      </c>
      <c r="I13">
        <v>5.7237082612005601</v>
      </c>
      <c r="J13">
        <v>5.7982406558526298</v>
      </c>
      <c r="K13">
        <v>1706.8682931088599</v>
      </c>
      <c r="L13">
        <v>1537.55104419442</v>
      </c>
      <c r="M13">
        <v>65.418875945312706</v>
      </c>
      <c r="N13">
        <v>1.0054863058241601</v>
      </c>
      <c r="O13">
        <v>0.66336361134049504</v>
      </c>
      <c r="P13">
        <v>50.304083405734097</v>
      </c>
      <c r="Q13">
        <v>9.4834180021579999E-3</v>
      </c>
    </row>
    <row r="14" spans="1:17" x14ac:dyDescent="0.3">
      <c r="A14" t="s">
        <v>49</v>
      </c>
      <c r="B14" t="s">
        <v>50</v>
      </c>
      <c r="C14" t="s">
        <v>3169</v>
      </c>
      <c r="D14" t="s">
        <v>51</v>
      </c>
      <c r="E14">
        <v>477247.29816109699</v>
      </c>
      <c r="F14">
        <v>7433.85</v>
      </c>
      <c r="G14">
        <v>-35.9960679981345</v>
      </c>
      <c r="H14">
        <v>3.7285266253018299</v>
      </c>
      <c r="I14">
        <v>-10.8448713491085</v>
      </c>
      <c r="J14">
        <v>4.5362432214982604</v>
      </c>
      <c r="K14">
        <v>7249.2757999314999</v>
      </c>
      <c r="L14">
        <v>7059.8026452827598</v>
      </c>
      <c r="M14">
        <v>64.846108553567902</v>
      </c>
      <c r="N14">
        <v>1.00789966398974</v>
      </c>
      <c r="O14">
        <v>10.198618481675</v>
      </c>
      <c r="P14">
        <v>20.137205468825702</v>
      </c>
      <c r="Q14">
        <v>-5.8620009918505002E-2</v>
      </c>
    </row>
    <row r="15" spans="1:17" x14ac:dyDescent="0.3">
      <c r="A15" t="s">
        <v>52</v>
      </c>
      <c r="B15" t="s">
        <v>53</v>
      </c>
      <c r="C15" t="s">
        <v>3173</v>
      </c>
      <c r="D15" t="s">
        <v>54</v>
      </c>
      <c r="E15">
        <v>461457.83109922998</v>
      </c>
      <c r="F15">
        <v>1910.85</v>
      </c>
      <c r="G15">
        <v>38.108430989333499</v>
      </c>
      <c r="H15">
        <v>5.47629540243965</v>
      </c>
      <c r="I15">
        <v>5.4150657415791503</v>
      </c>
      <c r="J15">
        <v>6.4546209409716102</v>
      </c>
      <c r="K15">
        <v>1794.09891833292</v>
      </c>
      <c r="L15">
        <v>1570.0787271289801</v>
      </c>
      <c r="M15">
        <v>67.738071654457698</v>
      </c>
      <c r="N15">
        <v>1.1024996070210999</v>
      </c>
      <c r="O15">
        <v>2.5904702095925898</v>
      </c>
      <c r="P15">
        <v>78.859924182149996</v>
      </c>
      <c r="Q15">
        <v>0.135065673444377</v>
      </c>
    </row>
    <row r="16" spans="1:17" x14ac:dyDescent="0.3">
      <c r="A16" t="s">
        <v>55</v>
      </c>
      <c r="B16" t="s">
        <v>56</v>
      </c>
      <c r="C16" t="s">
        <v>3174</v>
      </c>
      <c r="D16" t="s">
        <v>57</v>
      </c>
      <c r="E16">
        <v>427489.08367453702</v>
      </c>
      <c r="F16">
        <v>435.35</v>
      </c>
      <c r="G16">
        <v>51.196304476890099</v>
      </c>
      <c r="H16">
        <v>7.3545247655637596</v>
      </c>
      <c r="I16">
        <v>11.393499885507699</v>
      </c>
      <c r="J16">
        <v>4.44006941285088</v>
      </c>
      <c r="K16">
        <v>409.63221974168101</v>
      </c>
      <c r="L16">
        <v>357.745490376715</v>
      </c>
      <c r="M16">
        <v>73.178242837345394</v>
      </c>
      <c r="N16">
        <v>1.4090835760336999</v>
      </c>
      <c r="O16">
        <v>3.0090731595268001</v>
      </c>
      <c r="P16">
        <v>91.152579582875902</v>
      </c>
      <c r="Q16">
        <v>0.18497131053402399</v>
      </c>
    </row>
    <row r="17" spans="1:17" x14ac:dyDescent="0.3">
      <c r="A17" t="s">
        <v>58</v>
      </c>
      <c r="B17" t="s">
        <v>59</v>
      </c>
      <c r="C17" t="s">
        <v>3175</v>
      </c>
      <c r="D17" t="s">
        <v>60</v>
      </c>
      <c r="E17">
        <v>414659.06258841598</v>
      </c>
      <c r="F17">
        <v>12647.35</v>
      </c>
      <c r="G17">
        <v>-7.0638327475374201</v>
      </c>
      <c r="H17">
        <v>5.8487294105123997</v>
      </c>
      <c r="I17">
        <v>-10.783366138206</v>
      </c>
      <c r="J17">
        <v>5.9245196173361503</v>
      </c>
      <c r="K17">
        <v>12547.8247580881</v>
      </c>
      <c r="L17">
        <v>11925.3515423607</v>
      </c>
      <c r="M17">
        <v>66.683303906480901</v>
      </c>
      <c r="N17">
        <v>1.0560431261482801</v>
      </c>
      <c r="O17">
        <v>8.1649515511154505</v>
      </c>
      <c r="P17">
        <v>29.880926096132001</v>
      </c>
      <c r="Q17">
        <v>6.1243213823339998E-2</v>
      </c>
    </row>
    <row r="18" spans="1:17" x14ac:dyDescent="0.3">
      <c r="A18" t="s">
        <v>61</v>
      </c>
      <c r="B18" t="s">
        <v>62</v>
      </c>
      <c r="C18" t="s">
        <v>3169</v>
      </c>
      <c r="D18" t="s">
        <v>24</v>
      </c>
      <c r="E18">
        <v>379445.80166967498</v>
      </c>
      <c r="F18">
        <v>1175.7</v>
      </c>
      <c r="G18">
        <v>-16.363005062217699</v>
      </c>
      <c r="H18">
        <v>3.54080984718142</v>
      </c>
      <c r="I18">
        <v>-1.9734966578574999</v>
      </c>
      <c r="J18">
        <v>0.43497913498583901</v>
      </c>
      <c r="K18">
        <v>1208.2869741326299</v>
      </c>
      <c r="L18">
        <v>1145.1927146990699</v>
      </c>
      <c r="M18">
        <v>43.878993438211602</v>
      </c>
      <c r="N18">
        <v>1.1221188961570701</v>
      </c>
      <c r="O18">
        <v>13.944883898953799</v>
      </c>
      <c r="P18">
        <v>23.5757830565482</v>
      </c>
      <c r="Q18">
        <v>3.9522754530815003E-2</v>
      </c>
    </row>
    <row r="19" spans="1:17" x14ac:dyDescent="0.3">
      <c r="A19" t="s">
        <v>63</v>
      </c>
      <c r="B19" t="s">
        <v>64</v>
      </c>
      <c r="C19" t="s">
        <v>3175</v>
      </c>
      <c r="D19" t="s">
        <v>60</v>
      </c>
      <c r="E19">
        <v>379299.18989039998</v>
      </c>
      <c r="F19">
        <v>3129.85</v>
      </c>
      <c r="G19">
        <v>74.283658673342003</v>
      </c>
      <c r="H19">
        <v>13.682294843697299</v>
      </c>
      <c r="I19">
        <v>44.784677561519203</v>
      </c>
      <c r="J19">
        <v>6.2956382957419201</v>
      </c>
      <c r="K19">
        <v>2852.7584351180699</v>
      </c>
      <c r="L19">
        <v>2407.4696973489099</v>
      </c>
      <c r="M19">
        <v>74.223076337323704</v>
      </c>
      <c r="N19">
        <v>1.6291127304456501</v>
      </c>
      <c r="O19">
        <v>2.9474255954758202</v>
      </c>
      <c r="P19">
        <v>115.851724137931</v>
      </c>
      <c r="Q19">
        <v>0.19843511390815499</v>
      </c>
    </row>
    <row r="20" spans="1:17" x14ac:dyDescent="0.3">
      <c r="A20" t="s">
        <v>65</v>
      </c>
      <c r="B20" t="s">
        <v>66</v>
      </c>
      <c r="C20" t="s">
        <v>3169</v>
      </c>
      <c r="D20" t="s">
        <v>24</v>
      </c>
      <c r="E20">
        <v>373655.570351</v>
      </c>
      <c r="F20">
        <v>1822.8</v>
      </c>
      <c r="G20">
        <v>-23.752926069565898</v>
      </c>
      <c r="H20">
        <v>5.6426686232427601</v>
      </c>
      <c r="I20">
        <v>-7.2553919964751499</v>
      </c>
      <c r="J20">
        <v>2.6628769928840801</v>
      </c>
      <c r="K20">
        <v>1822.01715362191</v>
      </c>
      <c r="L20">
        <v>1785.9884140138299</v>
      </c>
      <c r="M20">
        <v>55.114880533468302</v>
      </c>
      <c r="N20">
        <v>1.2160415607820501</v>
      </c>
      <c r="O20">
        <v>6.5393899495282</v>
      </c>
      <c r="P20">
        <v>18.068465200634702</v>
      </c>
      <c r="Q20">
        <v>-9.0416657741140993E-2</v>
      </c>
    </row>
    <row r="21" spans="1:17" x14ac:dyDescent="0.3">
      <c r="A21" t="s">
        <v>67</v>
      </c>
      <c r="B21" t="s">
        <v>68</v>
      </c>
      <c r="C21" t="s">
        <v>3167</v>
      </c>
      <c r="D21" t="s">
        <v>69</v>
      </c>
      <c r="E21">
        <v>367917.10338568903</v>
      </c>
      <c r="F21">
        <v>292.05</v>
      </c>
      <c r="G21">
        <v>28.909871887220199</v>
      </c>
      <c r="H21">
        <v>-10.5326616396228</v>
      </c>
      <c r="I21">
        <v>-6.48455244129471</v>
      </c>
      <c r="J21">
        <v>1.65437356507449</v>
      </c>
      <c r="K21">
        <v>303.840128382778</v>
      </c>
      <c r="L21">
        <v>274.59635670464098</v>
      </c>
      <c r="M21">
        <v>39.873895816238097</v>
      </c>
      <c r="N21">
        <v>0.79875956215866695</v>
      </c>
      <c r="O21">
        <v>18.130457113507902</v>
      </c>
      <c r="P21">
        <v>62.340188993885398</v>
      </c>
      <c r="Q21">
        <v>6.0049495131698001E-2</v>
      </c>
    </row>
    <row r="22" spans="1:17" x14ac:dyDescent="0.3">
      <c r="A22" t="s">
        <v>70</v>
      </c>
      <c r="B22" t="s">
        <v>71</v>
      </c>
      <c r="C22" t="s">
        <v>3176</v>
      </c>
      <c r="D22" t="s">
        <v>72</v>
      </c>
      <c r="E22">
        <v>363844.57078235201</v>
      </c>
      <c r="F22">
        <v>3116</v>
      </c>
      <c r="G22">
        <v>1.2296947045141799</v>
      </c>
      <c r="H22">
        <v>4.8202787825483702</v>
      </c>
      <c r="I22">
        <v>-16.181903775588399</v>
      </c>
      <c r="J22">
        <v>6.6130667259934004</v>
      </c>
      <c r="K22">
        <v>3068.1691380397701</v>
      </c>
      <c r="L22">
        <v>3008.6250674175199</v>
      </c>
      <c r="M22">
        <v>82.514925217137602</v>
      </c>
      <c r="N22">
        <v>0.93199598181091603</v>
      </c>
      <c r="O22">
        <v>20.1508344030808</v>
      </c>
      <c r="P22">
        <v>45.471521942110101</v>
      </c>
      <c r="Q22">
        <v>7.3655397463154998E-2</v>
      </c>
    </row>
    <row r="23" spans="1:17" x14ac:dyDescent="0.3">
      <c r="A23" t="s">
        <v>73</v>
      </c>
      <c r="B23" t="s">
        <v>74</v>
      </c>
      <c r="C23" t="s">
        <v>3175</v>
      </c>
      <c r="D23" t="s">
        <v>60</v>
      </c>
      <c r="E23">
        <v>355278.93526240002</v>
      </c>
      <c r="F23">
        <v>925.7</v>
      </c>
      <c r="G23">
        <v>19.901100599962898</v>
      </c>
      <c r="H23">
        <v>-11.844738099493201</v>
      </c>
      <c r="I23">
        <v>-20.818896192160899</v>
      </c>
      <c r="J23">
        <v>3.2770012603461098</v>
      </c>
      <c r="K23">
        <v>1015.17321544623</v>
      </c>
      <c r="L23">
        <v>939.88871984220498</v>
      </c>
      <c r="M23">
        <v>35.595612440078497</v>
      </c>
      <c r="N23">
        <v>1.0744678558179499</v>
      </c>
      <c r="O23">
        <v>27.363076590688099</v>
      </c>
      <c r="P23">
        <v>52.178201545290101</v>
      </c>
      <c r="Q23">
        <v>0.11881573754330101</v>
      </c>
    </row>
    <row r="24" spans="1:17" x14ac:dyDescent="0.3">
      <c r="A24" t="s">
        <v>75</v>
      </c>
      <c r="B24" t="s">
        <v>76</v>
      </c>
      <c r="C24" t="s">
        <v>3177</v>
      </c>
      <c r="D24" t="s">
        <v>77</v>
      </c>
      <c r="E24">
        <v>341736.79304635199</v>
      </c>
      <c r="F24">
        <v>11724.8</v>
      </c>
      <c r="G24">
        <v>11.882241760573599</v>
      </c>
      <c r="H24">
        <v>3.57480404192553</v>
      </c>
      <c r="I24">
        <v>4.6761664991358298</v>
      </c>
      <c r="J24">
        <v>3.99132987199904</v>
      </c>
      <c r="K24">
        <v>11526.498842463299</v>
      </c>
      <c r="L24">
        <v>10528.3272942943</v>
      </c>
      <c r="M24">
        <v>54.398828697905003</v>
      </c>
      <c r="N24">
        <v>1.0078559247496901</v>
      </c>
      <c r="O24">
        <v>3.5241539301310101</v>
      </c>
      <c r="P24">
        <v>45.739305535702002</v>
      </c>
      <c r="Q24">
        <v>4.9892111378087002E-2</v>
      </c>
    </row>
    <row r="25" spans="1:17" x14ac:dyDescent="0.3">
      <c r="A25" t="s">
        <v>78</v>
      </c>
      <c r="B25" t="s">
        <v>79</v>
      </c>
      <c r="C25" t="s">
        <v>3175</v>
      </c>
      <c r="D25" t="s">
        <v>80</v>
      </c>
      <c r="E25">
        <v>340093.80705062201</v>
      </c>
      <c r="F25">
        <v>11806.45</v>
      </c>
      <c r="G25">
        <v>106.057621068686</v>
      </c>
      <c r="H25">
        <v>9.9976569921607297</v>
      </c>
      <c r="I25">
        <v>17.470978016980499</v>
      </c>
      <c r="J25">
        <v>1.3524265271270199</v>
      </c>
      <c r="K25">
        <v>11024.824982902799</v>
      </c>
      <c r="L25">
        <v>9110.0020118212506</v>
      </c>
      <c r="M25">
        <v>54.5636824451406</v>
      </c>
      <c r="N25">
        <v>1.3416699437150601</v>
      </c>
      <c r="O25">
        <v>8.1950967479640298</v>
      </c>
      <c r="P25">
        <v>140.79807466780801</v>
      </c>
      <c r="Q25">
        <v>0.18462352871449</v>
      </c>
    </row>
    <row r="26" spans="1:17" x14ac:dyDescent="0.3">
      <c r="A26" t="s">
        <v>81</v>
      </c>
      <c r="B26" t="s">
        <v>82</v>
      </c>
      <c r="C26" t="s">
        <v>3178</v>
      </c>
      <c r="D26" t="s">
        <v>83</v>
      </c>
      <c r="E26">
        <v>335529.88857828098</v>
      </c>
      <c r="F26">
        <v>3674.95</v>
      </c>
      <c r="G26">
        <v>-14.320135938682901</v>
      </c>
      <c r="H26">
        <v>5.3691774129869501</v>
      </c>
      <c r="I26">
        <v>-13.561008424160701</v>
      </c>
      <c r="J26">
        <v>4.9735043314288996</v>
      </c>
      <c r="K26">
        <v>3622.23805002583</v>
      </c>
      <c r="L26">
        <v>3472.8811964829301</v>
      </c>
      <c r="M26">
        <v>53.141320472697203</v>
      </c>
      <c r="N26">
        <v>0.92096699083436795</v>
      </c>
      <c r="O26">
        <v>5.76878596987713</v>
      </c>
      <c r="P26">
        <v>20.2673735539083</v>
      </c>
      <c r="Q26">
        <v>4.6684463247187002E-2</v>
      </c>
    </row>
    <row r="27" spans="1:17" x14ac:dyDescent="0.3">
      <c r="A27" t="s">
        <v>84</v>
      </c>
      <c r="B27" t="s">
        <v>85</v>
      </c>
      <c r="C27" t="s">
        <v>3174</v>
      </c>
      <c r="D27" t="s">
        <v>86</v>
      </c>
      <c r="E27">
        <v>326830.02528000198</v>
      </c>
      <c r="F27">
        <v>344.15</v>
      </c>
      <c r="G27">
        <v>43.165979820210197</v>
      </c>
      <c r="H27">
        <v>4.4758560947792603</v>
      </c>
      <c r="I27">
        <v>10.3172726611178</v>
      </c>
      <c r="J27">
        <v>5.8201280982750701E-2</v>
      </c>
      <c r="K27">
        <v>339.77956503018697</v>
      </c>
      <c r="L27">
        <v>301.759398386187</v>
      </c>
      <c r="M27">
        <v>55.743488278816599</v>
      </c>
      <c r="N27">
        <v>1.4885590693934601</v>
      </c>
      <c r="O27">
        <v>6.4216184803138097</v>
      </c>
      <c r="P27">
        <v>77.625806451612902</v>
      </c>
      <c r="Q27">
        <v>0.121623037626785</v>
      </c>
    </row>
    <row r="28" spans="1:17" x14ac:dyDescent="0.3">
      <c r="A28" t="s">
        <v>87</v>
      </c>
      <c r="B28" t="s">
        <v>88</v>
      </c>
      <c r="C28" t="s">
        <v>3179</v>
      </c>
      <c r="D28" t="s">
        <v>89</v>
      </c>
      <c r="E28">
        <v>322954.08226362901</v>
      </c>
      <c r="F28">
        <v>4942.6000000000004</v>
      </c>
      <c r="G28">
        <v>3.3652564665459601</v>
      </c>
      <c r="H28">
        <v>-1.1900862640021801</v>
      </c>
      <c r="I28">
        <v>-1.75129120519422</v>
      </c>
      <c r="J28">
        <v>-2.6214502827037598</v>
      </c>
      <c r="K28">
        <v>5086.4576032894001</v>
      </c>
      <c r="L28">
        <v>4632.9383769149499</v>
      </c>
      <c r="M28">
        <v>25.089515449310699</v>
      </c>
      <c r="N28">
        <v>1.0195840899770701</v>
      </c>
      <c r="O28">
        <v>10.970946465422999</v>
      </c>
      <c r="P28">
        <v>36.686946902654803</v>
      </c>
      <c r="Q28">
        <v>-1.5587935795799999E-2</v>
      </c>
    </row>
    <row r="29" spans="1:17" x14ac:dyDescent="0.3">
      <c r="A29" t="s">
        <v>90</v>
      </c>
      <c r="B29" t="s">
        <v>91</v>
      </c>
      <c r="C29" t="s">
        <v>3180</v>
      </c>
      <c r="D29" t="s">
        <v>92</v>
      </c>
      <c r="E29">
        <v>317000.39017874998</v>
      </c>
      <c r="F29">
        <v>1425.2</v>
      </c>
      <c r="G29">
        <v>42.124636316210101</v>
      </c>
      <c r="H29">
        <v>-1.63635094751891</v>
      </c>
      <c r="I29">
        <v>-10.5455525966808</v>
      </c>
      <c r="J29">
        <v>4.6651357193295304</v>
      </c>
      <c r="K29">
        <v>1461.7964905507499</v>
      </c>
      <c r="L29">
        <v>1326.7271494579099</v>
      </c>
      <c r="M29">
        <v>57.036112362086001</v>
      </c>
      <c r="N29">
        <v>0.91657254894144002</v>
      </c>
      <c r="O29">
        <v>13.7664889138366</v>
      </c>
      <c r="P29">
        <v>88.893306825712301</v>
      </c>
      <c r="Q29">
        <v>7.2483813841004996E-2</v>
      </c>
    </row>
    <row r="30" spans="1:17" x14ac:dyDescent="0.3">
      <c r="A30" t="s">
        <v>93</v>
      </c>
      <c r="B30" t="s">
        <v>94</v>
      </c>
      <c r="C30" t="s">
        <v>3169</v>
      </c>
      <c r="D30" t="s">
        <v>43</v>
      </c>
      <c r="E30">
        <v>315333.40196990198</v>
      </c>
      <c r="F30">
        <v>1913.4</v>
      </c>
      <c r="G30">
        <v>-6.7257158146568301</v>
      </c>
      <c r="H30">
        <v>7.7431389889662103</v>
      </c>
      <c r="I30">
        <v>4.0962771658099797</v>
      </c>
      <c r="J30">
        <v>5.7567656936003297</v>
      </c>
      <c r="K30">
        <v>1790.43346552452</v>
      </c>
      <c r="L30">
        <v>1658.4898773298</v>
      </c>
      <c r="M30">
        <v>67.776010501575996</v>
      </c>
      <c r="N30">
        <v>0.98561621967436697</v>
      </c>
      <c r="O30">
        <v>6.0886380265495896</v>
      </c>
      <c r="P30">
        <v>34.836686515626603</v>
      </c>
      <c r="Q30">
        <v>-2.9141268531042E-2</v>
      </c>
    </row>
    <row r="31" spans="1:17" x14ac:dyDescent="0.3">
      <c r="A31" t="s">
        <v>95</v>
      </c>
      <c r="B31" t="s">
        <v>96</v>
      </c>
      <c r="C31" t="s">
        <v>3178</v>
      </c>
      <c r="D31" t="s">
        <v>97</v>
      </c>
      <c r="E31">
        <v>314733.19027287798</v>
      </c>
      <c r="F31">
        <v>3149.3</v>
      </c>
      <c r="G31">
        <v>-29.851240466239702</v>
      </c>
      <c r="H31">
        <v>3.58571738800382</v>
      </c>
      <c r="I31">
        <v>-2.7929955369988799</v>
      </c>
      <c r="J31">
        <v>4.3433789246787597</v>
      </c>
      <c r="K31">
        <v>3178.84894564049</v>
      </c>
      <c r="L31">
        <v>3059.7340539305101</v>
      </c>
      <c r="M31">
        <v>48.306712932702297</v>
      </c>
      <c r="N31">
        <v>0.79469988170917305</v>
      </c>
      <c r="O31">
        <v>8.6892325278633304</v>
      </c>
      <c r="P31">
        <v>17.946893374779901</v>
      </c>
      <c r="Q31">
        <v>-6.3110129085779995E-2</v>
      </c>
    </row>
    <row r="32" spans="1:17" x14ac:dyDescent="0.3">
      <c r="A32" t="s">
        <v>98</v>
      </c>
      <c r="B32" t="s">
        <v>99</v>
      </c>
      <c r="C32" t="s">
        <v>3167</v>
      </c>
      <c r="D32" t="s">
        <v>100</v>
      </c>
      <c r="E32">
        <v>313917.262281715</v>
      </c>
      <c r="F32">
        <v>502.35</v>
      </c>
      <c r="G32">
        <v>42.799546403604602</v>
      </c>
      <c r="H32">
        <v>-2.4871823080962598</v>
      </c>
      <c r="I32">
        <v>0.21138214822985499</v>
      </c>
      <c r="J32">
        <v>4.1786460536014296</v>
      </c>
      <c r="K32">
        <v>502.93659688812699</v>
      </c>
      <c r="L32">
        <v>452.89216325436399</v>
      </c>
      <c r="M32">
        <v>57.701721957652602</v>
      </c>
      <c r="N32">
        <v>0.85613274813950102</v>
      </c>
      <c r="O32">
        <v>8.2014531701004998</v>
      </c>
      <c r="P32">
        <v>77.477477477477393</v>
      </c>
      <c r="Q32">
        <v>0.120218092536653</v>
      </c>
    </row>
    <row r="33" spans="1:17" x14ac:dyDescent="0.3">
      <c r="A33" t="s">
        <v>101</v>
      </c>
      <c r="B33" t="s">
        <v>102</v>
      </c>
      <c r="C33" t="s">
        <v>3174</v>
      </c>
      <c r="D33" t="s">
        <v>103</v>
      </c>
      <c r="E33">
        <v>298582.20194061002</v>
      </c>
      <c r="F33">
        <v>1807.8</v>
      </c>
      <c r="G33">
        <v>56.318215967744202</v>
      </c>
      <c r="H33">
        <v>-3.4654375443029801</v>
      </c>
      <c r="I33">
        <v>-16.336249987097499</v>
      </c>
      <c r="J33">
        <v>-5.9967858976268502</v>
      </c>
      <c r="K33">
        <v>1889.0201136647399</v>
      </c>
      <c r="L33">
        <v>1739.4729444192999</v>
      </c>
      <c r="M33">
        <v>35.2374757447135</v>
      </c>
      <c r="N33">
        <v>1.2856776621724599</v>
      </c>
      <c r="O33">
        <v>20.262197145701901</v>
      </c>
      <c r="P33">
        <v>121.666360125068</v>
      </c>
      <c r="Q33">
        <v>5.2704220481665003E-2</v>
      </c>
    </row>
    <row r="34" spans="1:17" x14ac:dyDescent="0.3">
      <c r="A34" t="s">
        <v>104</v>
      </c>
      <c r="B34" t="s">
        <v>105</v>
      </c>
      <c r="C34" t="s">
        <v>3181</v>
      </c>
      <c r="D34" t="s">
        <v>106</v>
      </c>
      <c r="E34">
        <v>296006.50274999999</v>
      </c>
      <c r="F34">
        <v>4267.45</v>
      </c>
      <c r="G34">
        <v>88.7581741733987</v>
      </c>
      <c r="H34">
        <v>-9.2346290492892802</v>
      </c>
      <c r="I34">
        <v>6.3440955319392396</v>
      </c>
      <c r="J34">
        <v>4.5091950581570899</v>
      </c>
      <c r="K34">
        <v>4624.2663792046596</v>
      </c>
      <c r="L34">
        <v>4057.5285571930799</v>
      </c>
      <c r="M34">
        <v>45.004231175792199</v>
      </c>
      <c r="N34">
        <v>0.84437758005824004</v>
      </c>
      <c r="O34">
        <v>32.977539279897798</v>
      </c>
      <c r="P34">
        <v>141.39891390428701</v>
      </c>
      <c r="Q34">
        <v>0.24314924098571</v>
      </c>
    </row>
    <row r="35" spans="1:17" x14ac:dyDescent="0.3">
      <c r="A35" t="s">
        <v>107</v>
      </c>
      <c r="B35" t="s">
        <v>108</v>
      </c>
      <c r="C35" t="s">
        <v>3168</v>
      </c>
      <c r="D35" t="s">
        <v>21</v>
      </c>
      <c r="E35">
        <v>286192.148048145</v>
      </c>
      <c r="F35">
        <v>530.15</v>
      </c>
      <c r="G35">
        <v>1.4588881548746</v>
      </c>
      <c r="H35">
        <v>2.6493282299208398</v>
      </c>
      <c r="I35">
        <v>-2.83308710277913</v>
      </c>
      <c r="J35">
        <v>5.3393113580396401</v>
      </c>
      <c r="K35">
        <v>526.09246687516702</v>
      </c>
      <c r="L35">
        <v>491.44505560177998</v>
      </c>
      <c r="M35">
        <v>62.516512508767804</v>
      </c>
      <c r="N35">
        <v>0.84116080632428603</v>
      </c>
      <c r="O35">
        <v>9.3841365651230593</v>
      </c>
      <c r="P35">
        <v>41.354486068524103</v>
      </c>
      <c r="Q35">
        <v>-0.103409448594649</v>
      </c>
    </row>
    <row r="36" spans="1:17" x14ac:dyDescent="0.3">
      <c r="A36" t="s">
        <v>109</v>
      </c>
      <c r="B36" t="s">
        <v>110</v>
      </c>
      <c r="C36" t="s">
        <v>3179</v>
      </c>
      <c r="D36" t="s">
        <v>111</v>
      </c>
      <c r="E36">
        <v>271090.45094186498</v>
      </c>
      <c r="F36">
        <v>7487.9</v>
      </c>
      <c r="G36">
        <v>234.35210508790499</v>
      </c>
      <c r="H36">
        <v>6.1988108182649997</v>
      </c>
      <c r="I36">
        <v>78.329519647811907</v>
      </c>
      <c r="J36">
        <v>1.9624179509524899</v>
      </c>
      <c r="K36">
        <v>6841.9237495813304</v>
      </c>
      <c r="L36">
        <v>5066.3643238108698</v>
      </c>
      <c r="M36">
        <v>58.749931608361202</v>
      </c>
      <c r="N36">
        <v>1.8028294895030801</v>
      </c>
      <c r="O36">
        <v>6.03640540071315</v>
      </c>
      <c r="P36">
        <v>284.98200514138802</v>
      </c>
      <c r="Q36">
        <v>0.27560168039488198</v>
      </c>
    </row>
    <row r="37" spans="1:17" x14ac:dyDescent="0.3">
      <c r="A37" t="s">
        <v>112</v>
      </c>
      <c r="B37" t="s">
        <v>113</v>
      </c>
      <c r="C37" t="s">
        <v>3181</v>
      </c>
      <c r="D37" t="s">
        <v>114</v>
      </c>
      <c r="E37">
        <v>267969.970490915</v>
      </c>
      <c r="F37">
        <v>7511.7</v>
      </c>
      <c r="G37">
        <v>81.135333308936694</v>
      </c>
      <c r="H37">
        <v>10.566804487077301</v>
      </c>
      <c r="I37">
        <v>20.511569885223398</v>
      </c>
      <c r="J37">
        <v>8.0166396869335799</v>
      </c>
      <c r="K37">
        <v>6955.6940713220101</v>
      </c>
      <c r="L37">
        <v>6083.33993395369</v>
      </c>
      <c r="M37">
        <v>81.736770210746101</v>
      </c>
      <c r="N37">
        <v>1.1749090546621599</v>
      </c>
      <c r="O37">
        <v>6.0838425389725304</v>
      </c>
      <c r="P37">
        <v>131.414048059149</v>
      </c>
      <c r="Q37">
        <v>0.17359535233093501</v>
      </c>
    </row>
    <row r="38" spans="1:17" x14ac:dyDescent="0.3">
      <c r="A38" t="s">
        <v>115</v>
      </c>
      <c r="B38" t="s">
        <v>116</v>
      </c>
      <c r="C38" t="s">
        <v>3171</v>
      </c>
      <c r="D38" t="s">
        <v>117</v>
      </c>
      <c r="E38">
        <v>261454.02136487901</v>
      </c>
      <c r="F38">
        <v>2674.85</v>
      </c>
      <c r="G38">
        <v>-9.4306029880779398</v>
      </c>
      <c r="H38">
        <v>7.9038662159446398</v>
      </c>
      <c r="I38">
        <v>-7.8157169587650897</v>
      </c>
      <c r="J38">
        <v>3.6125926260717698</v>
      </c>
      <c r="K38">
        <v>2584.2461905243999</v>
      </c>
      <c r="L38">
        <v>2503.5724712892902</v>
      </c>
      <c r="M38">
        <v>62.563189358201498</v>
      </c>
      <c r="N38">
        <v>1.34566362193635</v>
      </c>
      <c r="O38">
        <v>3.8562910069723499</v>
      </c>
      <c r="P38">
        <v>20.190158233038101</v>
      </c>
      <c r="Q38">
        <v>9.5753133080650008E-3</v>
      </c>
    </row>
    <row r="39" spans="1:17" x14ac:dyDescent="0.3">
      <c r="A39" t="s">
        <v>118</v>
      </c>
      <c r="B39" t="s">
        <v>119</v>
      </c>
      <c r="C39" t="s">
        <v>3167</v>
      </c>
      <c r="D39" t="s">
        <v>18</v>
      </c>
      <c r="E39">
        <v>253292.64697480999</v>
      </c>
      <c r="F39">
        <v>171.33</v>
      </c>
      <c r="G39">
        <v>61.069604642727597</v>
      </c>
      <c r="H39">
        <v>0.31913761273484997</v>
      </c>
      <c r="I39">
        <v>-13.9139820289477</v>
      </c>
      <c r="J39">
        <v>8.8593179323196605</v>
      </c>
      <c r="K39">
        <v>172.425500443201</v>
      </c>
      <c r="L39">
        <v>158.35045911462399</v>
      </c>
      <c r="M39">
        <v>68.599029748410103</v>
      </c>
      <c r="N39">
        <v>0.88346580823853504</v>
      </c>
      <c r="O39">
        <v>14.866047977587099</v>
      </c>
      <c r="P39">
        <v>100.38596491228</v>
      </c>
      <c r="Q39">
        <v>8.6450321403944999E-2</v>
      </c>
    </row>
    <row r="40" spans="1:17" x14ac:dyDescent="0.3">
      <c r="A40" t="s">
        <v>120</v>
      </c>
      <c r="B40" t="s">
        <v>121</v>
      </c>
      <c r="C40" t="s">
        <v>3174</v>
      </c>
      <c r="D40" t="s">
        <v>57</v>
      </c>
      <c r="E40">
        <v>251935.25162612001</v>
      </c>
      <c r="F40">
        <v>644.75</v>
      </c>
      <c r="G40">
        <v>46.527862982878503</v>
      </c>
      <c r="H40">
        <v>-1.9806386826250599</v>
      </c>
      <c r="I40">
        <v>-8.1957530542440296</v>
      </c>
      <c r="J40">
        <v>1.40317764503308</v>
      </c>
      <c r="K40">
        <v>667.85956436150695</v>
      </c>
      <c r="L40">
        <v>610.50131727128701</v>
      </c>
      <c r="M40">
        <v>44.663597905960501</v>
      </c>
      <c r="N40">
        <v>0.36958609426785999</v>
      </c>
      <c r="O40">
        <v>38.945327646374501</v>
      </c>
      <c r="P40">
        <v>122.82702609296599</v>
      </c>
      <c r="Q40">
        <v>0.16970266297568301</v>
      </c>
    </row>
    <row r="41" spans="1:17" x14ac:dyDescent="0.3">
      <c r="A41" t="s">
        <v>122</v>
      </c>
      <c r="B41" t="s">
        <v>123</v>
      </c>
      <c r="C41" t="s">
        <v>3176</v>
      </c>
      <c r="D41" t="s">
        <v>124</v>
      </c>
      <c r="E41">
        <v>250369.32927687999</v>
      </c>
      <c r="F41">
        <v>1039.0999999999999</v>
      </c>
      <c r="G41">
        <v>5.6071898423381104</v>
      </c>
      <c r="H41">
        <v>9.8075016769040797</v>
      </c>
      <c r="I41">
        <v>7.0246626323964003</v>
      </c>
      <c r="J41">
        <v>8.1327473439381404</v>
      </c>
      <c r="K41">
        <v>952.21801446899497</v>
      </c>
      <c r="L41">
        <v>887.96572662692802</v>
      </c>
      <c r="M41">
        <v>76.720630254923293</v>
      </c>
      <c r="N41">
        <v>1.6206313713681699</v>
      </c>
      <c r="O41">
        <v>2.0113559811375299</v>
      </c>
      <c r="P41">
        <v>43.720608575380297</v>
      </c>
      <c r="Q41">
        <v>3.6374307662617997E-2</v>
      </c>
    </row>
    <row r="42" spans="1:17" x14ac:dyDescent="0.3">
      <c r="A42" t="s">
        <v>125</v>
      </c>
      <c r="B42" t="s">
        <v>126</v>
      </c>
      <c r="C42" t="s">
        <v>3179</v>
      </c>
      <c r="D42" t="s">
        <v>127</v>
      </c>
      <c r="E42">
        <v>239094.28649382599</v>
      </c>
      <c r="F42">
        <v>274.14999999999998</v>
      </c>
      <c r="G42">
        <v>131.054314994104</v>
      </c>
      <c r="H42">
        <v>11.132058039932</v>
      </c>
      <c r="I42">
        <v>41.2081511091042</v>
      </c>
      <c r="J42">
        <v>-0.189899145939562</v>
      </c>
      <c r="K42">
        <v>258.44816585518799</v>
      </c>
      <c r="L42">
        <v>200.33417868309499</v>
      </c>
      <c r="M42">
        <v>44.517763419136898</v>
      </c>
      <c r="N42">
        <v>0.79302495039646304</v>
      </c>
      <c r="O42">
        <v>8.7908079518511801</v>
      </c>
      <c r="P42">
        <v>174.14999999999901</v>
      </c>
      <c r="Q42">
        <v>7.0692978566607001E-2</v>
      </c>
    </row>
    <row r="43" spans="1:17" x14ac:dyDescent="0.3">
      <c r="A43" t="s">
        <v>128</v>
      </c>
      <c r="B43" t="s">
        <v>129</v>
      </c>
      <c r="C43" t="s">
        <v>3182</v>
      </c>
      <c r="D43" t="s">
        <v>130</v>
      </c>
      <c r="E43">
        <v>226573.18176454501</v>
      </c>
      <c r="F43">
        <v>864.85</v>
      </c>
      <c r="G43">
        <v>31.231940296246499</v>
      </c>
      <c r="H43">
        <v>7.4661319084208904</v>
      </c>
      <c r="I43">
        <v>-16.938483281443201</v>
      </c>
      <c r="J43">
        <v>2.62345206614583</v>
      </c>
      <c r="K43">
        <v>861.93215442278802</v>
      </c>
      <c r="L43">
        <v>803.44788414158802</v>
      </c>
      <c r="M43">
        <v>64.418526760185102</v>
      </c>
      <c r="N43">
        <v>1.2985448201616001</v>
      </c>
      <c r="O43">
        <v>11.8806729490663</v>
      </c>
      <c r="P43">
        <v>68.422590068159593</v>
      </c>
      <c r="Q43">
        <v>0.10971718251042401</v>
      </c>
    </row>
    <row r="44" spans="1:17" x14ac:dyDescent="0.3">
      <c r="A44" t="s">
        <v>131</v>
      </c>
      <c r="B44" t="s">
        <v>132</v>
      </c>
      <c r="C44" t="s">
        <v>3169</v>
      </c>
      <c r="D44" t="s">
        <v>51</v>
      </c>
      <c r="E44">
        <v>223386.34197838101</v>
      </c>
      <c r="F44">
        <v>345.6</v>
      </c>
      <c r="G44">
        <v>20.054709799742799</v>
      </c>
      <c r="H44">
        <v>-2.45648503679681E-2</v>
      </c>
      <c r="I44">
        <v>-15.7699470590864</v>
      </c>
      <c r="J44">
        <v>3.2308029277761001</v>
      </c>
      <c r="K44">
        <v>343.53898241022898</v>
      </c>
      <c r="L44">
        <v>313.55462314270198</v>
      </c>
      <c r="M44">
        <v>51.447660057689397</v>
      </c>
      <c r="N44">
        <v>1.3306846053278201</v>
      </c>
      <c r="O44">
        <v>14.207175925925901</v>
      </c>
      <c r="P44">
        <v>69.204406364749005</v>
      </c>
    </row>
    <row r="45" spans="1:17" x14ac:dyDescent="0.3">
      <c r="A45" t="s">
        <v>133</v>
      </c>
      <c r="B45" t="s">
        <v>134</v>
      </c>
      <c r="C45" t="s">
        <v>3176</v>
      </c>
      <c r="D45" t="s">
        <v>135</v>
      </c>
      <c r="E45">
        <v>219674.33481</v>
      </c>
      <c r="F45">
        <v>522.9</v>
      </c>
      <c r="G45">
        <v>41.028670875083698</v>
      </c>
      <c r="H45">
        <v>5.4245491784290101</v>
      </c>
      <c r="I45">
        <v>46.701238839091502</v>
      </c>
      <c r="J45">
        <v>5.4063514677163704</v>
      </c>
      <c r="K45">
        <v>533.66564156087304</v>
      </c>
      <c r="L45">
        <v>491.40532054061299</v>
      </c>
      <c r="M45">
        <v>66.629845357031499</v>
      </c>
      <c r="N45">
        <v>1.1354894476301101</v>
      </c>
      <c r="O45">
        <v>54.465480971505002</v>
      </c>
      <c r="P45">
        <v>83.731553056921896</v>
      </c>
      <c r="Q45">
        <v>4.3031579193996E-2</v>
      </c>
    </row>
    <row r="46" spans="1:17" x14ac:dyDescent="0.3">
      <c r="A46" t="s">
        <v>136</v>
      </c>
      <c r="B46" t="s">
        <v>137</v>
      </c>
      <c r="C46" t="s">
        <v>3176</v>
      </c>
      <c r="D46" t="s">
        <v>124</v>
      </c>
      <c r="E46">
        <v>208873.412368577</v>
      </c>
      <c r="F46">
        <v>166.98</v>
      </c>
      <c r="G46">
        <v>1.15606297606093</v>
      </c>
      <c r="H46">
        <v>9.3733079873544902</v>
      </c>
      <c r="I46">
        <v>-10.5147301819154</v>
      </c>
      <c r="J46">
        <v>6.8595702745810403</v>
      </c>
      <c r="K46">
        <v>158.08551136415801</v>
      </c>
      <c r="L46">
        <v>153.35857849124301</v>
      </c>
      <c r="M46">
        <v>76.9279185651679</v>
      </c>
      <c r="N46">
        <v>1.50922104260381</v>
      </c>
      <c r="O46">
        <v>10.5521619355611</v>
      </c>
      <c r="P46">
        <v>45.706806282722503</v>
      </c>
      <c r="Q46">
        <v>5.4579384443010004E-3</v>
      </c>
    </row>
    <row r="47" spans="1:17" x14ac:dyDescent="0.3">
      <c r="A47" t="s">
        <v>138</v>
      </c>
      <c r="B47" t="s">
        <v>139</v>
      </c>
      <c r="C47" t="s">
        <v>3181</v>
      </c>
      <c r="D47" t="s">
        <v>140</v>
      </c>
      <c r="E47">
        <v>207920.50803378</v>
      </c>
      <c r="F47">
        <v>278.7</v>
      </c>
      <c r="G47">
        <v>70.918455217440197</v>
      </c>
      <c r="H47">
        <v>-5.0109508178150097</v>
      </c>
      <c r="I47">
        <v>13.2743671525241</v>
      </c>
      <c r="J47">
        <v>1.56461627240289</v>
      </c>
      <c r="K47">
        <v>292.04592092553497</v>
      </c>
      <c r="L47">
        <v>252.40167376232301</v>
      </c>
      <c r="M47">
        <v>43.049489907807903</v>
      </c>
      <c r="N47">
        <v>1.4750984456037599</v>
      </c>
      <c r="O47">
        <v>22.174381054897701</v>
      </c>
      <c r="P47">
        <v>119.448818897637</v>
      </c>
      <c r="Q47">
        <v>0.20079905743134299</v>
      </c>
    </row>
    <row r="48" spans="1:17" x14ac:dyDescent="0.3">
      <c r="A48" t="s">
        <v>141</v>
      </c>
      <c r="B48" t="s">
        <v>142</v>
      </c>
      <c r="C48" t="s">
        <v>3169</v>
      </c>
      <c r="D48" t="s">
        <v>143</v>
      </c>
      <c r="E48">
        <v>203006.172204</v>
      </c>
      <c r="F48">
        <v>151.6</v>
      </c>
      <c r="G48">
        <v>68.614165130107907</v>
      </c>
      <c r="H48">
        <v>-12.7594906431206</v>
      </c>
      <c r="I48">
        <v>-8.2137037648120206</v>
      </c>
      <c r="J48">
        <v>2.69031104502367</v>
      </c>
      <c r="K48">
        <v>170.11981086978599</v>
      </c>
      <c r="L48">
        <v>152.18111231746499</v>
      </c>
      <c r="M48">
        <v>30.219255707497599</v>
      </c>
      <c r="N48">
        <v>0.40433242920856799</v>
      </c>
      <c r="O48">
        <v>51.055408970976202</v>
      </c>
      <c r="P48">
        <v>130.57034220532299</v>
      </c>
      <c r="Q48">
        <v>0.16282786004260999</v>
      </c>
    </row>
    <row r="49" spans="1:17" x14ac:dyDescent="0.3">
      <c r="A49" t="s">
        <v>144</v>
      </c>
      <c r="B49" t="s">
        <v>145</v>
      </c>
      <c r="C49" t="s">
        <v>3176</v>
      </c>
      <c r="D49" t="s">
        <v>146</v>
      </c>
      <c r="E49">
        <v>201843.67710288399</v>
      </c>
      <c r="F49">
        <v>511.75</v>
      </c>
      <c r="G49">
        <v>92.479752710622094</v>
      </c>
      <c r="H49">
        <v>9.9251499510143404</v>
      </c>
      <c r="I49">
        <v>58.7188463484651</v>
      </c>
      <c r="J49">
        <v>10.2390753202382</v>
      </c>
      <c r="K49">
        <v>460.01736549369099</v>
      </c>
      <c r="L49">
        <v>392.32518685946798</v>
      </c>
      <c r="M49">
        <v>85.438622142904606</v>
      </c>
      <c r="N49">
        <v>1.2388746268336599</v>
      </c>
      <c r="O49">
        <v>2.3253541768441601</v>
      </c>
      <c r="P49">
        <v>142.30587121212099</v>
      </c>
      <c r="Q49">
        <v>5.3986031143098002E-2</v>
      </c>
    </row>
    <row r="50" spans="1:17" x14ac:dyDescent="0.3">
      <c r="A50" t="s">
        <v>147</v>
      </c>
      <c r="B50" t="s">
        <v>148</v>
      </c>
      <c r="C50" t="s">
        <v>3171</v>
      </c>
      <c r="D50" t="s">
        <v>149</v>
      </c>
      <c r="E50">
        <v>199244.61821697099</v>
      </c>
      <c r="F50">
        <v>587.75</v>
      </c>
      <c r="G50">
        <v>28.9895909977134</v>
      </c>
      <c r="H50">
        <v>-0.42650187511201398</v>
      </c>
      <c r="I50">
        <v>-12.9916637362307</v>
      </c>
      <c r="J50">
        <v>0.109490255021537</v>
      </c>
      <c r="K50">
        <v>621.20510107057203</v>
      </c>
      <c r="L50">
        <v>566.61529698292202</v>
      </c>
      <c r="M50">
        <v>37.583974318505902</v>
      </c>
      <c r="N50">
        <v>0.97371507931833801</v>
      </c>
      <c r="O50">
        <v>15.8860059549128</v>
      </c>
      <c r="P50">
        <v>77.428605928877602</v>
      </c>
      <c r="Q50">
        <v>0.20337461155317099</v>
      </c>
    </row>
    <row r="51" spans="1:17" x14ac:dyDescent="0.3">
      <c r="A51" t="s">
        <v>150</v>
      </c>
      <c r="B51" t="s">
        <v>151</v>
      </c>
      <c r="C51" t="s">
        <v>3180</v>
      </c>
      <c r="D51" t="s">
        <v>152</v>
      </c>
      <c r="E51">
        <v>189476.17531972501</v>
      </c>
      <c r="F51">
        <v>4716.8500000000004</v>
      </c>
      <c r="G51">
        <v>65.634232531283601</v>
      </c>
      <c r="H51">
        <v>2.5654432308877801</v>
      </c>
      <c r="I51">
        <v>22.570825539656798</v>
      </c>
      <c r="J51">
        <v>6.1130822001867404</v>
      </c>
      <c r="K51">
        <v>4670.37435337646</v>
      </c>
      <c r="L51">
        <v>3965.4678055780801</v>
      </c>
      <c r="M51">
        <v>54.364099073793298</v>
      </c>
      <c r="N51">
        <v>0.91558777407735004</v>
      </c>
      <c r="O51">
        <v>6.7449675100967603</v>
      </c>
      <c r="P51">
        <v>99.271244798377694</v>
      </c>
      <c r="Q51">
        <v>0.116980204479814</v>
      </c>
    </row>
    <row r="52" spans="1:17" x14ac:dyDescent="0.3">
      <c r="A52" t="s">
        <v>153</v>
      </c>
      <c r="B52" t="s">
        <v>154</v>
      </c>
      <c r="C52" t="s">
        <v>3177</v>
      </c>
      <c r="D52" t="s">
        <v>77</v>
      </c>
      <c r="E52">
        <v>188341.75572538099</v>
      </c>
      <c r="F52">
        <v>2766.15</v>
      </c>
      <c r="G52">
        <v>15.236951159714801</v>
      </c>
      <c r="H52">
        <v>4.5933740613784897</v>
      </c>
      <c r="I52">
        <v>7.4335229501490101</v>
      </c>
      <c r="J52">
        <v>8.5180329911887096</v>
      </c>
      <c r="K52">
        <v>2696.9592791659402</v>
      </c>
      <c r="L52">
        <v>2440.8173971800902</v>
      </c>
      <c r="M52">
        <v>66.156024472136096</v>
      </c>
      <c r="N52">
        <v>1.2299013098490501</v>
      </c>
      <c r="O52">
        <v>4.0344883683097503</v>
      </c>
      <c r="P52">
        <v>51.918645349816401</v>
      </c>
      <c r="Q52">
        <v>7.4205533126790998E-2</v>
      </c>
    </row>
    <row r="53" spans="1:17" x14ac:dyDescent="0.3">
      <c r="A53" t="s">
        <v>155</v>
      </c>
      <c r="B53" t="s">
        <v>156</v>
      </c>
      <c r="C53" t="s">
        <v>3168</v>
      </c>
      <c r="D53" t="s">
        <v>21</v>
      </c>
      <c r="E53">
        <v>185746.033426095</v>
      </c>
      <c r="F53">
        <v>6183.85</v>
      </c>
      <c r="G53">
        <v>-10.6677396892788</v>
      </c>
      <c r="H53">
        <v>2.85249584963318</v>
      </c>
      <c r="I53">
        <v>14.447132957204699</v>
      </c>
      <c r="J53">
        <v>5.98465318013701</v>
      </c>
      <c r="K53">
        <v>5974.4669562521003</v>
      </c>
      <c r="L53">
        <v>5490.4207577931402</v>
      </c>
      <c r="M53">
        <v>53.587897751262901</v>
      </c>
      <c r="N53">
        <v>1.6683096226118099</v>
      </c>
      <c r="O53">
        <v>6.3245389199285196</v>
      </c>
      <c r="P53">
        <v>37.006347553477802</v>
      </c>
      <c r="Q53">
        <v>-3.1413422352726997E-2</v>
      </c>
    </row>
    <row r="54" spans="1:17" x14ac:dyDescent="0.3">
      <c r="A54" t="s">
        <v>157</v>
      </c>
      <c r="B54" t="s">
        <v>158</v>
      </c>
      <c r="C54" t="s">
        <v>3169</v>
      </c>
      <c r="D54" t="s">
        <v>43</v>
      </c>
      <c r="E54">
        <v>184091.04661000401</v>
      </c>
      <c r="F54">
        <v>1805.55</v>
      </c>
      <c r="G54">
        <v>10.4027329391155</v>
      </c>
      <c r="H54">
        <v>-2.9884980053095398</v>
      </c>
      <c r="I54">
        <v>11.0505215340559</v>
      </c>
      <c r="J54">
        <v>1.6130319281785801</v>
      </c>
      <c r="K54">
        <v>1787.5226660831299</v>
      </c>
      <c r="L54">
        <v>1582.7640255609599</v>
      </c>
      <c r="M54">
        <v>41.485878270122498</v>
      </c>
      <c r="N54">
        <v>0.97000210001486298</v>
      </c>
      <c r="O54">
        <v>7.2249453075240204</v>
      </c>
      <c r="P54">
        <v>42.804603155771701</v>
      </c>
      <c r="Q54">
        <v>3.2830079946371001E-2</v>
      </c>
    </row>
    <row r="55" spans="1:17" x14ac:dyDescent="0.3">
      <c r="A55" t="s">
        <v>159</v>
      </c>
      <c r="B55" t="s">
        <v>160</v>
      </c>
      <c r="C55" t="s">
        <v>3181</v>
      </c>
      <c r="D55" t="s">
        <v>161</v>
      </c>
      <c r="E55">
        <v>175511.290555568</v>
      </c>
      <c r="F55">
        <v>8110.3</v>
      </c>
      <c r="G55">
        <v>68.904284522328595</v>
      </c>
      <c r="H55">
        <v>6.9241209386036999</v>
      </c>
      <c r="I55">
        <v>12.146590247135901</v>
      </c>
      <c r="J55">
        <v>4.4413382512510804</v>
      </c>
      <c r="K55">
        <v>7872.8241254681097</v>
      </c>
      <c r="L55">
        <v>6924.2581484922503</v>
      </c>
      <c r="M55">
        <v>67.982006748351793</v>
      </c>
      <c r="N55">
        <v>1.09296383234747</v>
      </c>
      <c r="O55">
        <v>12.818884628188799</v>
      </c>
      <c r="P55">
        <v>110.65714285714201</v>
      </c>
      <c r="Q55">
        <v>0.18525077036611201</v>
      </c>
    </row>
    <row r="56" spans="1:17" x14ac:dyDescent="0.3">
      <c r="A56" t="s">
        <v>162</v>
      </c>
      <c r="B56" t="s">
        <v>163</v>
      </c>
      <c r="C56" t="s">
        <v>3176</v>
      </c>
      <c r="D56" t="s">
        <v>164</v>
      </c>
      <c r="E56">
        <v>170681.542284909</v>
      </c>
      <c r="F56">
        <v>747.1</v>
      </c>
      <c r="G56">
        <v>26.364986106074401</v>
      </c>
      <c r="H56">
        <v>10.912765223768901</v>
      </c>
      <c r="I56">
        <v>17.0203318604053</v>
      </c>
      <c r="J56">
        <v>9.6025164928918301</v>
      </c>
      <c r="K56">
        <v>688.54377700773603</v>
      </c>
      <c r="L56">
        <v>626.22625144574295</v>
      </c>
      <c r="M56">
        <v>87.686208936602497</v>
      </c>
      <c r="N56">
        <v>1.3155972465501</v>
      </c>
      <c r="O56">
        <v>3.4198902422700899</v>
      </c>
      <c r="P56">
        <v>66.484679665738099</v>
      </c>
      <c r="Q56">
        <v>4.3735267598578001E-2</v>
      </c>
    </row>
    <row r="57" spans="1:17" x14ac:dyDescent="0.3">
      <c r="A57" t="s">
        <v>165</v>
      </c>
      <c r="B57" t="s">
        <v>166</v>
      </c>
      <c r="C57" t="s">
        <v>3183</v>
      </c>
      <c r="D57" t="s">
        <v>167</v>
      </c>
      <c r="E57">
        <v>169884.539872575</v>
      </c>
      <c r="F57">
        <v>3299.8</v>
      </c>
      <c r="G57">
        <v>6.7547232485933097</v>
      </c>
      <c r="H57">
        <v>5.5533745114977497</v>
      </c>
      <c r="I57">
        <v>-2.6624514848698202</v>
      </c>
      <c r="J57">
        <v>6.2469847086890198</v>
      </c>
      <c r="K57">
        <v>3203.1711655456202</v>
      </c>
      <c r="L57">
        <v>2987.1998532607199</v>
      </c>
      <c r="M57">
        <v>63.385376097742302</v>
      </c>
      <c r="N57">
        <v>1.1475056948373199</v>
      </c>
      <c r="O57">
        <v>3.4911206739802298</v>
      </c>
      <c r="P57">
        <v>43.935792021984199</v>
      </c>
      <c r="Q57">
        <v>5.6240928645530002E-3</v>
      </c>
    </row>
    <row r="58" spans="1:17" x14ac:dyDescent="0.3">
      <c r="A58" t="s">
        <v>168</v>
      </c>
      <c r="B58" t="s">
        <v>169</v>
      </c>
      <c r="C58" t="s">
        <v>3169</v>
      </c>
      <c r="D58" t="s">
        <v>143</v>
      </c>
      <c r="E58">
        <v>163340.320529858</v>
      </c>
      <c r="F58">
        <v>467.55</v>
      </c>
      <c r="G58">
        <v>57.014952321548101</v>
      </c>
      <c r="H58">
        <v>-9.5615057137054205</v>
      </c>
      <c r="I58">
        <v>-0.49443778467216498</v>
      </c>
      <c r="J58">
        <v>5.5713673601865699</v>
      </c>
      <c r="K58">
        <v>505.10949516456702</v>
      </c>
      <c r="L58">
        <v>446.96811502239399</v>
      </c>
      <c r="M58">
        <v>49.636235483940297</v>
      </c>
      <c r="N58">
        <v>0.93535037020139</v>
      </c>
      <c r="O58">
        <v>24.050903646668701</v>
      </c>
      <c r="P58">
        <v>107.33924611973301</v>
      </c>
      <c r="Q58">
        <v>0.18100349990735201</v>
      </c>
    </row>
    <row r="59" spans="1:17" x14ac:dyDescent="0.3">
      <c r="A59" t="s">
        <v>170</v>
      </c>
      <c r="B59" t="s">
        <v>171</v>
      </c>
      <c r="C59" t="s">
        <v>3167</v>
      </c>
      <c r="D59" t="s">
        <v>18</v>
      </c>
      <c r="E59">
        <v>160042.0569467</v>
      </c>
      <c r="F59">
        <v>348.85</v>
      </c>
      <c r="G59">
        <v>75.097254659816599</v>
      </c>
      <c r="H59">
        <v>2.6657194188636599</v>
      </c>
      <c r="I59">
        <v>1.6496373576610901</v>
      </c>
      <c r="J59">
        <v>11.739152372145099</v>
      </c>
      <c r="K59">
        <v>340.90401949514802</v>
      </c>
      <c r="L59">
        <v>300.96728044417398</v>
      </c>
      <c r="M59">
        <v>75.424401089491894</v>
      </c>
      <c r="N59">
        <v>1.0043401718693099</v>
      </c>
      <c r="O59">
        <v>7.7827146337967603</v>
      </c>
      <c r="P59">
        <v>110.499321164579</v>
      </c>
      <c r="Q59">
        <v>4.4330098924280997E-2</v>
      </c>
    </row>
    <row r="60" spans="1:17" x14ac:dyDescent="0.3">
      <c r="A60" t="s">
        <v>172</v>
      </c>
      <c r="B60" t="s">
        <v>173</v>
      </c>
      <c r="C60" t="s">
        <v>3168</v>
      </c>
      <c r="D60" t="s">
        <v>21</v>
      </c>
      <c r="E60">
        <v>159296.238924579</v>
      </c>
      <c r="F60">
        <v>1604.05</v>
      </c>
      <c r="G60">
        <v>2.5932520691377299</v>
      </c>
      <c r="H60">
        <v>-0.73326436138481699</v>
      </c>
      <c r="I60">
        <v>15.2479137927366</v>
      </c>
      <c r="J60">
        <v>4.6881480004121503</v>
      </c>
      <c r="K60">
        <v>1576.27554697562</v>
      </c>
      <c r="L60">
        <v>1412.68978924609</v>
      </c>
      <c r="M60">
        <v>54.039005294435199</v>
      </c>
      <c r="N60">
        <v>1.35751261665968</v>
      </c>
      <c r="O60">
        <v>4.2361522396433902</v>
      </c>
      <c r="P60">
        <v>46.068387743022299</v>
      </c>
      <c r="Q60">
        <v>-1.5495588720226E-2</v>
      </c>
    </row>
    <row r="61" spans="1:17" x14ac:dyDescent="0.3">
      <c r="A61" t="s">
        <v>174</v>
      </c>
      <c r="B61" t="s">
        <v>175</v>
      </c>
      <c r="C61" t="s">
        <v>3167</v>
      </c>
      <c r="D61" t="s">
        <v>176</v>
      </c>
      <c r="E61">
        <v>157917.02929706499</v>
      </c>
      <c r="F61">
        <v>239.76</v>
      </c>
      <c r="G61">
        <v>64.057776685738304</v>
      </c>
      <c r="H61">
        <v>2.0131352739852399</v>
      </c>
      <c r="I61">
        <v>14.2404975575673</v>
      </c>
      <c r="J61">
        <v>9.4221713792416999</v>
      </c>
      <c r="K61">
        <v>225.78228109992699</v>
      </c>
      <c r="L61">
        <v>199.23392712672299</v>
      </c>
      <c r="M61">
        <v>75.929757452885099</v>
      </c>
      <c r="N61">
        <v>1.2931035988902699</v>
      </c>
      <c r="O61">
        <v>2.7277277277277299</v>
      </c>
      <c r="P61">
        <v>106.422729229444</v>
      </c>
      <c r="Q61">
        <v>9.8448854660434001E-2</v>
      </c>
    </row>
    <row r="62" spans="1:17" x14ac:dyDescent="0.3">
      <c r="A62" t="s">
        <v>177</v>
      </c>
      <c r="B62" t="s">
        <v>178</v>
      </c>
      <c r="C62" t="s">
        <v>3177</v>
      </c>
      <c r="D62" t="s">
        <v>77</v>
      </c>
      <c r="E62">
        <v>156049.93734483499</v>
      </c>
      <c r="F62">
        <v>632.45000000000005</v>
      </c>
      <c r="G62">
        <v>17.035654311091001</v>
      </c>
      <c r="H62">
        <v>2.1175213829842598</v>
      </c>
      <c r="I62">
        <v>-12.943292402617599</v>
      </c>
      <c r="J62">
        <v>6.4885410972133304</v>
      </c>
      <c r="K62">
        <v>632.39553872988904</v>
      </c>
      <c r="L62">
        <v>600.42848846311904</v>
      </c>
      <c r="M62">
        <v>61.381739768992801</v>
      </c>
      <c r="N62">
        <v>0.80520037294823399</v>
      </c>
      <c r="O62">
        <v>11.779587319155601</v>
      </c>
      <c r="P62">
        <v>56.527657468135097</v>
      </c>
      <c r="Q62">
        <v>3.9420142198155997E-2</v>
      </c>
    </row>
    <row r="63" spans="1:17" x14ac:dyDescent="0.3">
      <c r="A63" t="s">
        <v>179</v>
      </c>
      <c r="B63" t="s">
        <v>180</v>
      </c>
      <c r="C63" t="s">
        <v>3171</v>
      </c>
      <c r="D63" t="s">
        <v>117</v>
      </c>
      <c r="E63">
        <v>155533.708750814</v>
      </c>
      <c r="F63">
        <v>6331.75</v>
      </c>
      <c r="G63">
        <v>11.5509064775457</v>
      </c>
      <c r="H63">
        <v>8.7650785814197594</v>
      </c>
      <c r="I63">
        <v>18.417841033752101</v>
      </c>
      <c r="J63">
        <v>7.6539617572503298</v>
      </c>
      <c r="K63">
        <v>5957.80109585235</v>
      </c>
      <c r="L63">
        <v>5417.1055816763901</v>
      </c>
      <c r="M63">
        <v>88.146447975100202</v>
      </c>
      <c r="N63">
        <v>1.2580334120923899</v>
      </c>
      <c r="O63">
        <v>2.1818612547873601</v>
      </c>
      <c r="P63">
        <v>45.634473399728499</v>
      </c>
      <c r="Q63">
        <v>4.9391790635036001E-2</v>
      </c>
    </row>
    <row r="64" spans="1:17" x14ac:dyDescent="0.3">
      <c r="A64" t="s">
        <v>181</v>
      </c>
      <c r="B64" t="s">
        <v>182</v>
      </c>
      <c r="C64" t="s">
        <v>3174</v>
      </c>
      <c r="D64" t="s">
        <v>86</v>
      </c>
      <c r="E64">
        <v>154041.93835803799</v>
      </c>
      <c r="F64">
        <v>471.8</v>
      </c>
      <c r="G64">
        <v>49.448912592465497</v>
      </c>
      <c r="H64">
        <v>11.1967363244667</v>
      </c>
      <c r="I64">
        <v>1.89555764077405</v>
      </c>
      <c r="J64">
        <v>6.07819192863297</v>
      </c>
      <c r="K64">
        <v>443.642290985903</v>
      </c>
      <c r="L64">
        <v>401.35305177129402</v>
      </c>
      <c r="M64">
        <v>77.945319880149</v>
      </c>
      <c r="N64">
        <v>1.40240664934169</v>
      </c>
      <c r="O64">
        <v>4.8855447223399704</v>
      </c>
      <c r="P64">
        <v>104.41941074523299</v>
      </c>
      <c r="Q64">
        <v>0.12727289258479799</v>
      </c>
    </row>
    <row r="65" spans="1:17" x14ac:dyDescent="0.3">
      <c r="A65" t="s">
        <v>183</v>
      </c>
      <c r="B65" t="s">
        <v>184</v>
      </c>
      <c r="C65" t="s">
        <v>3169</v>
      </c>
      <c r="D65" t="s">
        <v>43</v>
      </c>
      <c r="E65">
        <v>153076.96605775901</v>
      </c>
      <c r="F65">
        <v>710.2</v>
      </c>
      <c r="G65">
        <v>-17.198569402993499</v>
      </c>
      <c r="H65">
        <v>-5.20791888605679</v>
      </c>
      <c r="I65">
        <v>1.24630543439492</v>
      </c>
      <c r="J65">
        <v>2.7983841321138998</v>
      </c>
      <c r="K65">
        <v>701.22452833758598</v>
      </c>
      <c r="L65">
        <v>646.50505220893797</v>
      </c>
      <c r="M65">
        <v>42.536705941231602</v>
      </c>
      <c r="N65">
        <v>0.706455583527685</v>
      </c>
      <c r="O65">
        <v>7.1810757533089298</v>
      </c>
      <c r="P65">
        <v>38.873680093860003</v>
      </c>
      <c r="Q65">
        <v>-5.5783711527731997E-2</v>
      </c>
    </row>
    <row r="66" spans="1:17" x14ac:dyDescent="0.3">
      <c r="A66" t="s">
        <v>185</v>
      </c>
      <c r="B66" t="s">
        <v>186</v>
      </c>
      <c r="C66" t="s">
        <v>3175</v>
      </c>
      <c r="D66" t="s">
        <v>187</v>
      </c>
      <c r="E66">
        <v>148289.91853702499</v>
      </c>
      <c r="F66">
        <v>203.92</v>
      </c>
      <c r="G66">
        <v>83.674217349429</v>
      </c>
      <c r="H66">
        <v>9.9805821025150401</v>
      </c>
      <c r="I66">
        <v>56.819210151406601</v>
      </c>
      <c r="J66">
        <v>6.8922144764063296</v>
      </c>
      <c r="K66">
        <v>194.90690912076801</v>
      </c>
      <c r="L66">
        <v>157.72773760593901</v>
      </c>
      <c r="M66">
        <v>65.348304747599798</v>
      </c>
      <c r="N66">
        <v>1.23872150252945</v>
      </c>
      <c r="O66">
        <v>6.4093762259709699</v>
      </c>
      <c r="P66">
        <v>134.93087557603599</v>
      </c>
      <c r="Q66">
        <v>4.4244421416849998E-2</v>
      </c>
    </row>
    <row r="67" spans="1:17" x14ac:dyDescent="0.3">
      <c r="A67" t="s">
        <v>188</v>
      </c>
      <c r="B67" t="s">
        <v>189</v>
      </c>
      <c r="C67" t="s">
        <v>3169</v>
      </c>
      <c r="D67" t="s">
        <v>143</v>
      </c>
      <c r="E67">
        <v>146871.743103671</v>
      </c>
      <c r="F67">
        <v>556.79999999999995</v>
      </c>
      <c r="G67">
        <v>61.518565117938898</v>
      </c>
      <c r="H67">
        <v>-9.8507869006986901</v>
      </c>
      <c r="I67">
        <v>4.9064039479874202</v>
      </c>
      <c r="J67">
        <v>6.0563344219730197</v>
      </c>
      <c r="K67">
        <v>573.00160482956903</v>
      </c>
      <c r="L67">
        <v>500.64895443369898</v>
      </c>
      <c r="M67">
        <v>49.531520140547201</v>
      </c>
      <c r="N67">
        <v>0.96286331558773097</v>
      </c>
      <c r="O67">
        <v>17.4568965517241</v>
      </c>
      <c r="P67">
        <v>114.60782424359201</v>
      </c>
      <c r="Q67">
        <v>0.18396057617876399</v>
      </c>
    </row>
    <row r="68" spans="1:17" x14ac:dyDescent="0.3">
      <c r="A68" t="s">
        <v>190</v>
      </c>
      <c r="B68" t="s">
        <v>191</v>
      </c>
      <c r="C68" t="s">
        <v>3173</v>
      </c>
      <c r="D68" t="s">
        <v>192</v>
      </c>
      <c r="E68">
        <v>144234.12073872099</v>
      </c>
      <c r="F68">
        <v>5430.3</v>
      </c>
      <c r="G68">
        <v>16.504331470402299</v>
      </c>
      <c r="H68">
        <v>7.7925814135762304</v>
      </c>
      <c r="I68">
        <v>34.816717983721098</v>
      </c>
      <c r="J68">
        <v>3.9340989633236898</v>
      </c>
      <c r="K68">
        <v>5107.35815163815</v>
      </c>
      <c r="L68">
        <v>4415.0818196557102</v>
      </c>
      <c r="M68">
        <v>58.413059917538298</v>
      </c>
      <c r="N68">
        <v>1.80357920067225</v>
      </c>
      <c r="O68">
        <v>2.8110785776107998</v>
      </c>
      <c r="P68">
        <v>64.789245288744496</v>
      </c>
      <c r="Q68">
        <v>-2.5340120989539E-2</v>
      </c>
    </row>
    <row r="69" spans="1:17" x14ac:dyDescent="0.3">
      <c r="A69" t="s">
        <v>193</v>
      </c>
      <c r="B69" t="s">
        <v>194</v>
      </c>
      <c r="C69" t="s">
        <v>3171</v>
      </c>
      <c r="D69" t="s">
        <v>195</v>
      </c>
      <c r="E69">
        <v>142253.28657300599</v>
      </c>
      <c r="F69">
        <v>1348.4</v>
      </c>
      <c r="G69">
        <v>6.5071478662815201</v>
      </c>
      <c r="H69">
        <v>-5.7253721416527403</v>
      </c>
      <c r="I69">
        <v>0.81852413589983497</v>
      </c>
      <c r="J69">
        <v>0.92479484921886901</v>
      </c>
      <c r="K69">
        <v>1432.70291005443</v>
      </c>
      <c r="L69">
        <v>1313.6187085284901</v>
      </c>
      <c r="M69">
        <v>25.885627839574799</v>
      </c>
      <c r="N69">
        <v>1.37527666563627</v>
      </c>
      <c r="O69">
        <v>14.3466330465737</v>
      </c>
      <c r="P69">
        <v>40.487601583663199</v>
      </c>
      <c r="Q69">
        <v>8.5268830984399999E-3</v>
      </c>
    </row>
    <row r="70" spans="1:17" x14ac:dyDescent="0.3">
      <c r="A70" t="s">
        <v>196</v>
      </c>
      <c r="B70" t="s">
        <v>197</v>
      </c>
      <c r="C70" t="s">
        <v>3175</v>
      </c>
      <c r="D70" t="s">
        <v>198</v>
      </c>
      <c r="E70">
        <v>136516.73371845001</v>
      </c>
      <c r="F70">
        <v>4782.5</v>
      </c>
      <c r="G70">
        <v>13.4044955340963</v>
      </c>
      <c r="H70">
        <v>1.1077515081650899</v>
      </c>
      <c r="I70">
        <v>9.0126375470146094</v>
      </c>
      <c r="J70">
        <v>5.1672279685808498</v>
      </c>
      <c r="K70">
        <v>4854.0680805216598</v>
      </c>
      <c r="L70">
        <v>4467.5728074267599</v>
      </c>
      <c r="M70">
        <v>56.671570348924398</v>
      </c>
      <c r="N70">
        <v>1.3719884126889701</v>
      </c>
      <c r="O70">
        <v>6.7433350757971802</v>
      </c>
      <c r="P70">
        <v>46.030534351145</v>
      </c>
      <c r="Q70">
        <v>6.1792040962804003E-2</v>
      </c>
    </row>
    <row r="71" spans="1:17" x14ac:dyDescent="0.3">
      <c r="A71" t="s">
        <v>199</v>
      </c>
      <c r="B71" t="s">
        <v>200</v>
      </c>
      <c r="C71" t="s">
        <v>3175</v>
      </c>
      <c r="D71" t="s">
        <v>80</v>
      </c>
      <c r="E71">
        <v>135094.07967703001</v>
      </c>
      <c r="F71">
        <v>2725.6</v>
      </c>
      <c r="G71">
        <v>48.846728825734097</v>
      </c>
      <c r="H71">
        <v>1.9161406126047</v>
      </c>
      <c r="I71">
        <v>16.969542219448201</v>
      </c>
      <c r="J71">
        <v>2.7544803273821898</v>
      </c>
      <c r="K71">
        <v>2704.5684084334698</v>
      </c>
      <c r="L71">
        <v>2300.8453766735502</v>
      </c>
      <c r="M71">
        <v>49.883132776904702</v>
      </c>
      <c r="N71">
        <v>1.01790153980991</v>
      </c>
      <c r="O71">
        <v>8.5265629586146208</v>
      </c>
      <c r="P71">
        <v>82.993722515022299</v>
      </c>
      <c r="Q71">
        <v>0.26681189158249302</v>
      </c>
    </row>
    <row r="72" spans="1:17" x14ac:dyDescent="0.3">
      <c r="A72" t="s">
        <v>201</v>
      </c>
      <c r="B72" t="s">
        <v>202</v>
      </c>
      <c r="C72" t="s">
        <v>3173</v>
      </c>
      <c r="D72" t="s">
        <v>54</v>
      </c>
      <c r="E72">
        <v>134679.37262602401</v>
      </c>
      <c r="F72">
        <v>1656.55</v>
      </c>
      <c r="G72">
        <v>10.7562014187393</v>
      </c>
      <c r="H72">
        <v>1.3705335041503599</v>
      </c>
      <c r="I72">
        <v>2.6042513348929899E-2</v>
      </c>
      <c r="J72">
        <v>4.7745014359858997</v>
      </c>
      <c r="K72">
        <v>1606.9054623203799</v>
      </c>
      <c r="L72">
        <v>1467.9495667997901</v>
      </c>
      <c r="M72">
        <v>57.622615065354097</v>
      </c>
      <c r="N72">
        <v>1.13465885467507</v>
      </c>
      <c r="O72">
        <v>1.5966919199541201</v>
      </c>
      <c r="P72">
        <v>46.338339222614799</v>
      </c>
      <c r="Q72">
        <v>6.0187603095822002E-2</v>
      </c>
    </row>
    <row r="73" spans="1:17" x14ac:dyDescent="0.3">
      <c r="A73" t="s">
        <v>203</v>
      </c>
      <c r="B73" t="s">
        <v>204</v>
      </c>
      <c r="C73" t="s">
        <v>3169</v>
      </c>
      <c r="D73" t="s">
        <v>51</v>
      </c>
      <c r="E73">
        <v>134475.61401799499</v>
      </c>
      <c r="F73">
        <v>3570.4</v>
      </c>
      <c r="G73">
        <v>56.472598997419396</v>
      </c>
      <c r="H73">
        <v>11.016890611845801</v>
      </c>
      <c r="I73">
        <v>27.1128618872382</v>
      </c>
      <c r="J73">
        <v>4.43944629702521</v>
      </c>
      <c r="K73">
        <v>3234.43041492356</v>
      </c>
      <c r="L73">
        <v>2684.62126938864</v>
      </c>
      <c r="M73">
        <v>62.7186238300688</v>
      </c>
      <c r="N73">
        <v>0.74791376780918195</v>
      </c>
      <c r="O73">
        <v>2.29246022854581</v>
      </c>
      <c r="P73">
        <v>102.765709742453</v>
      </c>
      <c r="Q73">
        <v>0.12847852002771401</v>
      </c>
    </row>
    <row r="74" spans="1:17" x14ac:dyDescent="0.3">
      <c r="A74" t="s">
        <v>205</v>
      </c>
      <c r="B74" t="s">
        <v>206</v>
      </c>
      <c r="C74" t="s">
        <v>3169</v>
      </c>
      <c r="D74" t="s">
        <v>51</v>
      </c>
      <c r="E74">
        <v>132945.36601642499</v>
      </c>
      <c r="F74">
        <v>1516.25</v>
      </c>
      <c r="G74">
        <v>-8.3646964153890409</v>
      </c>
      <c r="H74">
        <v>5.8527850967164801</v>
      </c>
      <c r="I74">
        <v>14.3598346582642</v>
      </c>
      <c r="J74">
        <v>1.0501613413575299</v>
      </c>
      <c r="K74">
        <v>1495.9632577956399</v>
      </c>
      <c r="L74">
        <v>1323.6076942956299</v>
      </c>
      <c r="M74">
        <v>47.491076932641903</v>
      </c>
      <c r="N74">
        <v>0.79082608226720597</v>
      </c>
      <c r="O74">
        <v>8.9530090684253896</v>
      </c>
      <c r="P74">
        <v>49.945609177215097</v>
      </c>
      <c r="Q74">
        <v>0.134144219397131</v>
      </c>
    </row>
    <row r="75" spans="1:17" x14ac:dyDescent="0.3">
      <c r="A75" t="s">
        <v>207</v>
      </c>
      <c r="B75" t="s">
        <v>208</v>
      </c>
      <c r="C75" t="s">
        <v>3169</v>
      </c>
      <c r="D75" t="s">
        <v>34</v>
      </c>
      <c r="E75">
        <v>128943.22185170199</v>
      </c>
      <c r="F75">
        <v>245.06</v>
      </c>
      <c r="G75">
        <v>-16.806816442116698</v>
      </c>
      <c r="H75">
        <v>-1.7316864248729</v>
      </c>
      <c r="I75">
        <v>-23.193133994663601</v>
      </c>
      <c r="J75">
        <v>5.8224493431380697</v>
      </c>
      <c r="K75">
        <v>247.06703580209</v>
      </c>
      <c r="L75">
        <v>245.77575678228399</v>
      </c>
      <c r="M75">
        <v>66.909054377558704</v>
      </c>
      <c r="N75">
        <v>0.86946661355076305</v>
      </c>
      <c r="O75">
        <v>22.296580429282599</v>
      </c>
      <c r="P75">
        <v>30.455150385946201</v>
      </c>
      <c r="Q75">
        <v>0.133649882361044</v>
      </c>
    </row>
    <row r="76" spans="1:17" hidden="1" x14ac:dyDescent="0.3">
      <c r="A76" t="s">
        <v>209</v>
      </c>
      <c r="B76" t="s">
        <v>210</v>
      </c>
      <c r="C76" t="s">
        <v>3184</v>
      </c>
      <c r="D76" t="s">
        <v>51</v>
      </c>
      <c r="E76">
        <v>127574.499714727</v>
      </c>
      <c r="F76">
        <v>150.6</v>
      </c>
      <c r="G76">
        <v>-38.024334751211697</v>
      </c>
      <c r="H76">
        <v>2.0643493269672502</v>
      </c>
      <c r="I76">
        <v>-21.2768333399856</v>
      </c>
      <c r="J76">
        <v>2.9510468320561301</v>
      </c>
      <c r="O76">
        <v>25.166002656042401</v>
      </c>
      <c r="P76">
        <v>3.1506849315068499</v>
      </c>
    </row>
    <row r="77" spans="1:17" x14ac:dyDescent="0.3">
      <c r="A77" t="s">
        <v>211</v>
      </c>
      <c r="B77" t="s">
        <v>212</v>
      </c>
      <c r="C77" t="s">
        <v>3174</v>
      </c>
      <c r="D77" t="s">
        <v>57</v>
      </c>
      <c r="E77">
        <v>126419.30755896099</v>
      </c>
      <c r="F77">
        <v>708.6</v>
      </c>
      <c r="G77">
        <v>30.8023505381937</v>
      </c>
      <c r="H77">
        <v>2.3576487428331001</v>
      </c>
      <c r="I77">
        <v>9.3391467064579796</v>
      </c>
      <c r="J77">
        <v>-3.6663887860546498</v>
      </c>
      <c r="K77">
        <v>725.34586147278799</v>
      </c>
      <c r="L77">
        <v>615.2716239893</v>
      </c>
      <c r="M77">
        <v>33.049266635119402</v>
      </c>
      <c r="N77">
        <v>1.2224255234969199</v>
      </c>
      <c r="O77">
        <v>13.5901778154106</v>
      </c>
      <c r="P77">
        <v>103.91366906474801</v>
      </c>
      <c r="Q77">
        <v>6.2128336128389E-2</v>
      </c>
    </row>
    <row r="78" spans="1:17" x14ac:dyDescent="0.3">
      <c r="A78" t="s">
        <v>213</v>
      </c>
      <c r="B78" t="s">
        <v>214</v>
      </c>
      <c r="C78" t="s">
        <v>3178</v>
      </c>
      <c r="D78" t="s">
        <v>215</v>
      </c>
      <c r="E78">
        <v>125588.323376521</v>
      </c>
      <c r="F78">
        <v>1972.9</v>
      </c>
      <c r="G78">
        <v>12.8734359223029</v>
      </c>
      <c r="H78">
        <v>5.6675203611952103</v>
      </c>
      <c r="I78">
        <v>14.689161131184401</v>
      </c>
      <c r="J78">
        <v>1.13834065380503</v>
      </c>
      <c r="K78">
        <v>1930.95282828925</v>
      </c>
      <c r="L78">
        <v>1715.2369433916101</v>
      </c>
      <c r="M78">
        <v>46.7291195167167</v>
      </c>
      <c r="N78">
        <v>1.13542019514976</v>
      </c>
      <c r="O78">
        <v>6.74641390845962</v>
      </c>
      <c r="P78">
        <v>60.027578375309197</v>
      </c>
      <c r="Q78">
        <v>2.2744614950228E-2</v>
      </c>
    </row>
    <row r="79" spans="1:17" x14ac:dyDescent="0.3">
      <c r="A79" t="s">
        <v>216</v>
      </c>
      <c r="B79" t="s">
        <v>217</v>
      </c>
      <c r="C79" t="s">
        <v>3174</v>
      </c>
      <c r="D79" t="s">
        <v>218</v>
      </c>
      <c r="E79">
        <v>124945.40759442</v>
      </c>
      <c r="F79">
        <v>1015.85</v>
      </c>
      <c r="G79">
        <v>-3.5341403278697201</v>
      </c>
      <c r="H79">
        <v>-5.9869045635403302E-2</v>
      </c>
      <c r="I79">
        <v>-19.7566855270769</v>
      </c>
      <c r="J79">
        <v>3.1490484657383</v>
      </c>
      <c r="K79">
        <v>1033.18624268137</v>
      </c>
      <c r="L79">
        <v>1049.70825496985</v>
      </c>
      <c r="M79">
        <v>60.021714011681702</v>
      </c>
      <c r="N79">
        <v>0.79646042176089404</v>
      </c>
      <c r="O79">
        <v>32.696756410887403</v>
      </c>
      <c r="P79">
        <v>48.083090379008702</v>
      </c>
      <c r="Q79">
        <v>-2.6007895151222E-2</v>
      </c>
    </row>
    <row r="80" spans="1:17" x14ac:dyDescent="0.3">
      <c r="A80" t="s">
        <v>219</v>
      </c>
      <c r="B80" t="s">
        <v>220</v>
      </c>
      <c r="C80" t="s">
        <v>3182</v>
      </c>
      <c r="D80" t="s">
        <v>130</v>
      </c>
      <c r="E80">
        <v>121734.222429563</v>
      </c>
      <c r="F80">
        <v>1175.8499999999999</v>
      </c>
      <c r="G80">
        <v>19.856232832406398</v>
      </c>
      <c r="H80">
        <v>-2.8195192474895499</v>
      </c>
      <c r="I80">
        <v>-7.1347056214537803</v>
      </c>
      <c r="J80">
        <v>-8.1688811475073706</v>
      </c>
      <c r="K80">
        <v>1290.6414532634101</v>
      </c>
      <c r="L80">
        <v>1198.76771843046</v>
      </c>
      <c r="M80">
        <v>31.669411812159002</v>
      </c>
      <c r="N80">
        <v>1.43979246488414</v>
      </c>
      <c r="O80">
        <v>40.319768677977599</v>
      </c>
      <c r="P80">
        <v>67.571611799914393</v>
      </c>
      <c r="Q80">
        <v>7.3492534730280001E-2</v>
      </c>
    </row>
    <row r="81" spans="1:17" x14ac:dyDescent="0.3">
      <c r="A81" t="s">
        <v>221</v>
      </c>
      <c r="B81" t="s">
        <v>222</v>
      </c>
      <c r="C81" t="s">
        <v>3169</v>
      </c>
      <c r="D81" t="s">
        <v>34</v>
      </c>
      <c r="E81">
        <v>121126.592904166</v>
      </c>
      <c r="F81">
        <v>105.06</v>
      </c>
      <c r="G81">
        <v>-3.0230235624005899</v>
      </c>
      <c r="H81">
        <v>-10.0130083792483</v>
      </c>
      <c r="I81">
        <v>-34.813711556109098</v>
      </c>
      <c r="J81">
        <v>3.4569788902866598</v>
      </c>
      <c r="K81">
        <v>112.805564671011</v>
      </c>
      <c r="L81">
        <v>110.827734988597</v>
      </c>
      <c r="M81">
        <v>37.876096045798803</v>
      </c>
      <c r="N81">
        <v>1.76196568479558</v>
      </c>
      <c r="O81">
        <v>36.017513801637101</v>
      </c>
      <c r="P81">
        <v>55.991091314031102</v>
      </c>
      <c r="Q81">
        <v>0.113702025227212</v>
      </c>
    </row>
    <row r="82" spans="1:17" x14ac:dyDescent="0.3">
      <c r="A82" t="s">
        <v>223</v>
      </c>
      <c r="B82" t="s">
        <v>224</v>
      </c>
      <c r="C82" t="s">
        <v>3171</v>
      </c>
      <c r="D82" t="s">
        <v>225</v>
      </c>
      <c r="E82">
        <v>118357.39930987501</v>
      </c>
      <c r="F82">
        <v>1152.75</v>
      </c>
      <c r="G82">
        <v>4.55754302263691</v>
      </c>
      <c r="H82">
        <v>-0.84270149336086198</v>
      </c>
      <c r="I82">
        <v>-8.2996006840754895</v>
      </c>
      <c r="J82">
        <v>3.5760199409666602</v>
      </c>
      <c r="K82">
        <v>1188.16660187041</v>
      </c>
      <c r="L82">
        <v>1109.7433212655301</v>
      </c>
      <c r="M82">
        <v>43.781885468098203</v>
      </c>
      <c r="N82">
        <v>1.34395523910398</v>
      </c>
      <c r="O82">
        <v>8.7330643090995395</v>
      </c>
      <c r="P82">
        <v>36.500386128783099</v>
      </c>
      <c r="Q82">
        <v>2.5070960362067001E-2</v>
      </c>
    </row>
    <row r="83" spans="1:17" x14ac:dyDescent="0.3">
      <c r="A83" t="s">
        <v>226</v>
      </c>
      <c r="B83" t="s">
        <v>227</v>
      </c>
      <c r="C83" t="s">
        <v>3169</v>
      </c>
      <c r="D83" t="s">
        <v>228</v>
      </c>
      <c r="E83">
        <v>118238.90403998199</v>
      </c>
      <c r="F83">
        <v>10519.1</v>
      </c>
      <c r="G83">
        <v>20.670504002364499</v>
      </c>
      <c r="H83">
        <v>0.21867369380697199</v>
      </c>
      <c r="I83">
        <v>13.3048449674693</v>
      </c>
      <c r="J83">
        <v>2.4230771231236998</v>
      </c>
      <c r="K83">
        <v>10160.852782813899</v>
      </c>
      <c r="L83">
        <v>8961.3894991628003</v>
      </c>
      <c r="M83">
        <v>48.511848234161597</v>
      </c>
      <c r="N83">
        <v>0.845061705244468</v>
      </c>
      <c r="O83">
        <v>7.8989647403294896</v>
      </c>
      <c r="P83">
        <v>58.709395132696599</v>
      </c>
      <c r="Q83">
        <v>9.5309463396037006E-2</v>
      </c>
    </row>
    <row r="84" spans="1:17" x14ac:dyDescent="0.3">
      <c r="A84" t="s">
        <v>229</v>
      </c>
      <c r="B84" t="s">
        <v>230</v>
      </c>
      <c r="C84" t="s">
        <v>3171</v>
      </c>
      <c r="D84" t="s">
        <v>231</v>
      </c>
      <c r="E84">
        <v>117375.439522566</v>
      </c>
      <c r="F84">
        <v>1564.1</v>
      </c>
      <c r="G84">
        <v>27.308695172556501</v>
      </c>
      <c r="H84">
        <v>8.2387605488203395</v>
      </c>
      <c r="I84">
        <v>25.829630752411301</v>
      </c>
      <c r="J84">
        <v>2.59778523492828</v>
      </c>
      <c r="K84">
        <v>1485.3513602738799</v>
      </c>
      <c r="L84">
        <v>1280.8562363010301</v>
      </c>
      <c r="M84">
        <v>61.197322557584698</v>
      </c>
      <c r="N84">
        <v>1.05151855299137</v>
      </c>
      <c r="O84">
        <v>5.3321398887539102</v>
      </c>
      <c r="P84">
        <v>59.382483313802403</v>
      </c>
      <c r="Q84">
        <v>5.9509507474725998E-2</v>
      </c>
    </row>
    <row r="85" spans="1:17" x14ac:dyDescent="0.3">
      <c r="A85" t="s">
        <v>232</v>
      </c>
      <c r="B85" t="s">
        <v>233</v>
      </c>
      <c r="C85" t="s">
        <v>3175</v>
      </c>
      <c r="D85" t="s">
        <v>80</v>
      </c>
      <c r="E85">
        <v>115189.643913008</v>
      </c>
      <c r="F85">
        <v>5662.75</v>
      </c>
      <c r="G85">
        <v>58.484805597761401</v>
      </c>
      <c r="H85">
        <v>2.9817255941109702</v>
      </c>
      <c r="I85">
        <v>11.7098530623507</v>
      </c>
      <c r="J85">
        <v>-0.83053635136165305</v>
      </c>
      <c r="K85">
        <v>5646.5792541421897</v>
      </c>
      <c r="L85">
        <v>4952.1607180098599</v>
      </c>
      <c r="M85">
        <v>37.193327917194601</v>
      </c>
      <c r="N85">
        <v>1.2445190833647799</v>
      </c>
      <c r="O85">
        <v>10.304180830868299</v>
      </c>
      <c r="P85">
        <v>93.667812377092602</v>
      </c>
      <c r="Q85">
        <v>8.5313179610469997E-2</v>
      </c>
    </row>
    <row r="86" spans="1:17" x14ac:dyDescent="0.3">
      <c r="A86" t="s">
        <v>234</v>
      </c>
      <c r="B86" t="s">
        <v>235</v>
      </c>
      <c r="C86" t="s">
        <v>3181</v>
      </c>
      <c r="D86" t="s">
        <v>161</v>
      </c>
      <c r="E86">
        <v>115034.117976672</v>
      </c>
      <c r="F86">
        <v>738.4</v>
      </c>
      <c r="G86">
        <v>36.878250229914798</v>
      </c>
      <c r="H86">
        <v>8.9228962736242607</v>
      </c>
      <c r="I86">
        <v>32.135459471542902</v>
      </c>
      <c r="J86">
        <v>0.80822560866850601</v>
      </c>
      <c r="K86">
        <v>720.34259438745801</v>
      </c>
      <c r="L86">
        <v>612.58661379429498</v>
      </c>
      <c r="M86">
        <v>52.792122798559703</v>
      </c>
      <c r="N86">
        <v>1.03737748423064</v>
      </c>
      <c r="O86">
        <v>10.2925243770314</v>
      </c>
      <c r="P86">
        <v>105.56792873051199</v>
      </c>
      <c r="Q86">
        <v>0.22405680171702999</v>
      </c>
    </row>
    <row r="87" spans="1:17" x14ac:dyDescent="0.3">
      <c r="A87" t="s">
        <v>236</v>
      </c>
      <c r="B87" t="s">
        <v>237</v>
      </c>
      <c r="C87" t="s">
        <v>3173</v>
      </c>
      <c r="D87" t="s">
        <v>54</v>
      </c>
      <c r="E87">
        <v>114250.181463409</v>
      </c>
      <c r="F87">
        <v>3392.15</v>
      </c>
      <c r="G87">
        <v>51.112457986697798</v>
      </c>
      <c r="H87">
        <v>-2.0991876063622001</v>
      </c>
      <c r="I87">
        <v>18.489784219535501</v>
      </c>
      <c r="J87">
        <v>2.0643261772810502</v>
      </c>
      <c r="K87">
        <v>3319.0816859471502</v>
      </c>
      <c r="L87">
        <v>2845.0931726157401</v>
      </c>
      <c r="M87">
        <v>39.713541298318603</v>
      </c>
      <c r="N87">
        <v>1.0867020871294899</v>
      </c>
      <c r="O87">
        <v>5.36090679952241</v>
      </c>
      <c r="P87">
        <v>86.121094071493204</v>
      </c>
      <c r="Q87">
        <v>0.100503738530638</v>
      </c>
    </row>
    <row r="88" spans="1:17" x14ac:dyDescent="0.3">
      <c r="A88" t="s">
        <v>238</v>
      </c>
      <c r="B88" t="s">
        <v>239</v>
      </c>
      <c r="C88" t="s">
        <v>3173</v>
      </c>
      <c r="D88" t="s">
        <v>54</v>
      </c>
      <c r="E88">
        <v>112629.68528178299</v>
      </c>
      <c r="F88">
        <v>6735.65</v>
      </c>
      <c r="G88">
        <v>-5.9719068524722996</v>
      </c>
      <c r="H88">
        <v>-2.2673332494477298</v>
      </c>
      <c r="I88">
        <v>-2.56899108753493</v>
      </c>
      <c r="J88">
        <v>4.4331996918375296</v>
      </c>
      <c r="K88">
        <v>6695.8112333604604</v>
      </c>
      <c r="L88">
        <v>6279.7949777511803</v>
      </c>
      <c r="M88">
        <v>61.897116574949699</v>
      </c>
      <c r="N88">
        <v>1.27879096300871</v>
      </c>
      <c r="O88">
        <v>5.5198830105483498</v>
      </c>
      <c r="P88">
        <v>29.393627954778999</v>
      </c>
      <c r="Q88">
        <v>7.976882493375E-3</v>
      </c>
    </row>
    <row r="89" spans="1:17" x14ac:dyDescent="0.3">
      <c r="A89" t="s">
        <v>240</v>
      </c>
      <c r="B89" t="s">
        <v>241</v>
      </c>
      <c r="C89" t="s">
        <v>3175</v>
      </c>
      <c r="D89" t="s">
        <v>187</v>
      </c>
      <c r="E89">
        <v>111607.4729968</v>
      </c>
      <c r="F89">
        <v>37122.800000000003</v>
      </c>
      <c r="G89">
        <v>68.555609611766599</v>
      </c>
      <c r="H89">
        <v>17.091844987715799</v>
      </c>
      <c r="I89">
        <v>7.9177993164140101</v>
      </c>
      <c r="J89">
        <v>5.9580884208698697</v>
      </c>
      <c r="K89">
        <v>34317.7300242274</v>
      </c>
      <c r="L89">
        <v>30239.247254044702</v>
      </c>
      <c r="M89">
        <v>80.238360517230504</v>
      </c>
      <c r="N89">
        <v>1.2900401704973199</v>
      </c>
      <c r="O89">
        <v>2.8475761526608898</v>
      </c>
      <c r="P89">
        <v>99.584946236559105</v>
      </c>
      <c r="Q89">
        <v>0.118869135233585</v>
      </c>
    </row>
    <row r="90" spans="1:17" x14ac:dyDescent="0.3">
      <c r="A90" t="s">
        <v>242</v>
      </c>
      <c r="B90" t="s">
        <v>243</v>
      </c>
      <c r="C90" t="s">
        <v>3169</v>
      </c>
      <c r="D90" t="s">
        <v>43</v>
      </c>
      <c r="E90">
        <v>111006.973640975</v>
      </c>
      <c r="F90">
        <v>757.45</v>
      </c>
      <c r="G90">
        <v>6.2402020003966303</v>
      </c>
      <c r="H90">
        <v>1.6327339338699001</v>
      </c>
      <c r="I90">
        <v>9.4721872729093199</v>
      </c>
      <c r="J90">
        <v>3.1014467487455102</v>
      </c>
      <c r="K90">
        <v>735.28218096091405</v>
      </c>
      <c r="L90">
        <v>639.675090874185</v>
      </c>
      <c r="M90">
        <v>48.054292297620798</v>
      </c>
      <c r="N90">
        <v>0.76437532415083398</v>
      </c>
      <c r="O90">
        <v>5.1950623803551199</v>
      </c>
      <c r="P90">
        <v>63.437263998273799</v>
      </c>
      <c r="Q90">
        <v>-1.8248224055791001E-2</v>
      </c>
    </row>
    <row r="91" spans="1:17" x14ac:dyDescent="0.3">
      <c r="A91" t="s">
        <v>244</v>
      </c>
      <c r="B91" t="s">
        <v>245</v>
      </c>
      <c r="C91" t="s">
        <v>3181</v>
      </c>
      <c r="D91" t="s">
        <v>215</v>
      </c>
      <c r="E91">
        <v>110373.639479712</v>
      </c>
      <c r="F91">
        <v>7332.2</v>
      </c>
      <c r="G91">
        <v>7.1603892392628996</v>
      </c>
      <c r="H91">
        <v>9.1112857546177608</v>
      </c>
      <c r="I91">
        <v>26.8048121481655</v>
      </c>
      <c r="J91">
        <v>13.3683930429013</v>
      </c>
      <c r="K91">
        <v>6728.1174938620998</v>
      </c>
      <c r="L91">
        <v>6018.9297319593397</v>
      </c>
      <c r="M91">
        <v>78.874629796713904</v>
      </c>
      <c r="N91">
        <v>1.2888673427908599</v>
      </c>
      <c r="O91">
        <v>1.33384250293226</v>
      </c>
      <c r="P91">
        <v>92.901867929492198</v>
      </c>
      <c r="Q91">
        <v>0.133298843243951</v>
      </c>
    </row>
    <row r="92" spans="1:17" x14ac:dyDescent="0.3">
      <c r="A92" t="s">
        <v>246</v>
      </c>
      <c r="B92" t="s">
        <v>247</v>
      </c>
      <c r="C92" t="s">
        <v>3171</v>
      </c>
      <c r="D92" t="s">
        <v>195</v>
      </c>
      <c r="E92">
        <v>109896.002020168</v>
      </c>
      <c r="F92">
        <v>619</v>
      </c>
      <c r="G92">
        <v>-17.4834782089101</v>
      </c>
      <c r="H92">
        <v>-2.5399679136890199</v>
      </c>
      <c r="I92">
        <v>4.02294409538501</v>
      </c>
      <c r="J92">
        <v>2.4086578419656202</v>
      </c>
      <c r="K92">
        <v>636.82819024779599</v>
      </c>
      <c r="L92">
        <v>592.06551985711997</v>
      </c>
      <c r="M92">
        <v>26.216157158544402</v>
      </c>
      <c r="N92">
        <v>1.03638367577221</v>
      </c>
      <c r="O92">
        <v>8.5621970920840091</v>
      </c>
      <c r="P92">
        <v>26.533115290269802</v>
      </c>
      <c r="Q92">
        <v>-7.3021577293748002E-2</v>
      </c>
    </row>
    <row r="93" spans="1:17" x14ac:dyDescent="0.3">
      <c r="A93" t="s">
        <v>248</v>
      </c>
      <c r="B93" t="s">
        <v>249</v>
      </c>
      <c r="C93" t="s">
        <v>3169</v>
      </c>
      <c r="D93" t="s">
        <v>24</v>
      </c>
      <c r="E93">
        <v>109814.65561536</v>
      </c>
      <c r="F93">
        <v>1387.75</v>
      </c>
      <c r="G93">
        <v>-32.616694182222403</v>
      </c>
      <c r="H93">
        <v>-2.68173814918709</v>
      </c>
      <c r="I93">
        <v>-22.590723546625298</v>
      </c>
      <c r="J93">
        <v>1.1876873710443001</v>
      </c>
      <c r="K93">
        <v>1431.53129755899</v>
      </c>
      <c r="L93">
        <v>1441.7915760328899</v>
      </c>
      <c r="M93">
        <v>31.484440996171401</v>
      </c>
      <c r="N93">
        <v>1.01931285676373</v>
      </c>
      <c r="O93">
        <v>22.104125382813798</v>
      </c>
      <c r="P93">
        <v>4.4049052061390297</v>
      </c>
      <c r="Q93">
        <v>-1.1038181617646E-2</v>
      </c>
    </row>
    <row r="94" spans="1:17" x14ac:dyDescent="0.3">
      <c r="A94" t="s">
        <v>250</v>
      </c>
      <c r="B94" t="s">
        <v>251</v>
      </c>
      <c r="C94" t="s">
        <v>3172</v>
      </c>
      <c r="D94" t="s">
        <v>143</v>
      </c>
      <c r="E94">
        <v>109401.00464699999</v>
      </c>
      <c r="F94">
        <v>509.5</v>
      </c>
      <c r="G94">
        <v>166.06525681663999</v>
      </c>
      <c r="H94">
        <v>-12.686638070900001</v>
      </c>
      <c r="I94">
        <v>79.678320919073499</v>
      </c>
      <c r="J94">
        <v>3.9138012683879002</v>
      </c>
      <c r="K94">
        <v>537.45551472300895</v>
      </c>
      <c r="L94">
        <v>401.11417894465399</v>
      </c>
      <c r="M94">
        <v>39.654007880891299</v>
      </c>
      <c r="N94">
        <v>0.22833244575380901</v>
      </c>
      <c r="O94">
        <v>26.987242394504399</v>
      </c>
      <c r="P94">
        <v>258.42419978895498</v>
      </c>
      <c r="Q94">
        <v>0.215313650862271</v>
      </c>
    </row>
    <row r="95" spans="1:17" x14ac:dyDescent="0.3">
      <c r="A95" t="s">
        <v>252</v>
      </c>
      <c r="B95" t="s">
        <v>253</v>
      </c>
      <c r="C95" t="s">
        <v>3181</v>
      </c>
      <c r="D95" t="s">
        <v>254</v>
      </c>
      <c r="E95">
        <v>108995.441711447</v>
      </c>
      <c r="F95">
        <v>75.75</v>
      </c>
      <c r="G95">
        <v>151.77900476641301</v>
      </c>
      <c r="H95">
        <v>8.0202537022491498</v>
      </c>
      <c r="I95">
        <v>61.588370421769802</v>
      </c>
      <c r="J95">
        <v>-0.115642247909648</v>
      </c>
      <c r="K95">
        <v>74.734273667876295</v>
      </c>
      <c r="L95">
        <v>55.1735158102829</v>
      </c>
      <c r="M95">
        <v>41.399590099039699</v>
      </c>
      <c r="N95">
        <v>0.54564896934985596</v>
      </c>
      <c r="O95">
        <v>13.5841584158415</v>
      </c>
      <c r="P95">
        <v>194.17475728155301</v>
      </c>
      <c r="Q95">
        <v>0.21322668319760199</v>
      </c>
    </row>
    <row r="96" spans="1:17" x14ac:dyDescent="0.3">
      <c r="A96" t="s">
        <v>255</v>
      </c>
      <c r="B96" t="s">
        <v>256</v>
      </c>
      <c r="C96" t="s">
        <v>3169</v>
      </c>
      <c r="D96" t="s">
        <v>34</v>
      </c>
      <c r="E96">
        <v>108745.577708768</v>
      </c>
      <c r="F96">
        <v>56.17</v>
      </c>
      <c r="G96">
        <v>-13.243343015674499</v>
      </c>
      <c r="H96">
        <v>-4.9483239403594697</v>
      </c>
      <c r="I96">
        <v>-28.462734265407502</v>
      </c>
      <c r="J96">
        <v>1.4748179806183199</v>
      </c>
      <c r="K96">
        <v>60.389370373352598</v>
      </c>
      <c r="L96">
        <v>57.8602625731613</v>
      </c>
      <c r="M96">
        <v>38.843522693224998</v>
      </c>
      <c r="N96">
        <v>0.59931238583631297</v>
      </c>
      <c r="O96">
        <v>49.100943564180099</v>
      </c>
      <c r="P96">
        <v>53.260572987721702</v>
      </c>
      <c r="Q96">
        <v>9.1834875265143001E-2</v>
      </c>
    </row>
    <row r="97" spans="1:17" x14ac:dyDescent="0.3">
      <c r="A97" t="s">
        <v>257</v>
      </c>
      <c r="B97" t="s">
        <v>258</v>
      </c>
      <c r="C97" t="s">
        <v>3173</v>
      </c>
      <c r="D97" t="s">
        <v>54</v>
      </c>
      <c r="E97">
        <v>108708.48910965001</v>
      </c>
      <c r="F97">
        <v>1080.3499999999999</v>
      </c>
      <c r="G97">
        <v>47.505163653174002</v>
      </c>
      <c r="H97">
        <v>-3.0680866738691401</v>
      </c>
      <c r="I97">
        <v>-3.16918195522583</v>
      </c>
      <c r="J97">
        <v>5.2355454389162697</v>
      </c>
      <c r="K97">
        <v>1115.7182742290499</v>
      </c>
      <c r="L97">
        <v>991.97598780336898</v>
      </c>
      <c r="M97">
        <v>49.675711076368302</v>
      </c>
      <c r="N97">
        <v>0.74286867504163401</v>
      </c>
      <c r="O97">
        <v>22.580645161290299</v>
      </c>
      <c r="P97">
        <v>90.286217525319202</v>
      </c>
      <c r="Q97">
        <v>7.3401979966276995E-2</v>
      </c>
    </row>
    <row r="98" spans="1:17" x14ac:dyDescent="0.3">
      <c r="A98" t="s">
        <v>259</v>
      </c>
      <c r="B98" t="s">
        <v>260</v>
      </c>
      <c r="C98" t="s">
        <v>3181</v>
      </c>
      <c r="D98" t="s">
        <v>261</v>
      </c>
      <c r="E98">
        <v>107624.563928124</v>
      </c>
      <c r="F98">
        <v>3875.85</v>
      </c>
      <c r="G98">
        <v>101.59383244483</v>
      </c>
      <c r="H98">
        <v>1.23560595797865</v>
      </c>
      <c r="I98">
        <v>14.560828997676699</v>
      </c>
      <c r="J98">
        <v>6.3819424568058896</v>
      </c>
      <c r="K98">
        <v>3777.6075073637398</v>
      </c>
      <c r="L98">
        <v>3252.7221536030302</v>
      </c>
      <c r="M98">
        <v>58.287109742983603</v>
      </c>
      <c r="N98">
        <v>0.65719973135032395</v>
      </c>
      <c r="O98">
        <v>7.6383244965620296</v>
      </c>
      <c r="P98">
        <v>133.61863717187501</v>
      </c>
      <c r="Q98">
        <v>0.23057833223473501</v>
      </c>
    </row>
    <row r="99" spans="1:17" x14ac:dyDescent="0.3">
      <c r="A99" t="s">
        <v>262</v>
      </c>
      <c r="B99" t="s">
        <v>263</v>
      </c>
      <c r="C99" t="s">
        <v>3169</v>
      </c>
      <c r="D99" t="s">
        <v>43</v>
      </c>
      <c r="E99">
        <v>106551.75791196999</v>
      </c>
      <c r="F99">
        <v>2135.1999999999998</v>
      </c>
      <c r="G99">
        <v>34.288457991383602</v>
      </c>
      <c r="H99">
        <v>-1.6988415562236101</v>
      </c>
      <c r="I99">
        <v>13.5921065462638</v>
      </c>
      <c r="J99">
        <v>-1.6301780379574999</v>
      </c>
      <c r="K99">
        <v>2094.0947238704698</v>
      </c>
      <c r="L99">
        <v>1801.1539748821299</v>
      </c>
      <c r="M99">
        <v>40.025851720756997</v>
      </c>
      <c r="N99">
        <v>1.11835156311671</v>
      </c>
      <c r="O99">
        <v>7.8072311727238803</v>
      </c>
      <c r="P99">
        <v>66.034214618973493</v>
      </c>
      <c r="Q99">
        <v>1.0771469733540999E-2</v>
      </c>
    </row>
    <row r="100" spans="1:17" x14ac:dyDescent="0.3">
      <c r="A100" t="s">
        <v>264</v>
      </c>
      <c r="B100" t="s">
        <v>265</v>
      </c>
      <c r="C100" t="s">
        <v>3179</v>
      </c>
      <c r="D100" t="s">
        <v>127</v>
      </c>
      <c r="E100">
        <v>106033.68194727</v>
      </c>
      <c r="F100">
        <v>8123</v>
      </c>
      <c r="G100">
        <v>68.126683267104795</v>
      </c>
      <c r="H100">
        <v>7.9605490138052604</v>
      </c>
      <c r="I100">
        <v>32.142281211298403</v>
      </c>
      <c r="J100">
        <v>6.1339499073563797</v>
      </c>
      <c r="K100">
        <v>7531.7209815819397</v>
      </c>
      <c r="L100">
        <v>6362.9672985402203</v>
      </c>
      <c r="M100">
        <v>67.576744402233004</v>
      </c>
      <c r="N100">
        <v>1.18124739414103</v>
      </c>
      <c r="O100">
        <v>1.69087775452418</v>
      </c>
      <c r="P100">
        <v>104.50397150086199</v>
      </c>
      <c r="Q100">
        <v>1.7702115436859999E-3</v>
      </c>
    </row>
    <row r="101" spans="1:17" x14ac:dyDescent="0.3">
      <c r="A101" t="s">
        <v>266</v>
      </c>
      <c r="B101" t="s">
        <v>267</v>
      </c>
      <c r="C101" t="s">
        <v>3176</v>
      </c>
      <c r="D101" t="s">
        <v>124</v>
      </c>
      <c r="E101">
        <v>104935.937357491</v>
      </c>
      <c r="F101">
        <v>1051.05</v>
      </c>
      <c r="G101">
        <v>20.9495250677627</v>
      </c>
      <c r="H101">
        <v>7.5971802207698103</v>
      </c>
      <c r="I101">
        <v>3.9231787489892098</v>
      </c>
      <c r="J101">
        <v>4.8176640404454902</v>
      </c>
      <c r="K101">
        <v>994.58435348812304</v>
      </c>
      <c r="L101">
        <v>906.92471243529099</v>
      </c>
      <c r="M101">
        <v>60.477285762728798</v>
      </c>
      <c r="N101">
        <v>1.5321206992179699</v>
      </c>
      <c r="O101">
        <v>4.3718186575329501</v>
      </c>
      <c r="P101">
        <v>80.7169876203576</v>
      </c>
      <c r="Q101">
        <v>0.109291613419049</v>
      </c>
    </row>
    <row r="102" spans="1:17" x14ac:dyDescent="0.3">
      <c r="A102" t="s">
        <v>268</v>
      </c>
      <c r="B102" t="s">
        <v>269</v>
      </c>
      <c r="C102" t="s">
        <v>3183</v>
      </c>
      <c r="D102" t="s">
        <v>270</v>
      </c>
      <c r="E102">
        <v>104585.91359464799</v>
      </c>
      <c r="F102">
        <v>11382.65</v>
      </c>
      <c r="G102">
        <v>99.557424027832695</v>
      </c>
      <c r="H102">
        <v>3.5363635012566301</v>
      </c>
      <c r="I102">
        <v>17.159857654052502</v>
      </c>
      <c r="J102">
        <v>2.8112481035692398</v>
      </c>
      <c r="K102">
        <v>10885.230737358999</v>
      </c>
      <c r="L102">
        <v>9169.8357551293502</v>
      </c>
      <c r="M102">
        <v>63.2687506042313</v>
      </c>
      <c r="N102">
        <v>0.75859257450584106</v>
      </c>
      <c r="O102">
        <v>16.826925188774101</v>
      </c>
      <c r="P102">
        <v>138.12826225667001</v>
      </c>
      <c r="Q102">
        <v>0.16709275974409099</v>
      </c>
    </row>
    <row r="103" spans="1:17" x14ac:dyDescent="0.3">
      <c r="A103" t="s">
        <v>271</v>
      </c>
      <c r="B103" t="s">
        <v>272</v>
      </c>
      <c r="C103" t="s">
        <v>3171</v>
      </c>
      <c r="D103" t="s">
        <v>195</v>
      </c>
      <c r="E103">
        <v>104082.472288145</v>
      </c>
      <c r="F103">
        <v>3838.1</v>
      </c>
      <c r="G103">
        <v>64.703140159643596</v>
      </c>
      <c r="H103">
        <v>5.0942562165858796</v>
      </c>
      <c r="I103">
        <v>24.5132016406573</v>
      </c>
      <c r="J103">
        <v>8.0360233414632098</v>
      </c>
      <c r="K103">
        <v>3532.8602519545898</v>
      </c>
      <c r="L103">
        <v>2964.7978884013301</v>
      </c>
      <c r="M103">
        <v>82.6167443042077</v>
      </c>
      <c r="N103">
        <v>1.7433169462974101</v>
      </c>
      <c r="O103">
        <v>1.35223157291368</v>
      </c>
      <c r="P103">
        <v>94.911510042404004</v>
      </c>
      <c r="Q103">
        <v>0.116879452262767</v>
      </c>
    </row>
    <row r="104" spans="1:17" x14ac:dyDescent="0.3">
      <c r="A104" t="s">
        <v>273</v>
      </c>
      <c r="B104" t="s">
        <v>274</v>
      </c>
      <c r="C104" t="s">
        <v>3173</v>
      </c>
      <c r="D104" t="s">
        <v>54</v>
      </c>
      <c r="E104">
        <v>103502.998811317</v>
      </c>
      <c r="F104">
        <v>2537.8000000000002</v>
      </c>
      <c r="G104">
        <v>11.8172618194773</v>
      </c>
      <c r="H104">
        <v>6.7321228099523003</v>
      </c>
      <c r="I104">
        <v>-5.1862607713591196</v>
      </c>
      <c r="J104">
        <v>-8.5947480703333995E-2</v>
      </c>
      <c r="K104">
        <v>2399.50128026619</v>
      </c>
      <c r="L104">
        <v>2176.5313971804599</v>
      </c>
      <c r="M104">
        <v>53.336009197569197</v>
      </c>
      <c r="N104">
        <v>0.93578351850505603</v>
      </c>
      <c r="O104">
        <v>9.5436992670817098</v>
      </c>
      <c r="P104">
        <v>50.785775823653502</v>
      </c>
    </row>
    <row r="105" spans="1:17" x14ac:dyDescent="0.3">
      <c r="A105" t="s">
        <v>275</v>
      </c>
      <c r="B105" t="s">
        <v>276</v>
      </c>
      <c r="C105" t="s">
        <v>3173</v>
      </c>
      <c r="D105" t="s">
        <v>277</v>
      </c>
      <c r="E105">
        <v>103032.262908559</v>
      </c>
      <c r="F105">
        <v>6905.95</v>
      </c>
      <c r="G105">
        <v>5.6124409014655603</v>
      </c>
      <c r="H105">
        <v>4.0447208192562902</v>
      </c>
      <c r="I105">
        <v>-4.2217827913624904</v>
      </c>
      <c r="J105">
        <v>4.3813801608456702</v>
      </c>
      <c r="K105">
        <v>6843.1993010680999</v>
      </c>
      <c r="L105">
        <v>6270.6886119765204</v>
      </c>
      <c r="M105">
        <v>60.096363714165598</v>
      </c>
      <c r="N105">
        <v>1.11681505880035</v>
      </c>
      <c r="O105">
        <v>5.9513897436268701</v>
      </c>
      <c r="P105">
        <v>46.126745662293601</v>
      </c>
      <c r="Q105">
        <v>4.0680755946673003E-2</v>
      </c>
    </row>
    <row r="106" spans="1:17" x14ac:dyDescent="0.3">
      <c r="A106" t="s">
        <v>278</v>
      </c>
      <c r="B106" t="s">
        <v>279</v>
      </c>
      <c r="C106" t="s">
        <v>3170</v>
      </c>
      <c r="D106" t="s">
        <v>280</v>
      </c>
      <c r="E106">
        <v>101483.444316284</v>
      </c>
      <c r="F106">
        <v>377.6</v>
      </c>
      <c r="G106">
        <v>68.658377032417405</v>
      </c>
      <c r="H106">
        <v>-12.4193248550717</v>
      </c>
      <c r="I106">
        <v>13.0867727760743</v>
      </c>
      <c r="J106">
        <v>1.4943291414070601</v>
      </c>
      <c r="K106">
        <v>408.48512898997001</v>
      </c>
      <c r="L106">
        <v>339.372660966723</v>
      </c>
      <c r="M106">
        <v>27.16313470895</v>
      </c>
      <c r="N106">
        <v>1.51254205203653</v>
      </c>
      <c r="O106">
        <v>21.914724576271102</v>
      </c>
      <c r="P106">
        <v>126.514697060587</v>
      </c>
      <c r="Q106">
        <v>1.0308650418171E-2</v>
      </c>
    </row>
    <row r="107" spans="1:17" x14ac:dyDescent="0.3">
      <c r="A107" t="s">
        <v>281</v>
      </c>
      <c r="B107" t="s">
        <v>282</v>
      </c>
      <c r="C107" t="s">
        <v>3169</v>
      </c>
      <c r="D107" t="s">
        <v>34</v>
      </c>
      <c r="E107">
        <v>100395.13345172199</v>
      </c>
      <c r="F107">
        <v>107.96</v>
      </c>
      <c r="G107">
        <v>11.111313577569501</v>
      </c>
      <c r="H107">
        <v>-2.31940343241464</v>
      </c>
      <c r="I107">
        <v>-23.613074905488201</v>
      </c>
      <c r="J107">
        <v>5.5280627864235603</v>
      </c>
      <c r="K107">
        <v>109.65029566230599</v>
      </c>
      <c r="L107">
        <v>105.826860444644</v>
      </c>
      <c r="M107">
        <v>58.462981960080498</v>
      </c>
      <c r="N107">
        <v>1.24626142948176</v>
      </c>
      <c r="O107">
        <v>19.396072619488699</v>
      </c>
      <c r="P107">
        <v>57.790119847997602</v>
      </c>
      <c r="Q107">
        <v>0.144062907440594</v>
      </c>
    </row>
    <row r="108" spans="1:17" x14ac:dyDescent="0.3">
      <c r="A108" t="s">
        <v>283</v>
      </c>
      <c r="B108" t="s">
        <v>284</v>
      </c>
      <c r="C108" t="s">
        <v>3173</v>
      </c>
      <c r="D108" t="s">
        <v>54</v>
      </c>
      <c r="E108">
        <v>100096.08838528</v>
      </c>
      <c r="F108">
        <v>2183.6</v>
      </c>
      <c r="G108">
        <v>56.667850256762598</v>
      </c>
      <c r="H108">
        <v>-1.8742780364390099</v>
      </c>
      <c r="I108">
        <v>23.466385568924</v>
      </c>
      <c r="J108">
        <v>2.2096618980399501</v>
      </c>
      <c r="K108">
        <v>2104.6680192993199</v>
      </c>
      <c r="L108">
        <v>1737.8004374837501</v>
      </c>
      <c r="M108">
        <v>46.758877326024098</v>
      </c>
      <c r="N108">
        <v>0.74219807937653903</v>
      </c>
      <c r="O108">
        <v>5.8801978384319398</v>
      </c>
      <c r="P108">
        <v>94.443455031166494</v>
      </c>
      <c r="Q108">
        <v>0.106012564779822</v>
      </c>
    </row>
    <row r="109" spans="1:17" x14ac:dyDescent="0.3">
      <c r="A109" t="s">
        <v>285</v>
      </c>
      <c r="B109" t="s">
        <v>286</v>
      </c>
      <c r="C109" t="s">
        <v>3180</v>
      </c>
      <c r="D109" t="s">
        <v>46</v>
      </c>
      <c r="E109">
        <v>99352.166291298505</v>
      </c>
      <c r="F109">
        <v>88.63</v>
      </c>
      <c r="G109">
        <v>19.786201222486401</v>
      </c>
      <c r="H109">
        <v>0.56683248384887996</v>
      </c>
      <c r="I109">
        <v>-7.1004231945094602</v>
      </c>
      <c r="J109">
        <v>3.3556275389353298</v>
      </c>
      <c r="K109">
        <v>94.2015977245686</v>
      </c>
      <c r="L109">
        <v>85.685618742001495</v>
      </c>
      <c r="M109">
        <v>45.914375562249099</v>
      </c>
      <c r="N109">
        <v>1.07452651652469</v>
      </c>
      <c r="O109">
        <v>17.059686336454899</v>
      </c>
      <c r="P109">
        <v>70.442307692307594</v>
      </c>
      <c r="Q109">
        <v>0.11624476532098001</v>
      </c>
    </row>
    <row r="110" spans="1:17" x14ac:dyDescent="0.3">
      <c r="A110" t="s">
        <v>287</v>
      </c>
      <c r="B110" t="s">
        <v>288</v>
      </c>
      <c r="C110" t="s">
        <v>3168</v>
      </c>
      <c r="D110" t="s">
        <v>289</v>
      </c>
      <c r="E110">
        <v>99258.448131259996</v>
      </c>
      <c r="F110">
        <v>11173.75</v>
      </c>
      <c r="G110">
        <v>144.09026166126901</v>
      </c>
      <c r="H110">
        <v>4.33457481988673</v>
      </c>
      <c r="I110">
        <v>13.8746386111197</v>
      </c>
      <c r="J110">
        <v>5.3807479641117402</v>
      </c>
      <c r="K110">
        <v>10994.907452432701</v>
      </c>
      <c r="L110">
        <v>8798.2943190627102</v>
      </c>
      <c r="M110">
        <v>51.218782623480998</v>
      </c>
      <c r="N110">
        <v>0.84599551516013205</v>
      </c>
      <c r="O110">
        <v>12.934332699406999</v>
      </c>
      <c r="P110">
        <v>188.816945822994</v>
      </c>
      <c r="Q110">
        <v>9.0211900532306002E-2</v>
      </c>
    </row>
    <row r="111" spans="1:17" x14ac:dyDescent="0.3">
      <c r="A111" t="s">
        <v>290</v>
      </c>
      <c r="B111" t="s">
        <v>291</v>
      </c>
      <c r="C111" t="s">
        <v>3181</v>
      </c>
      <c r="D111" t="s">
        <v>161</v>
      </c>
      <c r="E111">
        <v>97823.530102833305</v>
      </c>
      <c r="F111">
        <v>268.95</v>
      </c>
      <c r="G111">
        <v>75.773467903624706</v>
      </c>
      <c r="H111">
        <v>-2.3175234625033698</v>
      </c>
      <c r="I111">
        <v>-5.7385995324905199</v>
      </c>
      <c r="J111">
        <v>2.9589111905422101</v>
      </c>
      <c r="K111">
        <v>283.20487544927499</v>
      </c>
      <c r="L111">
        <v>255.36669582191001</v>
      </c>
      <c r="M111">
        <v>55.973176906796397</v>
      </c>
      <c r="N111">
        <v>1.0882651084202799</v>
      </c>
      <c r="O111">
        <v>24.6886038297081</v>
      </c>
      <c r="P111">
        <v>136.96035242290699</v>
      </c>
      <c r="Q111">
        <v>0.158092828873374</v>
      </c>
    </row>
    <row r="112" spans="1:17" x14ac:dyDescent="0.3">
      <c r="A112" t="s">
        <v>292</v>
      </c>
      <c r="B112" t="s">
        <v>293</v>
      </c>
      <c r="C112" t="s">
        <v>3179</v>
      </c>
      <c r="D112" t="s">
        <v>294</v>
      </c>
      <c r="E112">
        <v>97203.366429874004</v>
      </c>
      <c r="F112">
        <v>674.05</v>
      </c>
      <c r="G112">
        <v>33.911170421581502</v>
      </c>
      <c r="H112">
        <v>3.41338688031726</v>
      </c>
      <c r="I112">
        <v>-2.7962430192910999</v>
      </c>
      <c r="J112">
        <v>-0.55086795279674405</v>
      </c>
      <c r="K112">
        <v>662.05751303138902</v>
      </c>
      <c r="L112">
        <v>581.07358592298397</v>
      </c>
      <c r="M112">
        <v>38.902917729590598</v>
      </c>
      <c r="N112">
        <v>0.73966483795948501</v>
      </c>
      <c r="O112">
        <v>6.8837623321712202</v>
      </c>
      <c r="P112">
        <v>81.391280947255098</v>
      </c>
      <c r="Q112">
        <v>0.174475134990346</v>
      </c>
    </row>
    <row r="113" spans="1:17" x14ac:dyDescent="0.3">
      <c r="A113" t="s">
        <v>295</v>
      </c>
      <c r="B113" t="s">
        <v>296</v>
      </c>
      <c r="C113" t="s">
        <v>3177</v>
      </c>
      <c r="D113" t="s">
        <v>77</v>
      </c>
      <c r="E113">
        <v>95697.869939099997</v>
      </c>
      <c r="F113">
        <v>26259.200000000001</v>
      </c>
      <c r="G113">
        <v>-26.8185359488769</v>
      </c>
      <c r="H113">
        <v>4.4062813261834899</v>
      </c>
      <c r="I113">
        <v>-12.9104125419995</v>
      </c>
      <c r="J113">
        <v>6.0767134518057997</v>
      </c>
      <c r="K113">
        <v>25863.938798781001</v>
      </c>
      <c r="L113">
        <v>26031.686751534598</v>
      </c>
      <c r="M113">
        <v>74.692026045942896</v>
      </c>
      <c r="N113">
        <v>0.65543924743392501</v>
      </c>
      <c r="O113">
        <v>17.055165427735702</v>
      </c>
      <c r="P113">
        <v>10.7983122362869</v>
      </c>
      <c r="Q113">
        <v>-5.8868948780061998E-2</v>
      </c>
    </row>
    <row r="114" spans="1:17" x14ac:dyDescent="0.3">
      <c r="A114" t="s">
        <v>297</v>
      </c>
      <c r="B114" t="s">
        <v>298</v>
      </c>
      <c r="C114" t="s">
        <v>3174</v>
      </c>
      <c r="D114" t="s">
        <v>103</v>
      </c>
      <c r="E114">
        <v>95643.351243817699</v>
      </c>
      <c r="F114">
        <v>92.96</v>
      </c>
      <c r="G114">
        <v>45.604160929964898</v>
      </c>
      <c r="H114">
        <v>-2.8430115714503001</v>
      </c>
      <c r="I114">
        <v>-12.8070713423266</v>
      </c>
      <c r="J114">
        <v>5.6914433340573698</v>
      </c>
      <c r="K114">
        <v>96.720363085240393</v>
      </c>
      <c r="L114">
        <v>89.593746602098804</v>
      </c>
      <c r="M114">
        <v>53.252868609578599</v>
      </c>
      <c r="N114">
        <v>0.60536027104211199</v>
      </c>
      <c r="O114">
        <v>27.366609294320099</v>
      </c>
      <c r="P114">
        <v>92.066115702479294</v>
      </c>
      <c r="Q114">
        <v>0.13322191750137199</v>
      </c>
    </row>
    <row r="115" spans="1:17" x14ac:dyDescent="0.3">
      <c r="A115" t="s">
        <v>299</v>
      </c>
      <c r="B115" t="s">
        <v>300</v>
      </c>
      <c r="C115" t="s">
        <v>3167</v>
      </c>
      <c r="D115" t="s">
        <v>18</v>
      </c>
      <c r="E115">
        <v>94830.7147663254</v>
      </c>
      <c r="F115">
        <v>415.05</v>
      </c>
      <c r="G115">
        <v>115.425815334551</v>
      </c>
      <c r="H115">
        <v>3.87234683940506</v>
      </c>
      <c r="I115">
        <v>18.6431482693859</v>
      </c>
      <c r="J115">
        <v>10.0690799288771</v>
      </c>
      <c r="K115">
        <v>402.92134175732798</v>
      </c>
      <c r="L115">
        <v>341.89060754618498</v>
      </c>
      <c r="M115">
        <v>79.5408686035248</v>
      </c>
      <c r="N115">
        <v>0.75019704031326195</v>
      </c>
      <c r="O115">
        <v>10.1433562221419</v>
      </c>
      <c r="P115">
        <v>160.273829431438</v>
      </c>
      <c r="Q115">
        <v>7.7220343497422003E-2</v>
      </c>
    </row>
    <row r="116" spans="1:17" x14ac:dyDescent="0.3">
      <c r="A116" t="s">
        <v>301</v>
      </c>
      <c r="B116" t="s">
        <v>302</v>
      </c>
      <c r="C116" t="s">
        <v>3173</v>
      </c>
      <c r="D116" t="s">
        <v>277</v>
      </c>
      <c r="E116">
        <v>94479.535842813406</v>
      </c>
      <c r="F116">
        <v>942.15</v>
      </c>
      <c r="G116">
        <v>29.796149728847102</v>
      </c>
      <c r="H116">
        <v>10.005552181197601</v>
      </c>
      <c r="I116">
        <v>2.45898430916208</v>
      </c>
      <c r="J116">
        <v>1.8829554741579899</v>
      </c>
      <c r="K116">
        <v>926.18260764591605</v>
      </c>
      <c r="L116">
        <v>827.58110162335095</v>
      </c>
      <c r="M116">
        <v>47.653045133286597</v>
      </c>
      <c r="N116">
        <v>2.27829684244091</v>
      </c>
      <c r="O116">
        <v>18.6647561428647</v>
      </c>
      <c r="P116">
        <v>74.909495962127494</v>
      </c>
      <c r="Q116">
        <v>0.112437451794705</v>
      </c>
    </row>
    <row r="117" spans="1:17" x14ac:dyDescent="0.3">
      <c r="A117" t="s">
        <v>303</v>
      </c>
      <c r="B117" t="s">
        <v>304</v>
      </c>
      <c r="C117" t="s">
        <v>3169</v>
      </c>
      <c r="D117" t="s">
        <v>305</v>
      </c>
      <c r="E117">
        <v>94384.586292149994</v>
      </c>
      <c r="F117">
        <v>84.44</v>
      </c>
      <c r="G117">
        <v>-9.6936625905112805</v>
      </c>
      <c r="H117">
        <v>-7.2482945452713796</v>
      </c>
      <c r="I117">
        <v>-16.431177004289399</v>
      </c>
      <c r="J117">
        <v>2.1367956341396899</v>
      </c>
      <c r="K117">
        <v>90.998169748577297</v>
      </c>
      <c r="L117">
        <v>84.6499317618471</v>
      </c>
      <c r="M117">
        <v>40.240771333783599</v>
      </c>
      <c r="N117">
        <v>0.29543007226206303</v>
      </c>
      <c r="O117">
        <v>27.783041212695402</v>
      </c>
      <c r="P117">
        <v>41.915966386554601</v>
      </c>
      <c r="Q117">
        <v>5.9104329792251997E-2</v>
      </c>
    </row>
    <row r="118" spans="1:17" x14ac:dyDescent="0.3">
      <c r="A118" t="s">
        <v>306</v>
      </c>
      <c r="B118" t="s">
        <v>307</v>
      </c>
      <c r="C118" t="s">
        <v>3169</v>
      </c>
      <c r="D118" t="s">
        <v>228</v>
      </c>
      <c r="E118">
        <v>93404.9462184765</v>
      </c>
      <c r="F118">
        <v>4365</v>
      </c>
      <c r="G118">
        <v>34.735932470715198</v>
      </c>
      <c r="H118">
        <v>-0.79037636353595397</v>
      </c>
      <c r="I118">
        <v>4.0432060949103503</v>
      </c>
      <c r="J118">
        <v>1.28972684939701</v>
      </c>
      <c r="K118">
        <v>4314.9782686929602</v>
      </c>
      <c r="L118">
        <v>3827.7955299140399</v>
      </c>
      <c r="M118">
        <v>43.732224100943498</v>
      </c>
      <c r="N118">
        <v>0.815525616278577</v>
      </c>
      <c r="O118">
        <v>4.1512027491408903</v>
      </c>
      <c r="P118">
        <v>66.7303284950343</v>
      </c>
      <c r="Q118">
        <v>3.1552620743015999E-2</v>
      </c>
    </row>
    <row r="119" spans="1:17" x14ac:dyDescent="0.3">
      <c r="A119" t="s">
        <v>308</v>
      </c>
      <c r="B119" t="s">
        <v>309</v>
      </c>
      <c r="C119" t="s">
        <v>3169</v>
      </c>
      <c r="D119" t="s">
        <v>34</v>
      </c>
      <c r="E119">
        <v>93184.216888472307</v>
      </c>
      <c r="F119">
        <v>118.98</v>
      </c>
      <c r="G119">
        <v>-23.159684682279799</v>
      </c>
      <c r="H119">
        <v>-0.43723818187339403</v>
      </c>
      <c r="I119">
        <v>-37.006703469855701</v>
      </c>
      <c r="J119">
        <v>0.28386147097111297</v>
      </c>
      <c r="K119">
        <v>126.00341447428301</v>
      </c>
      <c r="L119">
        <v>128.316726121984</v>
      </c>
      <c r="M119">
        <v>38.565488138158599</v>
      </c>
      <c r="N119">
        <v>1.1205718918743699</v>
      </c>
      <c r="O119">
        <v>44.982349974785599</v>
      </c>
      <c r="P119">
        <v>30.389041095890398</v>
      </c>
      <c r="Q119">
        <v>0.13037298501577901</v>
      </c>
    </row>
    <row r="120" spans="1:17" x14ac:dyDescent="0.3">
      <c r="A120" t="s">
        <v>310</v>
      </c>
      <c r="B120" t="s">
        <v>311</v>
      </c>
      <c r="C120" t="s">
        <v>3167</v>
      </c>
      <c r="D120" t="s">
        <v>69</v>
      </c>
      <c r="E120">
        <v>92513.318113125002</v>
      </c>
      <c r="F120">
        <v>538.79999999999995</v>
      </c>
      <c r="G120">
        <v>145.55415375569001</v>
      </c>
      <c r="H120">
        <v>-21.1026234550813</v>
      </c>
      <c r="I120">
        <v>14.595881061164199</v>
      </c>
      <c r="J120">
        <v>1.8379962551861999</v>
      </c>
      <c r="K120">
        <v>598.40670145983404</v>
      </c>
      <c r="L120">
        <v>469.06278598867499</v>
      </c>
      <c r="M120">
        <v>38.554042311771397</v>
      </c>
      <c r="N120">
        <v>0.57896406731453598</v>
      </c>
      <c r="O120">
        <v>42.520415738678501</v>
      </c>
      <c r="P120">
        <v>179.26744989633701</v>
      </c>
      <c r="Q120">
        <v>0.123657864942585</v>
      </c>
    </row>
    <row r="121" spans="1:17" x14ac:dyDescent="0.3">
      <c r="A121" t="s">
        <v>312</v>
      </c>
      <c r="B121" t="s">
        <v>313</v>
      </c>
      <c r="C121" t="s">
        <v>3182</v>
      </c>
      <c r="D121" t="s">
        <v>130</v>
      </c>
      <c r="E121">
        <v>90594.882033349801</v>
      </c>
      <c r="F121">
        <v>3071.15</v>
      </c>
      <c r="G121">
        <v>68.1156782216095</v>
      </c>
      <c r="H121">
        <v>12.2962744136246</v>
      </c>
      <c r="I121">
        <v>15.3217831990909</v>
      </c>
      <c r="J121">
        <v>0.78132984063398103</v>
      </c>
      <c r="K121">
        <v>3013.6468837631501</v>
      </c>
      <c r="L121">
        <v>2674.4142266284498</v>
      </c>
      <c r="M121">
        <v>66.461226914925604</v>
      </c>
      <c r="N121">
        <v>1.54065006810526</v>
      </c>
      <c r="O121">
        <v>10.795630301352899</v>
      </c>
      <c r="P121">
        <v>100.355546857161</v>
      </c>
      <c r="Q121">
        <v>2.1635910637107E-2</v>
      </c>
    </row>
    <row r="122" spans="1:17" x14ac:dyDescent="0.3">
      <c r="A122" t="s">
        <v>314</v>
      </c>
      <c r="B122" t="s">
        <v>315</v>
      </c>
      <c r="C122" t="s">
        <v>3171</v>
      </c>
      <c r="D122" t="s">
        <v>195</v>
      </c>
      <c r="E122">
        <v>89965.311342571702</v>
      </c>
      <c r="F122">
        <v>699.05</v>
      </c>
      <c r="G122">
        <v>-7.8709720465202802</v>
      </c>
      <c r="H122">
        <v>6.8987787194138797</v>
      </c>
      <c r="I122">
        <v>28.373733410067</v>
      </c>
      <c r="J122">
        <v>4.0826064604031203</v>
      </c>
      <c r="K122">
        <v>672.10820384551596</v>
      </c>
      <c r="L122">
        <v>608.806487530038</v>
      </c>
      <c r="M122">
        <v>53.408359604206701</v>
      </c>
      <c r="N122">
        <v>1.2073785122904199</v>
      </c>
      <c r="O122">
        <v>2.97546670481367</v>
      </c>
      <c r="P122">
        <v>43.748714785112</v>
      </c>
      <c r="Q122">
        <v>-1.7850903801135E-2</v>
      </c>
    </row>
    <row r="123" spans="1:17" x14ac:dyDescent="0.3">
      <c r="A123" t="s">
        <v>316</v>
      </c>
      <c r="B123" t="s">
        <v>317</v>
      </c>
      <c r="C123" t="s">
        <v>3174</v>
      </c>
      <c r="D123" t="s">
        <v>86</v>
      </c>
      <c r="E123">
        <v>89631.331839577193</v>
      </c>
      <c r="F123">
        <v>1857.85</v>
      </c>
      <c r="G123">
        <v>119.111816168332</v>
      </c>
      <c r="H123">
        <v>5.5277554174276702</v>
      </c>
      <c r="I123">
        <v>12.9130271776706</v>
      </c>
      <c r="J123">
        <v>1.4116090280912801</v>
      </c>
      <c r="K123">
        <v>1744.21138419157</v>
      </c>
      <c r="L123">
        <v>1427.67897772884</v>
      </c>
      <c r="M123">
        <v>53.146213403517599</v>
      </c>
      <c r="N123">
        <v>0.73764014623716001</v>
      </c>
      <c r="O123">
        <v>6.03116505638239</v>
      </c>
      <c r="P123">
        <v>168.49483344172199</v>
      </c>
      <c r="Q123">
        <v>0.15770141791738601</v>
      </c>
    </row>
    <row r="124" spans="1:17" x14ac:dyDescent="0.3">
      <c r="A124" t="s">
        <v>318</v>
      </c>
      <c r="B124" t="s">
        <v>319</v>
      </c>
      <c r="C124" t="s">
        <v>3167</v>
      </c>
      <c r="D124" t="s">
        <v>176</v>
      </c>
      <c r="E124">
        <v>86494.563977534999</v>
      </c>
      <c r="F124">
        <v>772.25</v>
      </c>
      <c r="G124">
        <v>-2.8541639478031602</v>
      </c>
      <c r="H124">
        <v>-7.32612103512131</v>
      </c>
      <c r="I124">
        <v>-33.4174774074664</v>
      </c>
      <c r="J124">
        <v>1.51390691382484</v>
      </c>
      <c r="K124">
        <v>834.41854501242995</v>
      </c>
      <c r="L124">
        <v>908.959076444179</v>
      </c>
      <c r="M124">
        <v>39.370395396059898</v>
      </c>
      <c r="N124">
        <v>0.53520062704941496</v>
      </c>
      <c r="O124">
        <v>63.081903528650002</v>
      </c>
      <c r="P124">
        <v>47.940613026819904</v>
      </c>
      <c r="Q124">
        <v>-1.6283933107310002E-2</v>
      </c>
    </row>
    <row r="125" spans="1:17" x14ac:dyDescent="0.3">
      <c r="A125" t="s">
        <v>320</v>
      </c>
      <c r="B125" t="s">
        <v>321</v>
      </c>
      <c r="C125" t="s">
        <v>3178</v>
      </c>
      <c r="D125" t="s">
        <v>322</v>
      </c>
      <c r="E125">
        <v>85089.889954932703</v>
      </c>
      <c r="F125">
        <v>13619.95</v>
      </c>
      <c r="G125">
        <v>127.80682758332399</v>
      </c>
      <c r="H125">
        <v>12.025607218350199</v>
      </c>
      <c r="I125">
        <v>64.345542284247202</v>
      </c>
      <c r="J125">
        <v>4.0011603076814302</v>
      </c>
      <c r="K125">
        <v>12888.7458240703</v>
      </c>
      <c r="L125">
        <v>9947.1691282135798</v>
      </c>
      <c r="M125">
        <v>62.846568043194097</v>
      </c>
      <c r="N125">
        <v>0.82310751250805003</v>
      </c>
      <c r="O125">
        <v>6.4467931233227596</v>
      </c>
      <c r="P125">
        <v>170.88206046141599</v>
      </c>
      <c r="Q125">
        <v>0.114411062216368</v>
      </c>
    </row>
    <row r="126" spans="1:17" x14ac:dyDescent="0.3">
      <c r="A126" t="s">
        <v>323</v>
      </c>
      <c r="B126" t="s">
        <v>324</v>
      </c>
      <c r="C126" t="s">
        <v>3181</v>
      </c>
      <c r="D126" t="s">
        <v>325</v>
      </c>
      <c r="E126">
        <v>84694.673250000007</v>
      </c>
      <c r="F126">
        <v>4076.9</v>
      </c>
      <c r="G126">
        <v>57.028661794072399</v>
      </c>
      <c r="H126">
        <v>-4.2023556185195998</v>
      </c>
      <c r="I126">
        <v>69.723430847920994</v>
      </c>
      <c r="J126">
        <v>2.9576245527464402</v>
      </c>
      <c r="K126">
        <v>4362.6485421869602</v>
      </c>
      <c r="L126">
        <v>3459.5029655161802</v>
      </c>
      <c r="M126">
        <v>43.006409452609297</v>
      </c>
      <c r="N126">
        <v>0.52988117507626198</v>
      </c>
      <c r="O126">
        <v>43.736662660354597</v>
      </c>
      <c r="P126">
        <v>134.03559127439701</v>
      </c>
      <c r="Q126">
        <v>0.24963097628224601</v>
      </c>
    </row>
    <row r="127" spans="1:17" x14ac:dyDescent="0.3">
      <c r="A127" t="s">
        <v>326</v>
      </c>
      <c r="B127" t="s">
        <v>327</v>
      </c>
      <c r="C127" t="s">
        <v>3175</v>
      </c>
      <c r="D127" t="s">
        <v>328</v>
      </c>
      <c r="E127">
        <v>84100.918176980296</v>
      </c>
      <c r="F127">
        <v>4188.8</v>
      </c>
      <c r="G127">
        <v>9.7687060448501608</v>
      </c>
      <c r="H127">
        <v>5.57315574736222</v>
      </c>
      <c r="I127">
        <v>0.71635253422344802</v>
      </c>
      <c r="J127">
        <v>7.4782596716409904</v>
      </c>
      <c r="K127">
        <v>4098.3422494695697</v>
      </c>
      <c r="L127">
        <v>3835.8621433879398</v>
      </c>
      <c r="M127">
        <v>67.155258171943501</v>
      </c>
      <c r="N127">
        <v>1.36763724070576</v>
      </c>
      <c r="O127">
        <v>11.767093200916699</v>
      </c>
      <c r="P127">
        <v>45.482330468003802</v>
      </c>
      <c r="Q127">
        <v>0.13090281092387199</v>
      </c>
    </row>
    <row r="128" spans="1:17" x14ac:dyDescent="0.3">
      <c r="A128" t="s">
        <v>329</v>
      </c>
      <c r="B128" t="s">
        <v>330</v>
      </c>
      <c r="C128" t="s">
        <v>3168</v>
      </c>
      <c r="D128" t="s">
        <v>289</v>
      </c>
      <c r="E128">
        <v>83959.617651524997</v>
      </c>
      <c r="F128">
        <v>5250.25</v>
      </c>
      <c r="G128">
        <v>54.020122707339397</v>
      </c>
      <c r="H128">
        <v>5.4144188500275501</v>
      </c>
      <c r="I128">
        <v>19.602016321013</v>
      </c>
      <c r="J128">
        <v>5.8773123375239704</v>
      </c>
      <c r="K128">
        <v>5048.5077434463601</v>
      </c>
      <c r="L128">
        <v>4242.5619018611196</v>
      </c>
      <c r="M128">
        <v>68.739714181555698</v>
      </c>
      <c r="N128">
        <v>0.86182470158578695</v>
      </c>
      <c r="O128">
        <v>6.3939812389886201</v>
      </c>
      <c r="P128">
        <v>88.288982929278404</v>
      </c>
      <c r="Q128">
        <v>0.123302240466117</v>
      </c>
    </row>
    <row r="129" spans="1:17" x14ac:dyDescent="0.3">
      <c r="A129" t="s">
        <v>331</v>
      </c>
      <c r="B129" t="s">
        <v>332</v>
      </c>
      <c r="C129" t="s">
        <v>3173</v>
      </c>
      <c r="D129" t="s">
        <v>54</v>
      </c>
      <c r="E129">
        <v>83681.319501975406</v>
      </c>
      <c r="F129">
        <v>1458.6</v>
      </c>
      <c r="G129">
        <v>31.226792045284501</v>
      </c>
      <c r="H129">
        <v>-7.2262585881694097</v>
      </c>
      <c r="I129">
        <v>15.662103783190901</v>
      </c>
      <c r="J129">
        <v>-2.2904528758691001</v>
      </c>
      <c r="K129">
        <v>1473.2026412125399</v>
      </c>
      <c r="L129">
        <v>1249.9280983589999</v>
      </c>
      <c r="M129">
        <v>24.9246889095309</v>
      </c>
      <c r="N129">
        <v>1.01409427788971</v>
      </c>
      <c r="O129">
        <v>9.1457562045797296</v>
      </c>
      <c r="P129">
        <v>74.755885700592998</v>
      </c>
      <c r="Q129">
        <v>7.4625327588197995E-2</v>
      </c>
    </row>
    <row r="130" spans="1:17" x14ac:dyDescent="0.3">
      <c r="A130" t="s">
        <v>333</v>
      </c>
      <c r="B130" t="s">
        <v>334</v>
      </c>
      <c r="C130" t="s">
        <v>3169</v>
      </c>
      <c r="D130" t="s">
        <v>51</v>
      </c>
      <c r="E130">
        <v>78658.263420379604</v>
      </c>
      <c r="F130">
        <v>1964.05</v>
      </c>
      <c r="G130">
        <v>29.716013311040399</v>
      </c>
      <c r="H130">
        <v>-1.2638531638308901</v>
      </c>
      <c r="I130">
        <v>7.9295217084746703</v>
      </c>
      <c r="J130">
        <v>-0.38624759497331301</v>
      </c>
      <c r="K130">
        <v>1936.2948688056699</v>
      </c>
      <c r="L130">
        <v>1697.7773387104</v>
      </c>
      <c r="M130">
        <v>36.773323452801598</v>
      </c>
      <c r="N130">
        <v>1.2009923001427101</v>
      </c>
      <c r="O130">
        <v>5.8399735240956199</v>
      </c>
      <c r="P130">
        <v>66.114094811181104</v>
      </c>
      <c r="Q130">
        <v>-2.7199996231100001E-3</v>
      </c>
    </row>
    <row r="131" spans="1:17" x14ac:dyDescent="0.3">
      <c r="A131" t="s">
        <v>335</v>
      </c>
      <c r="B131" t="s">
        <v>336</v>
      </c>
      <c r="C131" t="s">
        <v>3169</v>
      </c>
      <c r="D131" t="s">
        <v>127</v>
      </c>
      <c r="E131">
        <v>78628.0462206472</v>
      </c>
      <c r="F131">
        <v>1706.9</v>
      </c>
      <c r="G131">
        <v>95.176899049180307</v>
      </c>
      <c r="H131">
        <v>0.250772959175111</v>
      </c>
      <c r="I131">
        <v>30.8030890891431</v>
      </c>
      <c r="J131">
        <v>4.5031486663868998</v>
      </c>
      <c r="K131">
        <v>1668.7130473167699</v>
      </c>
      <c r="L131">
        <v>1330.2081961210599</v>
      </c>
      <c r="M131">
        <v>47.298440638745703</v>
      </c>
      <c r="N131">
        <v>2.21152738911222</v>
      </c>
      <c r="O131">
        <v>15.208858163922899</v>
      </c>
      <c r="P131">
        <v>158.11280810524701</v>
      </c>
      <c r="Q131">
        <v>2.3500011241819999E-2</v>
      </c>
    </row>
    <row r="132" spans="1:17" x14ac:dyDescent="0.3">
      <c r="A132" t="s">
        <v>337</v>
      </c>
      <c r="B132" t="s">
        <v>338</v>
      </c>
      <c r="C132" t="s">
        <v>3182</v>
      </c>
      <c r="D132" t="s">
        <v>130</v>
      </c>
      <c r="E132">
        <v>78291.680619480001</v>
      </c>
      <c r="F132">
        <v>1755.8</v>
      </c>
      <c r="G132">
        <v>154.76700527908599</v>
      </c>
      <c r="H132">
        <v>1.6056781935222599</v>
      </c>
      <c r="I132">
        <v>22.351134712092101</v>
      </c>
      <c r="J132">
        <v>1.8139276040037899</v>
      </c>
      <c r="K132">
        <v>1802.25750238921</v>
      </c>
      <c r="L132">
        <v>1508.89209738556</v>
      </c>
      <c r="M132">
        <v>42.897252774057797</v>
      </c>
      <c r="N132">
        <v>0.72922185789132898</v>
      </c>
      <c r="O132">
        <v>18.1683563048183</v>
      </c>
      <c r="P132">
        <v>196.537747002195</v>
      </c>
      <c r="Q132">
        <v>0.15208601779314601</v>
      </c>
    </row>
    <row r="133" spans="1:17" x14ac:dyDescent="0.3">
      <c r="A133" t="s">
        <v>339</v>
      </c>
      <c r="B133" t="s">
        <v>340</v>
      </c>
      <c r="C133" t="s">
        <v>3178</v>
      </c>
      <c r="D133" t="s">
        <v>83</v>
      </c>
      <c r="E133">
        <v>77357.890159335002</v>
      </c>
      <c r="F133">
        <v>730.55</v>
      </c>
      <c r="G133">
        <v>188.81746007490699</v>
      </c>
      <c r="H133">
        <v>17.438608528301799</v>
      </c>
      <c r="I133">
        <v>57.8013779438919</v>
      </c>
      <c r="J133">
        <v>2.3301137330516699</v>
      </c>
      <c r="K133">
        <v>639.69554882465002</v>
      </c>
      <c r="L133">
        <v>478.350517559357</v>
      </c>
      <c r="M133">
        <v>63.1314137298452</v>
      </c>
      <c r="N133">
        <v>1.67013319401634</v>
      </c>
      <c r="O133">
        <v>7.6243925809321702</v>
      </c>
      <c r="P133">
        <v>229.59621024137101</v>
      </c>
      <c r="Q133">
        <v>0.242315976510176</v>
      </c>
    </row>
    <row r="134" spans="1:17" x14ac:dyDescent="0.3">
      <c r="A134" t="s">
        <v>341</v>
      </c>
      <c r="B134" t="s">
        <v>342</v>
      </c>
      <c r="C134" t="s">
        <v>3179</v>
      </c>
      <c r="D134" t="s">
        <v>127</v>
      </c>
      <c r="E134">
        <v>74492</v>
      </c>
      <c r="F134">
        <v>886.4</v>
      </c>
      <c r="G134">
        <v>-3.3074379744756102</v>
      </c>
      <c r="H134">
        <v>-0.823806701401534</v>
      </c>
      <c r="I134">
        <v>-25.189387153884699</v>
      </c>
      <c r="J134">
        <v>7.0021893317669104</v>
      </c>
      <c r="K134">
        <v>936.63477160933496</v>
      </c>
      <c r="L134">
        <v>924.43774116073803</v>
      </c>
      <c r="M134">
        <v>60.6225396557168</v>
      </c>
      <c r="N134">
        <v>1.0505716926677</v>
      </c>
      <c r="O134">
        <v>28.486010830324901</v>
      </c>
      <c r="P134">
        <v>39.4697506097081</v>
      </c>
      <c r="Q134">
        <v>-5.1533514415560998E-2</v>
      </c>
    </row>
    <row r="135" spans="1:17" x14ac:dyDescent="0.3">
      <c r="A135" t="s">
        <v>343</v>
      </c>
      <c r="B135" t="s">
        <v>344</v>
      </c>
      <c r="C135" t="s">
        <v>3183</v>
      </c>
      <c r="D135" t="s">
        <v>167</v>
      </c>
      <c r="E135">
        <v>73680.712489049794</v>
      </c>
      <c r="F135">
        <v>2421</v>
      </c>
      <c r="G135">
        <v>-21.959442870757901</v>
      </c>
      <c r="H135">
        <v>-4.2655781003637303</v>
      </c>
      <c r="I135">
        <v>-20.2506662169828</v>
      </c>
      <c r="J135">
        <v>4.6201617847334697</v>
      </c>
      <c r="K135">
        <v>2474.3965286603802</v>
      </c>
      <c r="L135">
        <v>2431.4936818854098</v>
      </c>
      <c r="M135">
        <v>55.979874463456298</v>
      </c>
      <c r="N135">
        <v>1.4640616190915501</v>
      </c>
      <c r="O135">
        <v>11.2742668318876</v>
      </c>
      <c r="P135">
        <v>16.268459598991399</v>
      </c>
      <c r="Q135">
        <v>-5.0811630247835998E-2</v>
      </c>
    </row>
    <row r="136" spans="1:17" x14ac:dyDescent="0.3">
      <c r="A136" t="s">
        <v>345</v>
      </c>
      <c r="B136" t="s">
        <v>346</v>
      </c>
      <c r="C136" t="s">
        <v>3173</v>
      </c>
      <c r="D136" t="s">
        <v>54</v>
      </c>
      <c r="E136">
        <v>73547.420624999999</v>
      </c>
      <c r="F136">
        <v>6159.3</v>
      </c>
      <c r="G136">
        <v>43.060957312574999</v>
      </c>
      <c r="H136">
        <v>1.75511729096904</v>
      </c>
      <c r="I136">
        <v>13.287833276533499</v>
      </c>
      <c r="J136">
        <v>3.1863582963616301</v>
      </c>
      <c r="K136">
        <v>5904.1869777659103</v>
      </c>
      <c r="L136">
        <v>5223.2993629870098</v>
      </c>
      <c r="M136">
        <v>50.818467455801297</v>
      </c>
      <c r="N136">
        <v>0.75614914158512403</v>
      </c>
      <c r="O136">
        <v>4.55571249979704</v>
      </c>
      <c r="P136">
        <v>78.685813751087906</v>
      </c>
      <c r="Q136">
        <v>3.3544926782364003E-2</v>
      </c>
    </row>
    <row r="137" spans="1:17" x14ac:dyDescent="0.3">
      <c r="A137" t="s">
        <v>347</v>
      </c>
      <c r="B137" t="s">
        <v>348</v>
      </c>
      <c r="C137" t="s">
        <v>3169</v>
      </c>
      <c r="D137" t="s">
        <v>349</v>
      </c>
      <c r="E137">
        <v>73266.643953480001</v>
      </c>
      <c r="F137">
        <v>749.75</v>
      </c>
      <c r="G137">
        <v>-35.166490774723698</v>
      </c>
      <c r="H137">
        <v>2.9481232477505301</v>
      </c>
      <c r="I137">
        <v>-4.7028977818728697</v>
      </c>
      <c r="J137">
        <v>3.3997483925971901</v>
      </c>
      <c r="K137">
        <v>756.61173479324498</v>
      </c>
      <c r="L137">
        <v>745.09235126198996</v>
      </c>
      <c r="M137">
        <v>41.421353965031898</v>
      </c>
      <c r="N137">
        <v>1.04955485156604</v>
      </c>
      <c r="O137">
        <v>9.0230076692230803</v>
      </c>
      <c r="P137">
        <v>15.711088818581599</v>
      </c>
      <c r="Q137">
        <v>-0.14000911442446901</v>
      </c>
    </row>
    <row r="138" spans="1:17" x14ac:dyDescent="0.3">
      <c r="A138" t="s">
        <v>350</v>
      </c>
      <c r="B138" t="s">
        <v>351</v>
      </c>
      <c r="C138" t="s">
        <v>3178</v>
      </c>
      <c r="D138" t="s">
        <v>97</v>
      </c>
      <c r="E138">
        <v>72238.552176284997</v>
      </c>
      <c r="F138">
        <v>597.04999999999995</v>
      </c>
      <c r="G138">
        <v>-22.9658064584893</v>
      </c>
      <c r="H138">
        <v>7.6677998172909598</v>
      </c>
      <c r="I138">
        <v>-6.1330201974201497</v>
      </c>
      <c r="J138">
        <v>4.40791690995714</v>
      </c>
      <c r="K138">
        <v>583.73882178923895</v>
      </c>
      <c r="L138">
        <v>553.60835060402303</v>
      </c>
      <c r="M138">
        <v>60.389181032925997</v>
      </c>
      <c r="N138">
        <v>1.1551500705383799</v>
      </c>
      <c r="O138">
        <v>5.4350556904781904</v>
      </c>
      <c r="P138">
        <v>36.002277904327997</v>
      </c>
      <c r="Q138">
        <v>-7.4234423806489994E-2</v>
      </c>
    </row>
    <row r="139" spans="1:17" x14ac:dyDescent="0.3">
      <c r="A139" t="s">
        <v>352</v>
      </c>
      <c r="B139" t="s">
        <v>353</v>
      </c>
      <c r="C139" t="s">
        <v>3183</v>
      </c>
      <c r="D139" t="s">
        <v>167</v>
      </c>
      <c r="E139">
        <v>71899.290669921596</v>
      </c>
      <c r="F139">
        <v>4660.45</v>
      </c>
      <c r="G139">
        <v>7.1869114433269701</v>
      </c>
      <c r="H139">
        <v>2.9652920813228998</v>
      </c>
      <c r="I139">
        <v>7.0534266069144502</v>
      </c>
      <c r="J139">
        <v>6.0958564147320002</v>
      </c>
      <c r="K139">
        <v>4457.5595746872796</v>
      </c>
      <c r="L139">
        <v>3981.24033543617</v>
      </c>
      <c r="M139">
        <v>69.144704075841005</v>
      </c>
      <c r="N139">
        <v>0.72975365303409701</v>
      </c>
      <c r="O139">
        <v>3.0812475190164101</v>
      </c>
      <c r="P139">
        <v>44.734472049689401</v>
      </c>
      <c r="Q139">
        <v>2.1490703212069001E-2</v>
      </c>
    </row>
    <row r="140" spans="1:17" x14ac:dyDescent="0.3">
      <c r="A140" t="s">
        <v>354</v>
      </c>
      <c r="B140" t="s">
        <v>355</v>
      </c>
      <c r="C140" t="s">
        <v>3176</v>
      </c>
      <c r="D140" t="s">
        <v>356</v>
      </c>
      <c r="E140">
        <v>71786.169147145803</v>
      </c>
      <c r="F140">
        <v>239.4</v>
      </c>
      <c r="G140">
        <v>32.405065635635403</v>
      </c>
      <c r="H140">
        <v>13.625550645260899</v>
      </c>
      <c r="I140">
        <v>-2.5817149535489099</v>
      </c>
      <c r="J140">
        <v>12.0035117844327</v>
      </c>
      <c r="K140">
        <v>227.30297817947101</v>
      </c>
      <c r="L140">
        <v>221.072679381185</v>
      </c>
      <c r="M140">
        <v>83.555157711487198</v>
      </c>
      <c r="N140">
        <v>1.8043846372133601</v>
      </c>
      <c r="O140">
        <v>19.611528822055099</v>
      </c>
      <c r="P140">
        <v>70.209740490579406</v>
      </c>
      <c r="Q140">
        <v>9.9354747048016001E-2</v>
      </c>
    </row>
    <row r="141" spans="1:17" x14ac:dyDescent="0.3">
      <c r="A141" t="s">
        <v>357</v>
      </c>
      <c r="B141" t="s">
        <v>358</v>
      </c>
      <c r="C141" t="s">
        <v>3183</v>
      </c>
      <c r="D141" t="s">
        <v>270</v>
      </c>
      <c r="E141">
        <v>71691.197117144999</v>
      </c>
      <c r="F141">
        <v>8233</v>
      </c>
      <c r="G141">
        <v>8.2853445401772099</v>
      </c>
      <c r="H141">
        <v>16.7199644510555</v>
      </c>
      <c r="I141">
        <v>1.3988421996659799</v>
      </c>
      <c r="J141">
        <v>8.6483186121038405E-2</v>
      </c>
      <c r="K141">
        <v>7996.57979361652</v>
      </c>
      <c r="L141">
        <v>7342.0227393220503</v>
      </c>
      <c r="M141">
        <v>57.173157884001498</v>
      </c>
      <c r="N141">
        <v>0.86262112708613803</v>
      </c>
      <c r="O141">
        <v>20.673509048949299</v>
      </c>
      <c r="P141">
        <v>54.610328638497599</v>
      </c>
      <c r="Q141">
        <v>0.12755164609318601</v>
      </c>
    </row>
    <row r="142" spans="1:17" x14ac:dyDescent="0.3">
      <c r="A142" t="s">
        <v>359</v>
      </c>
      <c r="B142" t="s">
        <v>360</v>
      </c>
      <c r="C142" t="s">
        <v>3180</v>
      </c>
      <c r="D142" t="s">
        <v>92</v>
      </c>
      <c r="E142">
        <v>71437.903704175405</v>
      </c>
      <c r="F142">
        <v>333.25</v>
      </c>
      <c r="G142">
        <v>82.559263468750004</v>
      </c>
      <c r="H142">
        <v>7.8687743633573497</v>
      </c>
      <c r="I142">
        <v>20.166488770003099</v>
      </c>
      <c r="J142">
        <v>5.5121357032296201</v>
      </c>
      <c r="K142">
        <v>326.84615828365298</v>
      </c>
      <c r="L142">
        <v>275.11460092177299</v>
      </c>
      <c r="M142">
        <v>58.582964257026298</v>
      </c>
      <c r="N142">
        <v>1.2219373967869001</v>
      </c>
      <c r="O142">
        <v>8.3120780195048596</v>
      </c>
      <c r="P142">
        <v>134.35302390998501</v>
      </c>
    </row>
    <row r="143" spans="1:17" x14ac:dyDescent="0.3">
      <c r="A143" t="s">
        <v>361</v>
      </c>
      <c r="B143" t="s">
        <v>362</v>
      </c>
      <c r="C143" t="s">
        <v>3175</v>
      </c>
      <c r="D143" t="s">
        <v>124</v>
      </c>
      <c r="E143">
        <v>71244.372468639995</v>
      </c>
      <c r="F143">
        <v>1489.25</v>
      </c>
      <c r="G143">
        <v>8.1256564405806309</v>
      </c>
      <c r="H143">
        <v>-2.8284372775422999</v>
      </c>
      <c r="I143">
        <v>17.8861740051981</v>
      </c>
      <c r="J143">
        <v>2.42945278300571</v>
      </c>
      <c r="K143">
        <v>1576.0735817386801</v>
      </c>
      <c r="L143">
        <v>1421.5550031003299</v>
      </c>
      <c r="M143">
        <v>35.004316144568598</v>
      </c>
      <c r="N143">
        <v>0.99302522246695601</v>
      </c>
      <c r="O143">
        <v>21.168373342286301</v>
      </c>
      <c r="P143">
        <v>48.583258505437499</v>
      </c>
      <c r="Q143">
        <v>8.4570781887149005E-2</v>
      </c>
    </row>
    <row r="144" spans="1:17" x14ac:dyDescent="0.3">
      <c r="A144" t="s">
        <v>363</v>
      </c>
      <c r="B144" t="s">
        <v>364</v>
      </c>
      <c r="C144" t="s">
        <v>3169</v>
      </c>
      <c r="D144" t="s">
        <v>34</v>
      </c>
      <c r="E144">
        <v>70998.471438509994</v>
      </c>
      <c r="F144">
        <v>515.95000000000005</v>
      </c>
      <c r="G144">
        <v>-12.3811318177301</v>
      </c>
      <c r="H144">
        <v>-5.4199517483015498</v>
      </c>
      <c r="I144">
        <v>-14.9795908698989</v>
      </c>
      <c r="J144">
        <v>3.8937003826415402</v>
      </c>
      <c r="K144">
        <v>538.34875000395698</v>
      </c>
      <c r="L144">
        <v>511.60561570076999</v>
      </c>
      <c r="M144">
        <v>49.699539612241203</v>
      </c>
      <c r="N144">
        <v>0.99416823721930203</v>
      </c>
      <c r="O144">
        <v>22.628161643570099</v>
      </c>
      <c r="P144">
        <v>31.990278843694</v>
      </c>
      <c r="Q144">
        <v>0.15845364314666999</v>
      </c>
    </row>
    <row r="145" spans="1:17" x14ac:dyDescent="0.3">
      <c r="A145" t="s">
        <v>365</v>
      </c>
      <c r="B145" t="s">
        <v>366</v>
      </c>
      <c r="C145" t="s">
        <v>3170</v>
      </c>
      <c r="D145" t="s">
        <v>27</v>
      </c>
      <c r="E145">
        <v>70884.713522880003</v>
      </c>
      <c r="F145">
        <v>9.8699999999999992</v>
      </c>
      <c r="G145">
        <v>-47.047062023938999</v>
      </c>
      <c r="H145">
        <v>-32.5758977500236</v>
      </c>
      <c r="I145">
        <v>-39.7082321994287</v>
      </c>
      <c r="J145">
        <v>1.4730364458178999</v>
      </c>
      <c r="K145">
        <v>13.481885560526599</v>
      </c>
      <c r="L145">
        <v>13.932112286682401</v>
      </c>
      <c r="M145">
        <v>22.245744596200801</v>
      </c>
      <c r="N145">
        <v>1.6165636873168401</v>
      </c>
      <c r="O145">
        <v>94.326241134751697</v>
      </c>
      <c r="P145">
        <v>0.81716036772216905</v>
      </c>
      <c r="Q145">
        <v>-7.5785393980659999E-3</v>
      </c>
    </row>
    <row r="146" spans="1:17" x14ac:dyDescent="0.3">
      <c r="A146" t="s">
        <v>367</v>
      </c>
      <c r="B146" t="s">
        <v>368</v>
      </c>
      <c r="C146" t="s">
        <v>3169</v>
      </c>
      <c r="D146" t="s">
        <v>24</v>
      </c>
      <c r="E146">
        <v>70401.387804548896</v>
      </c>
      <c r="F146">
        <v>21.86</v>
      </c>
      <c r="G146">
        <v>-2.2040387681251001</v>
      </c>
      <c r="H146">
        <v>-6.30969630464097</v>
      </c>
      <c r="I146">
        <v>-26.486568486728601</v>
      </c>
      <c r="J146">
        <v>2.0179082406897102</v>
      </c>
      <c r="K146">
        <v>23.5412396594744</v>
      </c>
      <c r="L146">
        <v>23.106747437316901</v>
      </c>
      <c r="M146">
        <v>21.857937853502801</v>
      </c>
      <c r="N146">
        <v>0.397062969788331</v>
      </c>
      <c r="O146">
        <v>50.274473924977102</v>
      </c>
      <c r="P146">
        <v>39.235668789808898</v>
      </c>
      <c r="Q146">
        <v>4.9014563153890002E-2</v>
      </c>
    </row>
    <row r="147" spans="1:17" x14ac:dyDescent="0.3">
      <c r="A147" t="s">
        <v>369</v>
      </c>
      <c r="B147" t="s">
        <v>370</v>
      </c>
      <c r="C147" t="s">
        <v>3181</v>
      </c>
      <c r="D147" t="s">
        <v>198</v>
      </c>
      <c r="E147">
        <v>70046.199922300104</v>
      </c>
      <c r="F147">
        <v>230.7</v>
      </c>
      <c r="G147">
        <v>0.60158662470958602</v>
      </c>
      <c r="H147">
        <v>-5.1984207194210699</v>
      </c>
      <c r="I147">
        <v>19.846422170644299</v>
      </c>
      <c r="J147">
        <v>3.6132362585942999</v>
      </c>
      <c r="K147">
        <v>241.816289475606</v>
      </c>
      <c r="L147">
        <v>215.039729462173</v>
      </c>
      <c r="M147">
        <v>43.541789104274102</v>
      </c>
      <c r="N147">
        <v>0.915815603177488</v>
      </c>
      <c r="O147">
        <v>14.716081491113901</v>
      </c>
      <c r="P147">
        <v>46.429704855601301</v>
      </c>
      <c r="Q147">
        <v>6.0601258740032998E-2</v>
      </c>
    </row>
    <row r="148" spans="1:17" hidden="1" x14ac:dyDescent="0.3">
      <c r="A148" t="s">
        <v>371</v>
      </c>
      <c r="B148" t="s">
        <v>372</v>
      </c>
      <c r="C148" t="s">
        <v>3170</v>
      </c>
      <c r="D148" t="s">
        <v>27</v>
      </c>
      <c r="E148">
        <v>70000.979046027103</v>
      </c>
      <c r="F148">
        <v>1386.95</v>
      </c>
      <c r="G148">
        <v>41.236566403455498</v>
      </c>
      <c r="H148">
        <v>13.7436989204631</v>
      </c>
      <c r="I148">
        <v>57.984067814681602</v>
      </c>
      <c r="J148">
        <v>1.2755252599853799</v>
      </c>
      <c r="K148">
        <v>1260.94045937493</v>
      </c>
      <c r="M148">
        <v>51.712640013239302</v>
      </c>
      <c r="N148">
        <v>0.90813762473540804</v>
      </c>
      <c r="O148">
        <v>13.0538231370993</v>
      </c>
      <c r="P148">
        <v>83.701986754966896</v>
      </c>
    </row>
    <row r="149" spans="1:17" x14ac:dyDescent="0.3">
      <c r="A149" t="s">
        <v>373</v>
      </c>
      <c r="B149" t="s">
        <v>374</v>
      </c>
      <c r="C149" t="s">
        <v>3169</v>
      </c>
      <c r="D149" t="s">
        <v>43</v>
      </c>
      <c r="E149">
        <v>69246.168000000005</v>
      </c>
      <c r="F149">
        <v>383.5</v>
      </c>
      <c r="G149">
        <v>42.5219343918315</v>
      </c>
      <c r="H149">
        <v>-6.3182542841109299</v>
      </c>
      <c r="I149">
        <v>-0.28375265018364099</v>
      </c>
      <c r="J149">
        <v>3.8622398819756598</v>
      </c>
      <c r="K149">
        <v>395.27072359286097</v>
      </c>
      <c r="L149">
        <v>356.91159473049902</v>
      </c>
      <c r="M149">
        <v>46.269404863110999</v>
      </c>
      <c r="N149">
        <v>0.47135705477032502</v>
      </c>
      <c r="O149">
        <v>21.981747066492801</v>
      </c>
      <c r="P149">
        <v>80.768324298845101</v>
      </c>
      <c r="Q149">
        <v>0.109826012149715</v>
      </c>
    </row>
    <row r="150" spans="1:17" x14ac:dyDescent="0.3">
      <c r="A150" t="s">
        <v>375</v>
      </c>
      <c r="B150" t="s">
        <v>376</v>
      </c>
      <c r="C150" t="s">
        <v>3181</v>
      </c>
      <c r="D150" t="s">
        <v>377</v>
      </c>
      <c r="E150">
        <v>68689.722699030302</v>
      </c>
      <c r="F150">
        <v>5178.3999999999996</v>
      </c>
      <c r="G150">
        <v>-0.339994586943348</v>
      </c>
      <c r="H150">
        <v>1.51900320767968</v>
      </c>
      <c r="I150">
        <v>10.8573313371464</v>
      </c>
      <c r="J150">
        <v>6.4761316858312901</v>
      </c>
      <c r="K150">
        <v>5364.2611530492504</v>
      </c>
      <c r="L150">
        <v>4959.2139259470196</v>
      </c>
      <c r="M150">
        <v>56.320311502593199</v>
      </c>
      <c r="N150">
        <v>0.93839883249274803</v>
      </c>
      <c r="O150">
        <v>24.748957206859199</v>
      </c>
      <c r="P150">
        <v>43.804498750347101</v>
      </c>
      <c r="Q150">
        <v>7.6019253812037002E-2</v>
      </c>
    </row>
    <row r="151" spans="1:17" x14ac:dyDescent="0.3">
      <c r="A151" t="s">
        <v>378</v>
      </c>
      <c r="B151" t="s">
        <v>379</v>
      </c>
      <c r="C151" t="s">
        <v>3182</v>
      </c>
      <c r="D151" t="s">
        <v>130</v>
      </c>
      <c r="E151">
        <v>68642.648312044999</v>
      </c>
      <c r="F151">
        <v>1845.2</v>
      </c>
      <c r="G151">
        <v>30.960016315473801</v>
      </c>
      <c r="H151">
        <v>7.2966312239431401</v>
      </c>
      <c r="I151">
        <v>8.3718326177336895</v>
      </c>
      <c r="J151">
        <v>0.99643057745946195</v>
      </c>
      <c r="K151">
        <v>1803.2842553999301</v>
      </c>
      <c r="L151">
        <v>1614.92306841099</v>
      </c>
      <c r="M151">
        <v>57.8706851596409</v>
      </c>
      <c r="N151">
        <v>1.0347660879009499</v>
      </c>
      <c r="O151">
        <v>6.7634944721439396</v>
      </c>
      <c r="P151">
        <v>75.549424412520196</v>
      </c>
      <c r="Q151">
        <v>8.4532820408424997E-2</v>
      </c>
    </row>
    <row r="152" spans="1:17" x14ac:dyDescent="0.3">
      <c r="A152" t="s">
        <v>380</v>
      </c>
      <c r="B152" t="s">
        <v>381</v>
      </c>
      <c r="C152" t="s">
        <v>3176</v>
      </c>
      <c r="D152" t="s">
        <v>124</v>
      </c>
      <c r="E152">
        <v>63299.767975091199</v>
      </c>
      <c r="F152">
        <v>771.55</v>
      </c>
      <c r="G152">
        <v>26.398629631796901</v>
      </c>
      <c r="H152">
        <v>3.1797293968033999</v>
      </c>
      <c r="I152">
        <v>-4.3908727315886402</v>
      </c>
      <c r="J152">
        <v>0.72554607579340202</v>
      </c>
      <c r="K152">
        <v>751.89209138847298</v>
      </c>
      <c r="L152">
        <v>681.99380578440105</v>
      </c>
      <c r="M152">
        <v>49.477682459345502</v>
      </c>
      <c r="N152">
        <v>0.87833910905485602</v>
      </c>
      <c r="O152">
        <v>9.9086254941351797</v>
      </c>
      <c r="P152">
        <v>80.627414257286603</v>
      </c>
      <c r="Q152">
        <v>0.17162842074412399</v>
      </c>
    </row>
    <row r="153" spans="1:17" x14ac:dyDescent="0.3">
      <c r="A153" t="s">
        <v>382</v>
      </c>
      <c r="B153" t="s">
        <v>383</v>
      </c>
      <c r="C153" t="s">
        <v>3183</v>
      </c>
      <c r="D153" t="s">
        <v>384</v>
      </c>
      <c r="E153">
        <v>63069.102114378598</v>
      </c>
      <c r="F153">
        <v>950.65</v>
      </c>
      <c r="G153">
        <v>49.3293941955272</v>
      </c>
      <c r="H153">
        <v>-1.27078394555731</v>
      </c>
      <c r="I153">
        <v>24.096982437452301</v>
      </c>
      <c r="J153">
        <v>2.64714610345075</v>
      </c>
      <c r="K153">
        <v>970.17470665592805</v>
      </c>
      <c r="L153">
        <v>836.72191211315601</v>
      </c>
      <c r="M153">
        <v>47.308519876780601</v>
      </c>
      <c r="N153">
        <v>0.31859554779398003</v>
      </c>
      <c r="O153">
        <v>24.8619365697154</v>
      </c>
      <c r="P153">
        <v>87.875494071146207</v>
      </c>
      <c r="Q153">
        <v>0.14610933730316</v>
      </c>
    </row>
    <row r="154" spans="1:17" x14ac:dyDescent="0.3">
      <c r="A154" t="s">
        <v>385</v>
      </c>
      <c r="B154" t="s">
        <v>386</v>
      </c>
      <c r="C154" t="s">
        <v>3169</v>
      </c>
      <c r="D154" t="s">
        <v>387</v>
      </c>
      <c r="E154">
        <v>63051.296799823001</v>
      </c>
      <c r="F154">
        <v>234.25</v>
      </c>
      <c r="G154">
        <v>0.33769171153410898</v>
      </c>
      <c r="H154">
        <v>6.0899231261703797</v>
      </c>
      <c r="I154">
        <v>2.1664041277376298</v>
      </c>
      <c r="J154">
        <v>6.7242956276935502</v>
      </c>
      <c r="K154">
        <v>225.44353662385899</v>
      </c>
      <c r="L154">
        <v>209.411505190187</v>
      </c>
      <c r="M154">
        <v>82.970631072863199</v>
      </c>
      <c r="N154">
        <v>1.6053232237255901</v>
      </c>
      <c r="O154">
        <v>5.4002134471718302</v>
      </c>
      <c r="P154">
        <v>51.129032258064498</v>
      </c>
      <c r="Q154">
        <v>9.4786364040898005E-2</v>
      </c>
    </row>
    <row r="155" spans="1:17" x14ac:dyDescent="0.3">
      <c r="A155" t="s">
        <v>388</v>
      </c>
      <c r="B155" t="s">
        <v>389</v>
      </c>
      <c r="C155" t="s">
        <v>3182</v>
      </c>
      <c r="D155" t="s">
        <v>130</v>
      </c>
      <c r="E155">
        <v>62673.33165023</v>
      </c>
      <c r="F155">
        <v>1658.55</v>
      </c>
      <c r="G155">
        <v>53.0714024326005</v>
      </c>
      <c r="H155">
        <v>-5.1161718512468397</v>
      </c>
      <c r="I155">
        <v>3.1255684150454899</v>
      </c>
      <c r="J155">
        <v>0.70718206306074005</v>
      </c>
      <c r="K155">
        <v>1773.3855210932099</v>
      </c>
      <c r="L155">
        <v>1556.0989026030099</v>
      </c>
      <c r="M155">
        <v>42.220436664672398</v>
      </c>
      <c r="N155">
        <v>1.1493152232223001</v>
      </c>
      <c r="O155">
        <v>24.717373609478098</v>
      </c>
      <c r="P155">
        <v>91.956251265877697</v>
      </c>
      <c r="Q155">
        <v>0.167856692307467</v>
      </c>
    </row>
    <row r="156" spans="1:17" x14ac:dyDescent="0.3">
      <c r="A156" t="s">
        <v>390</v>
      </c>
      <c r="B156" t="s">
        <v>391</v>
      </c>
      <c r="C156" t="s">
        <v>3169</v>
      </c>
      <c r="D156" t="s">
        <v>143</v>
      </c>
      <c r="E156">
        <v>62170.621072437898</v>
      </c>
      <c r="F156">
        <v>223.32</v>
      </c>
      <c r="G156">
        <v>242.90293797606</v>
      </c>
      <c r="H156">
        <v>-3.5091954699164298</v>
      </c>
      <c r="I156">
        <v>29.511508089577099</v>
      </c>
      <c r="J156">
        <v>7.7824921375430103</v>
      </c>
      <c r="K156">
        <v>232.85419600002299</v>
      </c>
      <c r="L156">
        <v>181.97650834729501</v>
      </c>
      <c r="M156">
        <v>50.337720326716997</v>
      </c>
      <c r="N156">
        <v>0.28263589424037699</v>
      </c>
      <c r="O156">
        <v>38.814257567615897</v>
      </c>
      <c r="P156">
        <v>377.17948717948701</v>
      </c>
    </row>
    <row r="157" spans="1:17" x14ac:dyDescent="0.3">
      <c r="A157" t="s">
        <v>392</v>
      </c>
      <c r="B157" t="s">
        <v>393</v>
      </c>
      <c r="C157" t="s">
        <v>3175</v>
      </c>
      <c r="D157" t="s">
        <v>187</v>
      </c>
      <c r="E157">
        <v>62150.365402025003</v>
      </c>
      <c r="F157">
        <v>1043.7</v>
      </c>
      <c r="G157">
        <v>43.300920446707501</v>
      </c>
      <c r="H157">
        <v>-7.8333356653084802</v>
      </c>
      <c r="I157">
        <v>37.138499623930997</v>
      </c>
      <c r="J157">
        <v>-4.34856018185347</v>
      </c>
      <c r="K157">
        <v>1076.0709214767601</v>
      </c>
      <c r="L157">
        <v>896.33697287534801</v>
      </c>
      <c r="M157">
        <v>40.9326192324516</v>
      </c>
      <c r="N157">
        <v>0.861610635919979</v>
      </c>
      <c r="O157">
        <v>20.245281211075898</v>
      </c>
      <c r="P157">
        <v>90.2479037550127</v>
      </c>
      <c r="Q157">
        <v>0.114970151729027</v>
      </c>
    </row>
    <row r="158" spans="1:17" x14ac:dyDescent="0.3">
      <c r="A158" t="s">
        <v>394</v>
      </c>
      <c r="B158" t="s">
        <v>395</v>
      </c>
      <c r="C158" t="s">
        <v>3173</v>
      </c>
      <c r="D158" t="s">
        <v>54</v>
      </c>
      <c r="E158">
        <v>61657.293422729999</v>
      </c>
      <c r="F158">
        <v>28267.05</v>
      </c>
      <c r="G158">
        <v>-7.0442529865803696</v>
      </c>
      <c r="H158">
        <v>-3.13472801468839</v>
      </c>
      <c r="I158">
        <v>-6.7377246961958202</v>
      </c>
      <c r="J158">
        <v>4.63594690789912</v>
      </c>
      <c r="K158">
        <v>28650.682469782601</v>
      </c>
      <c r="L158">
        <v>27027.284152332199</v>
      </c>
      <c r="M158">
        <v>53.057548285543497</v>
      </c>
      <c r="N158">
        <v>0.80686319415546703</v>
      </c>
      <c r="O158">
        <v>7.97377158210708</v>
      </c>
      <c r="P158">
        <v>28.4865909090909</v>
      </c>
      <c r="Q158">
        <v>1.886090013612E-3</v>
      </c>
    </row>
    <row r="159" spans="1:17" x14ac:dyDescent="0.3">
      <c r="A159" t="s">
        <v>396</v>
      </c>
      <c r="B159" t="s">
        <v>397</v>
      </c>
      <c r="C159" t="s">
        <v>3170</v>
      </c>
      <c r="D159" t="s">
        <v>27</v>
      </c>
      <c r="E159">
        <v>61630.888454420601</v>
      </c>
      <c r="F159">
        <v>2143.1</v>
      </c>
      <c r="G159">
        <v>-16.606119471027199</v>
      </c>
      <c r="H159">
        <v>9.1454604380783699</v>
      </c>
      <c r="I159">
        <v>-8.2167627937167502</v>
      </c>
      <c r="J159">
        <v>4.6834520478073802</v>
      </c>
      <c r="K159">
        <v>1979.7336579447499</v>
      </c>
      <c r="L159">
        <v>1853.2019255181001</v>
      </c>
      <c r="M159">
        <v>75.5268681414708</v>
      </c>
      <c r="N159">
        <v>1.56733230026856</v>
      </c>
      <c r="O159">
        <v>1.48849797023005</v>
      </c>
      <c r="P159">
        <v>38.855772968770196</v>
      </c>
      <c r="Q159">
        <v>2.933883422348E-2</v>
      </c>
    </row>
    <row r="160" spans="1:17" x14ac:dyDescent="0.3">
      <c r="A160" t="s">
        <v>398</v>
      </c>
      <c r="B160" t="s">
        <v>399</v>
      </c>
      <c r="C160" t="s">
        <v>3171</v>
      </c>
      <c r="D160" t="s">
        <v>400</v>
      </c>
      <c r="E160">
        <v>61540.934984264997</v>
      </c>
      <c r="F160">
        <v>1664.25</v>
      </c>
      <c r="G160">
        <v>5.3401032539510798</v>
      </c>
      <c r="H160">
        <v>-13.2489440882406</v>
      </c>
      <c r="I160">
        <v>5.9403471869382196</v>
      </c>
      <c r="J160">
        <v>2.0301046560041498</v>
      </c>
      <c r="K160">
        <v>1767.10220382182</v>
      </c>
      <c r="L160">
        <v>1590.3837368981399</v>
      </c>
      <c r="M160">
        <v>27.5081737007249</v>
      </c>
      <c r="N160">
        <v>0.55925929527271701</v>
      </c>
      <c r="O160">
        <v>19.705573080967401</v>
      </c>
      <c r="P160">
        <v>42.249668789264398</v>
      </c>
      <c r="Q160">
        <v>4.4936028829039E-2</v>
      </c>
    </row>
    <row r="161" spans="1:17" x14ac:dyDescent="0.3">
      <c r="A161" t="s">
        <v>401</v>
      </c>
      <c r="B161" t="s">
        <v>402</v>
      </c>
      <c r="C161" t="s">
        <v>3175</v>
      </c>
      <c r="D161" t="s">
        <v>187</v>
      </c>
      <c r="E161">
        <v>61441.4096403</v>
      </c>
      <c r="F161">
        <v>3886.5</v>
      </c>
      <c r="G161">
        <v>-10.874806623104099</v>
      </c>
      <c r="H161">
        <v>1.34083762759729</v>
      </c>
      <c r="I161">
        <v>8.0798914101931896</v>
      </c>
      <c r="J161">
        <v>3.8348933786939501</v>
      </c>
      <c r="K161">
        <v>3955.8486573917098</v>
      </c>
      <c r="L161">
        <v>3731.6805553294698</v>
      </c>
      <c r="M161">
        <v>56.9665974220677</v>
      </c>
      <c r="N161">
        <v>0.47855431939034598</v>
      </c>
      <c r="O161">
        <v>27.3896822333719</v>
      </c>
      <c r="P161">
        <v>48.7826353265446</v>
      </c>
      <c r="Q161">
        <v>0.11100317565100901</v>
      </c>
    </row>
    <row r="162" spans="1:17" x14ac:dyDescent="0.3">
      <c r="A162" t="s">
        <v>403</v>
      </c>
      <c r="B162" t="s">
        <v>404</v>
      </c>
      <c r="C162" t="s">
        <v>3178</v>
      </c>
      <c r="D162" t="s">
        <v>322</v>
      </c>
      <c r="E162">
        <v>61364.229456699999</v>
      </c>
      <c r="F162">
        <v>1845.65</v>
      </c>
      <c r="G162">
        <v>81.863626723844206</v>
      </c>
      <c r="H162">
        <v>4.2590797851882796</v>
      </c>
      <c r="I162">
        <v>38.739426640863002</v>
      </c>
      <c r="J162">
        <v>0.81194476176089203</v>
      </c>
      <c r="K162">
        <v>1738.3599592192099</v>
      </c>
      <c r="L162">
        <v>1404.28763422678</v>
      </c>
      <c r="M162">
        <v>46.214019770504201</v>
      </c>
      <c r="N162">
        <v>0.81156036932144804</v>
      </c>
      <c r="O162">
        <v>5.3775092785739398</v>
      </c>
      <c r="P162">
        <v>128.790132639147</v>
      </c>
      <c r="Q162">
        <v>2.6058168815050999E-2</v>
      </c>
    </row>
    <row r="163" spans="1:17" x14ac:dyDescent="0.3">
      <c r="A163" t="s">
        <v>405</v>
      </c>
      <c r="B163" t="s">
        <v>406</v>
      </c>
      <c r="C163" t="s">
        <v>3181</v>
      </c>
      <c r="D163" t="s">
        <v>161</v>
      </c>
      <c r="E163">
        <v>60516.369915750001</v>
      </c>
      <c r="F163">
        <v>14056.45</v>
      </c>
      <c r="G163">
        <v>218.007313732738</v>
      </c>
      <c r="H163">
        <v>20.371684066740698</v>
      </c>
      <c r="I163">
        <v>90.421408363584305</v>
      </c>
      <c r="J163">
        <v>11.7185159153725</v>
      </c>
      <c r="K163">
        <v>12436.8049738226</v>
      </c>
      <c r="L163">
        <v>9770.2036516420103</v>
      </c>
      <c r="M163">
        <v>76.030095173473597</v>
      </c>
      <c r="N163">
        <v>1.10073592962512</v>
      </c>
      <c r="O163">
        <v>5.6450953121164904</v>
      </c>
      <c r="P163">
        <v>260.80109859082597</v>
      </c>
      <c r="Q163">
        <v>0.18098885475867199</v>
      </c>
    </row>
    <row r="164" spans="1:17" x14ac:dyDescent="0.3">
      <c r="A164" t="s">
        <v>407</v>
      </c>
      <c r="B164" t="s">
        <v>408</v>
      </c>
      <c r="C164" t="s">
        <v>3175</v>
      </c>
      <c r="D164" t="s">
        <v>409</v>
      </c>
      <c r="E164">
        <v>59590.488787422</v>
      </c>
      <c r="F164">
        <v>136104.35</v>
      </c>
      <c r="G164">
        <v>-3.6171679942819401</v>
      </c>
      <c r="H164">
        <v>4.1718229294440397</v>
      </c>
      <c r="I164">
        <v>-12.612964354671799</v>
      </c>
      <c r="J164">
        <v>4.4126950374829699</v>
      </c>
      <c r="K164">
        <v>136008.53143279799</v>
      </c>
      <c r="L164">
        <v>129976.032563891</v>
      </c>
      <c r="M164">
        <v>63.124344358773598</v>
      </c>
      <c r="N164">
        <v>0.86984489857564795</v>
      </c>
      <c r="O164">
        <v>11.2712415143233</v>
      </c>
      <c r="P164">
        <v>27.911611296461601</v>
      </c>
      <c r="Q164">
        <v>4.3754056039081002E-2</v>
      </c>
    </row>
    <row r="165" spans="1:17" x14ac:dyDescent="0.3">
      <c r="A165" t="s">
        <v>410</v>
      </c>
      <c r="B165" t="s">
        <v>411</v>
      </c>
      <c r="C165" t="s">
        <v>3175</v>
      </c>
      <c r="D165" t="s">
        <v>409</v>
      </c>
      <c r="E165">
        <v>59195.656749900001</v>
      </c>
      <c r="F165">
        <v>2964.75</v>
      </c>
      <c r="G165">
        <v>-11.564157568375499</v>
      </c>
      <c r="H165">
        <v>5.2812440924290298</v>
      </c>
      <c r="I165">
        <v>15.3461298234201</v>
      </c>
      <c r="J165">
        <v>4.4878142002424397</v>
      </c>
      <c r="K165">
        <v>3020.91738651885</v>
      </c>
      <c r="L165">
        <v>2811.6250040701302</v>
      </c>
      <c r="M165">
        <v>53.354129457424101</v>
      </c>
      <c r="N165">
        <v>0.88789040713265999</v>
      </c>
      <c r="O165">
        <v>13.837591702504399</v>
      </c>
      <c r="P165">
        <v>35.1422189807639</v>
      </c>
      <c r="Q165">
        <v>-1.1169467659061001E-2</v>
      </c>
    </row>
    <row r="166" spans="1:17" x14ac:dyDescent="0.3">
      <c r="A166" t="s">
        <v>412</v>
      </c>
      <c r="B166" t="s">
        <v>413</v>
      </c>
      <c r="C166" t="s">
        <v>3176</v>
      </c>
      <c r="D166" t="s">
        <v>124</v>
      </c>
      <c r="E166">
        <v>58353.647720725399</v>
      </c>
      <c r="F166">
        <v>137.03</v>
      </c>
      <c r="G166">
        <v>20.1358714547959</v>
      </c>
      <c r="H166">
        <v>6.3869916799675304</v>
      </c>
      <c r="I166">
        <v>-20.086672623509099</v>
      </c>
      <c r="J166">
        <v>8.49283887881891</v>
      </c>
      <c r="K166">
        <v>136.41061261285799</v>
      </c>
      <c r="L166">
        <v>133.391722763524</v>
      </c>
      <c r="M166">
        <v>74.493022401307996</v>
      </c>
      <c r="N166">
        <v>1.25735879525338</v>
      </c>
      <c r="O166">
        <v>27.964679267313699</v>
      </c>
      <c r="P166">
        <v>67.518337408312902</v>
      </c>
      <c r="Q166">
        <v>2.169300852319E-3</v>
      </c>
    </row>
    <row r="167" spans="1:17" x14ac:dyDescent="0.3">
      <c r="A167" t="s">
        <v>414</v>
      </c>
      <c r="B167" t="s">
        <v>415</v>
      </c>
      <c r="C167" t="s">
        <v>3169</v>
      </c>
      <c r="D167" t="s">
        <v>51</v>
      </c>
      <c r="E167">
        <v>57959.218412704497</v>
      </c>
      <c r="F167">
        <v>5153.2</v>
      </c>
      <c r="G167">
        <v>34.384925080212298</v>
      </c>
      <c r="H167">
        <v>5.3862745950245801</v>
      </c>
      <c r="I167">
        <v>10.1719749544324</v>
      </c>
      <c r="J167">
        <v>9.9007555872321706</v>
      </c>
      <c r="K167">
        <v>4747.00723907869</v>
      </c>
      <c r="L167">
        <v>4241.1507645863903</v>
      </c>
      <c r="M167">
        <v>66.781031996191999</v>
      </c>
      <c r="N167">
        <v>1.0443461562399701</v>
      </c>
      <c r="O167">
        <v>7.42548319490803</v>
      </c>
      <c r="P167">
        <v>75.118088829985993</v>
      </c>
      <c r="Q167">
        <v>8.9400921944257E-2</v>
      </c>
    </row>
    <row r="168" spans="1:17" x14ac:dyDescent="0.3">
      <c r="A168" t="s">
        <v>416</v>
      </c>
      <c r="B168" t="s">
        <v>417</v>
      </c>
      <c r="C168" t="s">
        <v>3181</v>
      </c>
      <c r="D168" t="s">
        <v>261</v>
      </c>
      <c r="E168">
        <v>57522.945401327503</v>
      </c>
      <c r="F168">
        <v>4918.3500000000004</v>
      </c>
      <c r="G168">
        <v>26.2533981424166</v>
      </c>
      <c r="H168">
        <v>16.4038595937282</v>
      </c>
      <c r="I168">
        <v>-1.5959872505039101</v>
      </c>
      <c r="J168">
        <v>1.7384210612025299</v>
      </c>
      <c r="K168">
        <v>4846.1867015356802</v>
      </c>
      <c r="L168">
        <v>4345.6546412531998</v>
      </c>
      <c r="M168">
        <v>53.482101043368303</v>
      </c>
      <c r="N168">
        <v>0.64734397309144298</v>
      </c>
      <c r="O168">
        <v>18.737991399554701</v>
      </c>
      <c r="P168">
        <v>96.714328567143298</v>
      </c>
      <c r="Q168">
        <v>0.14377557692759399</v>
      </c>
    </row>
    <row r="169" spans="1:17" x14ac:dyDescent="0.3">
      <c r="A169" t="s">
        <v>418</v>
      </c>
      <c r="B169" t="s">
        <v>419</v>
      </c>
      <c r="C169" t="s">
        <v>3169</v>
      </c>
      <c r="D169" t="s">
        <v>34</v>
      </c>
      <c r="E169">
        <v>57484.246910207898</v>
      </c>
      <c r="F169">
        <v>47.1</v>
      </c>
      <c r="G169">
        <v>-24.045665375894298</v>
      </c>
      <c r="H169">
        <v>-4.9376095987831299</v>
      </c>
      <c r="I169">
        <v>-29.8454341860228</v>
      </c>
      <c r="J169">
        <v>2.6757217057916098</v>
      </c>
      <c r="K169">
        <v>50.601099217553099</v>
      </c>
      <c r="L169">
        <v>49.649013657800502</v>
      </c>
      <c r="M169">
        <v>39.832600282844098</v>
      </c>
      <c r="N169">
        <v>0.60286980417243496</v>
      </c>
      <c r="O169">
        <v>50</v>
      </c>
      <c r="P169">
        <v>35.539568345323701</v>
      </c>
      <c r="Q169">
        <v>0.10663413046763399</v>
      </c>
    </row>
    <row r="170" spans="1:17" x14ac:dyDescent="0.3">
      <c r="A170" t="s">
        <v>420</v>
      </c>
      <c r="B170" t="s">
        <v>421</v>
      </c>
      <c r="C170" t="s">
        <v>3171</v>
      </c>
      <c r="D170" t="s">
        <v>231</v>
      </c>
      <c r="E170">
        <v>57200.087908914997</v>
      </c>
      <c r="F170">
        <v>2147.35</v>
      </c>
      <c r="G170">
        <v>8.5347040789525508</v>
      </c>
      <c r="H170">
        <v>6.1642512877515703</v>
      </c>
      <c r="I170">
        <v>6.6317908511416697</v>
      </c>
      <c r="J170">
        <v>4.8135016089270497</v>
      </c>
      <c r="K170">
        <v>2064.8606805955401</v>
      </c>
      <c r="L170">
        <v>1916.90827138744</v>
      </c>
      <c r="M170">
        <v>61.394351781522801</v>
      </c>
      <c r="N170">
        <v>1.2955474492958301</v>
      </c>
      <c r="O170">
        <v>2.68004750040748</v>
      </c>
      <c r="P170">
        <v>39.4564229120665</v>
      </c>
      <c r="Q170">
        <v>-9.7054094479800002E-4</v>
      </c>
    </row>
    <row r="171" spans="1:17" x14ac:dyDescent="0.3">
      <c r="A171" t="s">
        <v>422</v>
      </c>
      <c r="B171" t="s">
        <v>423</v>
      </c>
      <c r="C171" t="s">
        <v>3168</v>
      </c>
      <c r="D171" t="s">
        <v>21</v>
      </c>
      <c r="E171">
        <v>57060.273393479998</v>
      </c>
      <c r="F171">
        <v>2921</v>
      </c>
      <c r="G171">
        <v>-6.5530763111540997</v>
      </c>
      <c r="H171">
        <v>-2.6660501529297802</v>
      </c>
      <c r="I171">
        <v>5.0335647395131602</v>
      </c>
      <c r="J171">
        <v>3.06173753711415</v>
      </c>
      <c r="K171">
        <v>2946.6342350411001</v>
      </c>
      <c r="L171">
        <v>2647.5978365634701</v>
      </c>
      <c r="M171">
        <v>44.300697364106199</v>
      </c>
      <c r="N171">
        <v>0.73927062337983696</v>
      </c>
      <c r="O171">
        <v>9.1338582677165299</v>
      </c>
      <c r="P171">
        <v>41.172490454787102</v>
      </c>
      <c r="Q171">
        <v>-5.1541716720076E-2</v>
      </c>
    </row>
    <row r="172" spans="1:17" x14ac:dyDescent="0.3">
      <c r="A172" t="s">
        <v>424</v>
      </c>
      <c r="B172" t="s">
        <v>425</v>
      </c>
      <c r="C172" t="s">
        <v>3168</v>
      </c>
      <c r="D172" t="s">
        <v>289</v>
      </c>
      <c r="E172">
        <v>56674.989260120201</v>
      </c>
      <c r="F172">
        <v>5099.95</v>
      </c>
      <c r="G172">
        <v>-17.6580317607091</v>
      </c>
      <c r="H172">
        <v>-6.7476587338489198</v>
      </c>
      <c r="I172">
        <v>-23.958006423680999</v>
      </c>
      <c r="J172">
        <v>1.51857929974289</v>
      </c>
      <c r="K172">
        <v>5373.5727531961902</v>
      </c>
      <c r="L172">
        <v>5068.2688766130004</v>
      </c>
      <c r="M172">
        <v>27.919281086106299</v>
      </c>
      <c r="N172">
        <v>0.88581517742938798</v>
      </c>
      <c r="O172">
        <v>17.6482122373748</v>
      </c>
      <c r="P172">
        <v>24.056190707856899</v>
      </c>
      <c r="Q172">
        <v>-1.9727509738914E-2</v>
      </c>
    </row>
    <row r="173" spans="1:17" x14ac:dyDescent="0.3">
      <c r="A173" t="s">
        <v>426</v>
      </c>
      <c r="B173" t="s">
        <v>427</v>
      </c>
      <c r="C173" t="s">
        <v>3179</v>
      </c>
      <c r="D173" t="s">
        <v>428</v>
      </c>
      <c r="E173">
        <v>56496.184609632801</v>
      </c>
      <c r="F173">
        <v>194.96</v>
      </c>
      <c r="G173">
        <v>-0.39788847022004598</v>
      </c>
      <c r="H173">
        <v>-5.0027558223187603</v>
      </c>
      <c r="I173">
        <v>5.7873134388804202</v>
      </c>
      <c r="J173">
        <v>2.7309511370291202</v>
      </c>
      <c r="K173">
        <v>198.662462313605</v>
      </c>
      <c r="L173">
        <v>180.20123416275499</v>
      </c>
      <c r="M173">
        <v>39.553917569773901</v>
      </c>
      <c r="N173">
        <v>0.47373977158862701</v>
      </c>
      <c r="O173">
        <v>17.8703323758719</v>
      </c>
      <c r="P173">
        <v>42.827838827838796</v>
      </c>
      <c r="Q173">
        <v>-7.7291621278156003E-2</v>
      </c>
    </row>
    <row r="174" spans="1:17" x14ac:dyDescent="0.3">
      <c r="A174" t="s">
        <v>429</v>
      </c>
      <c r="B174" t="s">
        <v>430</v>
      </c>
      <c r="C174" t="s">
        <v>3180</v>
      </c>
      <c r="D174" t="s">
        <v>431</v>
      </c>
      <c r="E174">
        <v>56255.8841696366</v>
      </c>
      <c r="F174">
        <v>890.5</v>
      </c>
      <c r="G174">
        <v>-4.4372751478874601</v>
      </c>
      <c r="H174">
        <v>-4.2305946331821698</v>
      </c>
      <c r="I174">
        <v>-15.115346487213699</v>
      </c>
      <c r="J174">
        <v>7.2812929021860899</v>
      </c>
      <c r="K174">
        <v>956.93958862606303</v>
      </c>
      <c r="L174">
        <v>942.86766992478101</v>
      </c>
      <c r="M174">
        <v>53.130323041145601</v>
      </c>
      <c r="N174">
        <v>1.03058753467136</v>
      </c>
      <c r="O174">
        <v>32.509825940482799</v>
      </c>
      <c r="P174">
        <v>32.475453734007701</v>
      </c>
      <c r="Q174">
        <v>1.2362924820546999E-2</v>
      </c>
    </row>
    <row r="175" spans="1:17" x14ac:dyDescent="0.3">
      <c r="A175" t="s">
        <v>432</v>
      </c>
      <c r="B175" t="s">
        <v>433</v>
      </c>
      <c r="C175" t="s">
        <v>3169</v>
      </c>
      <c r="D175" t="s">
        <v>24</v>
      </c>
      <c r="E175">
        <v>55048.320887657399</v>
      </c>
      <c r="F175">
        <v>71.98</v>
      </c>
      <c r="G175">
        <v>-52.844592560317103</v>
      </c>
      <c r="H175">
        <v>-2.6365546278349901</v>
      </c>
      <c r="I175">
        <v>-20.738336122916898</v>
      </c>
      <c r="J175">
        <v>3.3994425244643001</v>
      </c>
      <c r="K175">
        <v>74.272367059244303</v>
      </c>
      <c r="L175">
        <v>77.511154811747403</v>
      </c>
      <c r="M175">
        <v>47.6036512192115</v>
      </c>
      <c r="N175">
        <v>1.11554746424066</v>
      </c>
      <c r="O175">
        <v>32.884134481800501</v>
      </c>
      <c r="P175">
        <v>2.2007667187278201</v>
      </c>
      <c r="Q175">
        <v>3.5326107466929997E-2</v>
      </c>
    </row>
    <row r="176" spans="1:17" x14ac:dyDescent="0.3">
      <c r="A176" t="s">
        <v>434</v>
      </c>
      <c r="B176" t="s">
        <v>435</v>
      </c>
      <c r="C176" t="s">
        <v>3169</v>
      </c>
      <c r="D176" t="s">
        <v>51</v>
      </c>
      <c r="E176">
        <v>54573.2934188211</v>
      </c>
      <c r="F176">
        <v>731.7</v>
      </c>
      <c r="G176">
        <v>-25.480376439375998</v>
      </c>
      <c r="H176">
        <v>8.1695924081253999</v>
      </c>
      <c r="I176">
        <v>8.38259375469476</v>
      </c>
      <c r="J176">
        <v>3.5959405581370398</v>
      </c>
      <c r="K176">
        <v>690.04919616612403</v>
      </c>
      <c r="L176">
        <v>666.08250973851705</v>
      </c>
      <c r="M176">
        <v>56.390246449992901</v>
      </c>
      <c r="N176">
        <v>0.86156952388803199</v>
      </c>
      <c r="O176">
        <v>11.1657783244498</v>
      </c>
      <c r="P176">
        <v>32.147372223225503</v>
      </c>
      <c r="Q176">
        <v>-7.1180763737009999E-3</v>
      </c>
    </row>
    <row r="177" spans="1:17" x14ac:dyDescent="0.3">
      <c r="A177" t="s">
        <v>436</v>
      </c>
      <c r="B177" t="s">
        <v>437</v>
      </c>
      <c r="C177" t="s">
        <v>3171</v>
      </c>
      <c r="D177" t="s">
        <v>195</v>
      </c>
      <c r="E177">
        <v>54306.973631679997</v>
      </c>
      <c r="F177">
        <v>16633.25</v>
      </c>
      <c r="G177">
        <v>-35.781700783907901</v>
      </c>
      <c r="H177">
        <v>1.46340198256446</v>
      </c>
      <c r="I177">
        <v>-11.100705120114201</v>
      </c>
      <c r="J177">
        <v>5.8740371468442598</v>
      </c>
      <c r="K177">
        <v>16626.525925368998</v>
      </c>
      <c r="L177">
        <v>16485.1287771065</v>
      </c>
      <c r="M177">
        <v>65.542123871205206</v>
      </c>
      <c r="N177">
        <v>1.25750997965748</v>
      </c>
      <c r="O177">
        <v>15.732042745705099</v>
      </c>
      <c r="P177">
        <v>8.39241727162538</v>
      </c>
      <c r="Q177">
        <v>-3.0998768464479E-2</v>
      </c>
    </row>
    <row r="178" spans="1:17" x14ac:dyDescent="0.3">
      <c r="A178" t="s">
        <v>438</v>
      </c>
      <c r="B178" t="s">
        <v>439</v>
      </c>
      <c r="C178" t="s">
        <v>3181</v>
      </c>
      <c r="D178" t="s">
        <v>440</v>
      </c>
      <c r="E178">
        <v>53040.402927050003</v>
      </c>
      <c r="F178">
        <v>1918.95</v>
      </c>
      <c r="G178">
        <v>-27.733073456139699</v>
      </c>
      <c r="H178">
        <v>2.8705968984354802</v>
      </c>
      <c r="I178">
        <v>-19.294792054822</v>
      </c>
      <c r="J178">
        <v>1.3523215499502901</v>
      </c>
      <c r="K178">
        <v>2002.7837308109599</v>
      </c>
      <c r="L178">
        <v>2022.1233552112501</v>
      </c>
      <c r="M178">
        <v>52.284719996834902</v>
      </c>
      <c r="N178">
        <v>1.22543123795116</v>
      </c>
      <c r="O178">
        <v>27.882435707027199</v>
      </c>
      <c r="P178">
        <v>10.2844827586206</v>
      </c>
      <c r="Q178">
        <v>-9.0775824162540007E-3</v>
      </c>
    </row>
    <row r="179" spans="1:17" x14ac:dyDescent="0.3">
      <c r="A179" t="s">
        <v>441</v>
      </c>
      <c r="B179" t="s">
        <v>442</v>
      </c>
      <c r="C179" t="s">
        <v>3169</v>
      </c>
      <c r="D179" t="s">
        <v>443</v>
      </c>
      <c r="E179">
        <v>52240.383174509901</v>
      </c>
      <c r="F179">
        <v>3953.6</v>
      </c>
      <c r="G179">
        <v>175.32982089781601</v>
      </c>
      <c r="H179">
        <v>39.927834466394501</v>
      </c>
      <c r="I179">
        <v>25.630224093004902</v>
      </c>
      <c r="J179">
        <v>1.80800156080057</v>
      </c>
      <c r="K179">
        <v>3121.3983824851598</v>
      </c>
      <c r="L179">
        <v>2546.4717116607799</v>
      </c>
      <c r="M179">
        <v>65.152505641712395</v>
      </c>
      <c r="N179">
        <v>2.1925628773290402</v>
      </c>
      <c r="O179">
        <v>7.1175637393767701</v>
      </c>
      <c r="P179">
        <v>215.61888795752901</v>
      </c>
      <c r="Q179">
        <v>0.194409616255693</v>
      </c>
    </row>
    <row r="180" spans="1:17" x14ac:dyDescent="0.3">
      <c r="A180" t="s">
        <v>444</v>
      </c>
      <c r="B180" t="s">
        <v>445</v>
      </c>
      <c r="C180" t="s">
        <v>3167</v>
      </c>
      <c r="D180" t="s">
        <v>446</v>
      </c>
      <c r="E180">
        <v>51704.360982101498</v>
      </c>
      <c r="F180">
        <v>364.45</v>
      </c>
      <c r="G180">
        <v>22.969493229873301</v>
      </c>
      <c r="H180">
        <v>-6.12209935604817</v>
      </c>
      <c r="I180">
        <v>16.299652751260901</v>
      </c>
      <c r="J180">
        <v>7.5168018234698399</v>
      </c>
      <c r="K180">
        <v>345.68923481137</v>
      </c>
      <c r="L180">
        <v>309.244001465704</v>
      </c>
      <c r="M180">
        <v>61.690508036443497</v>
      </c>
      <c r="N180">
        <v>1.41668863507875</v>
      </c>
      <c r="O180">
        <v>5.4191247084648104</v>
      </c>
      <c r="P180">
        <v>90.114762649973898</v>
      </c>
      <c r="Q180">
        <v>3.786364709488E-2</v>
      </c>
    </row>
    <row r="181" spans="1:17" x14ac:dyDescent="0.3">
      <c r="A181" t="s">
        <v>447</v>
      </c>
      <c r="B181" t="s">
        <v>448</v>
      </c>
      <c r="C181" t="s">
        <v>3174</v>
      </c>
      <c r="D181" t="s">
        <v>103</v>
      </c>
      <c r="E181">
        <v>51417.440069700002</v>
      </c>
      <c r="F181">
        <v>130.84</v>
      </c>
      <c r="G181">
        <v>51.6711260811785</v>
      </c>
      <c r="H181">
        <v>-4.2670001809738798</v>
      </c>
      <c r="I181">
        <v>-14.4318253296232</v>
      </c>
      <c r="J181">
        <v>6.3927937628395304</v>
      </c>
      <c r="K181">
        <v>133.77800080552501</v>
      </c>
      <c r="L181">
        <v>122.0755992677</v>
      </c>
      <c r="M181">
        <v>51.2376710023645</v>
      </c>
      <c r="N181">
        <v>0.53540393950342802</v>
      </c>
      <c r="O181">
        <v>30.311831244267701</v>
      </c>
      <c r="P181">
        <v>106.372239747634</v>
      </c>
      <c r="Q181">
        <v>0.176936861464392</v>
      </c>
    </row>
    <row r="182" spans="1:17" x14ac:dyDescent="0.3">
      <c r="A182" t="s">
        <v>449</v>
      </c>
      <c r="B182" t="s">
        <v>450</v>
      </c>
      <c r="C182" t="s">
        <v>3169</v>
      </c>
      <c r="D182" t="s">
        <v>34</v>
      </c>
      <c r="E182">
        <v>50913.709768679997</v>
      </c>
      <c r="F182">
        <v>57.55</v>
      </c>
      <c r="G182">
        <v>-19.6780144048914</v>
      </c>
      <c r="H182">
        <v>-3.46607535383716</v>
      </c>
      <c r="I182">
        <v>-24.820902076127499</v>
      </c>
      <c r="J182">
        <v>2.3555035749202999</v>
      </c>
      <c r="K182">
        <v>60.280453367143799</v>
      </c>
      <c r="L182">
        <v>58.0014201222439</v>
      </c>
      <c r="M182">
        <v>40.783757140568802</v>
      </c>
      <c r="N182">
        <v>0.83745307199567298</v>
      </c>
      <c r="O182">
        <v>33.6229365768896</v>
      </c>
      <c r="P182">
        <v>40.881272949816299</v>
      </c>
      <c r="Q182">
        <v>9.9385139717149004E-2</v>
      </c>
    </row>
    <row r="183" spans="1:17" x14ac:dyDescent="0.3">
      <c r="A183" t="s">
        <v>451</v>
      </c>
      <c r="B183" t="s">
        <v>452</v>
      </c>
      <c r="C183" t="s">
        <v>3183</v>
      </c>
      <c r="D183" t="s">
        <v>384</v>
      </c>
      <c r="E183">
        <v>50895.0464832</v>
      </c>
      <c r="F183">
        <v>1669.3</v>
      </c>
      <c r="G183">
        <v>16.315289685760799</v>
      </c>
      <c r="H183">
        <v>-0.96140255022119603</v>
      </c>
      <c r="I183">
        <v>33.266302420131197</v>
      </c>
      <c r="J183">
        <v>7.9474041226699796</v>
      </c>
      <c r="K183">
        <v>1663.8735718299499</v>
      </c>
      <c r="L183">
        <v>1424.3995301088801</v>
      </c>
      <c r="M183">
        <v>66.095199507527994</v>
      </c>
      <c r="N183">
        <v>1.1418905886859201</v>
      </c>
      <c r="O183">
        <v>7.1706703408614496</v>
      </c>
      <c r="P183">
        <v>63.809430351798198</v>
      </c>
      <c r="Q183">
        <v>9.3058592129983006E-2</v>
      </c>
    </row>
    <row r="184" spans="1:17" x14ac:dyDescent="0.3">
      <c r="A184" t="s">
        <v>453</v>
      </c>
      <c r="B184" t="s">
        <v>454</v>
      </c>
      <c r="C184" t="s">
        <v>3169</v>
      </c>
      <c r="D184" t="s">
        <v>34</v>
      </c>
      <c r="E184">
        <v>50484.533966073999</v>
      </c>
      <c r="F184">
        <v>109.27</v>
      </c>
      <c r="G184">
        <v>-32.426494648052497</v>
      </c>
      <c r="H184">
        <v>-5.8599330765147304</v>
      </c>
      <c r="I184">
        <v>-37.346532395231797</v>
      </c>
      <c r="J184">
        <v>3.6755577748045201</v>
      </c>
      <c r="K184">
        <v>115.72674526036199</v>
      </c>
      <c r="L184">
        <v>119.098235674992</v>
      </c>
      <c r="M184">
        <v>41.150947755412602</v>
      </c>
      <c r="N184">
        <v>0.66879093767142095</v>
      </c>
      <c r="O184">
        <v>44.5501967603184</v>
      </c>
      <c r="P184">
        <v>26.469907407407401</v>
      </c>
      <c r="Q184">
        <v>6.7835287103488004E-2</v>
      </c>
    </row>
    <row r="185" spans="1:17" hidden="1" x14ac:dyDescent="0.3">
      <c r="A185" t="s">
        <v>455</v>
      </c>
      <c r="B185" t="s">
        <v>456</v>
      </c>
      <c r="C185" t="s">
        <v>3184</v>
      </c>
      <c r="D185" t="s">
        <v>103</v>
      </c>
      <c r="E185">
        <v>50006.654514080001</v>
      </c>
      <c r="F185">
        <v>1080.45</v>
      </c>
      <c r="G185">
        <v>-0.65674770080534295</v>
      </c>
      <c r="H185">
        <v>12.173238215856101</v>
      </c>
      <c r="I185">
        <v>16.090753710420799</v>
      </c>
      <c r="J185">
        <v>11.4512350977585</v>
      </c>
      <c r="M185">
        <v>62.366309800057998</v>
      </c>
      <c r="O185">
        <v>17.3538803276412</v>
      </c>
      <c r="P185">
        <v>34.702655529235699</v>
      </c>
    </row>
    <row r="186" spans="1:17" x14ac:dyDescent="0.3">
      <c r="A186" t="s">
        <v>457</v>
      </c>
      <c r="B186" t="s">
        <v>458</v>
      </c>
      <c r="C186" t="s">
        <v>3168</v>
      </c>
      <c r="D186" t="s">
        <v>289</v>
      </c>
      <c r="E186">
        <v>48445.403705781297</v>
      </c>
      <c r="F186">
        <v>7589.9</v>
      </c>
      <c r="G186">
        <v>-24.038210594812899</v>
      </c>
      <c r="H186">
        <v>-0.58244521693725604</v>
      </c>
      <c r="I186">
        <v>-17.650899714226998</v>
      </c>
      <c r="J186">
        <v>2.8696612205105798</v>
      </c>
      <c r="K186">
        <v>7535.22000412548</v>
      </c>
      <c r="L186">
        <v>7451.9027123774404</v>
      </c>
      <c r="M186">
        <v>49.9941887037889</v>
      </c>
      <c r="N186">
        <v>0.60657692654638995</v>
      </c>
      <c r="O186">
        <v>21.213718230806698</v>
      </c>
      <c r="P186">
        <v>18.385013725979501</v>
      </c>
      <c r="Q186">
        <v>-1.1391450782820001E-3</v>
      </c>
    </row>
    <row r="187" spans="1:17" x14ac:dyDescent="0.3">
      <c r="A187" t="s">
        <v>459</v>
      </c>
      <c r="B187" t="s">
        <v>460</v>
      </c>
      <c r="C187" t="s">
        <v>3169</v>
      </c>
      <c r="D187" t="s">
        <v>24</v>
      </c>
      <c r="E187">
        <v>48338.410686720003</v>
      </c>
      <c r="F187">
        <v>193.8</v>
      </c>
      <c r="G187">
        <v>-0.69719473794037101</v>
      </c>
      <c r="H187">
        <v>1.20486214748008</v>
      </c>
      <c r="I187">
        <v>12.8873325911705</v>
      </c>
      <c r="J187">
        <v>5.7188416913514004</v>
      </c>
      <c r="K187">
        <v>190.385781311062</v>
      </c>
      <c r="L187">
        <v>172.61525525424301</v>
      </c>
      <c r="M187">
        <v>77.912380606273004</v>
      </c>
      <c r="N187">
        <v>0.95586724158646197</v>
      </c>
      <c r="O187">
        <v>6.5995872033023497</v>
      </c>
      <c r="P187">
        <v>41.202185792349702</v>
      </c>
      <c r="Q187">
        <v>0.111632279233102</v>
      </c>
    </row>
    <row r="188" spans="1:17" x14ac:dyDescent="0.3">
      <c r="A188" t="s">
        <v>461</v>
      </c>
      <c r="B188" t="s">
        <v>462</v>
      </c>
      <c r="C188" t="s">
        <v>613</v>
      </c>
      <c r="D188" t="s">
        <v>463</v>
      </c>
      <c r="E188">
        <v>47642.936250450002</v>
      </c>
      <c r="F188">
        <v>41663.550000000003</v>
      </c>
      <c r="G188">
        <v>-22.853645190143698</v>
      </c>
      <c r="H188">
        <v>2.0732882881865402</v>
      </c>
      <c r="I188">
        <v>7.1891117405291798</v>
      </c>
      <c r="J188">
        <v>5.6095263779147704</v>
      </c>
      <c r="K188">
        <v>41540.460234729602</v>
      </c>
      <c r="L188">
        <v>39282.648160682496</v>
      </c>
      <c r="M188">
        <v>56.6863035018809</v>
      </c>
      <c r="N188">
        <v>1.2815026828017499</v>
      </c>
      <c r="O188">
        <v>5.8479174242233203</v>
      </c>
      <c r="P188">
        <v>25.985748434005899</v>
      </c>
      <c r="Q188">
        <v>-2.8494841479098001E-2</v>
      </c>
    </row>
    <row r="189" spans="1:17" x14ac:dyDescent="0.3">
      <c r="A189" t="s">
        <v>464</v>
      </c>
      <c r="B189" t="s">
        <v>465</v>
      </c>
      <c r="C189" t="s">
        <v>3168</v>
      </c>
      <c r="D189" t="s">
        <v>21</v>
      </c>
      <c r="E189">
        <v>47611.271503477503</v>
      </c>
      <c r="F189">
        <v>7060.15</v>
      </c>
      <c r="G189">
        <v>8.9583329551076503</v>
      </c>
      <c r="H189">
        <v>12.3629181304533</v>
      </c>
      <c r="I189">
        <v>12.1307982330469</v>
      </c>
      <c r="J189">
        <v>6.6709328945814299</v>
      </c>
      <c r="K189">
        <v>6484.6159903388398</v>
      </c>
      <c r="L189">
        <v>5858.6413475468698</v>
      </c>
      <c r="M189">
        <v>72.139995166009697</v>
      </c>
      <c r="N189">
        <v>0.91177276982518896</v>
      </c>
      <c r="O189">
        <v>2.6529181391330199</v>
      </c>
      <c r="P189">
        <v>64.677823779812201</v>
      </c>
      <c r="Q189">
        <v>6.5604795207960002E-3</v>
      </c>
    </row>
    <row r="190" spans="1:17" x14ac:dyDescent="0.3">
      <c r="A190" t="s">
        <v>466</v>
      </c>
      <c r="B190" t="s">
        <v>467</v>
      </c>
      <c r="C190" t="s">
        <v>3183</v>
      </c>
      <c r="D190" t="s">
        <v>468</v>
      </c>
      <c r="E190">
        <v>47451.904499999997</v>
      </c>
      <c r="F190">
        <v>4319.7</v>
      </c>
      <c r="G190">
        <v>17.666500729097301</v>
      </c>
      <c r="H190">
        <v>36.171225967387201</v>
      </c>
      <c r="I190">
        <v>23.465427264739098</v>
      </c>
      <c r="J190">
        <v>4.36514826710465</v>
      </c>
      <c r="K190">
        <v>3773.99702794633</v>
      </c>
      <c r="L190">
        <v>3422.6143595659601</v>
      </c>
      <c r="M190">
        <v>62.506070753322597</v>
      </c>
      <c r="N190">
        <v>0.60158450279550801</v>
      </c>
      <c r="O190">
        <v>4.4169734009306296</v>
      </c>
      <c r="P190">
        <v>74.462843295638095</v>
      </c>
      <c r="Q190">
        <v>7.6843516964974004E-2</v>
      </c>
    </row>
    <row r="191" spans="1:17" x14ac:dyDescent="0.3">
      <c r="A191" t="s">
        <v>469</v>
      </c>
      <c r="B191" t="s">
        <v>470</v>
      </c>
      <c r="C191" t="s">
        <v>3169</v>
      </c>
      <c r="D191" t="s">
        <v>143</v>
      </c>
      <c r="E191">
        <v>47314.599958689003</v>
      </c>
      <c r="F191">
        <v>228.48</v>
      </c>
      <c r="G191">
        <v>123.586169852098</v>
      </c>
      <c r="H191">
        <v>-13.9922554540059</v>
      </c>
      <c r="I191">
        <v>0.72758366096086302</v>
      </c>
      <c r="J191">
        <v>2.8398596310378199</v>
      </c>
      <c r="K191">
        <v>262.91595589236903</v>
      </c>
      <c r="L191">
        <v>226.636415822076</v>
      </c>
      <c r="M191">
        <v>38.556098894756197</v>
      </c>
      <c r="N191">
        <v>0.55648419764673895</v>
      </c>
      <c r="O191">
        <v>54.8056722689075</v>
      </c>
      <c r="P191">
        <v>224.08510638297801</v>
      </c>
      <c r="Q191">
        <v>0.16019594774283999</v>
      </c>
    </row>
    <row r="192" spans="1:17" x14ac:dyDescent="0.3">
      <c r="A192" t="s">
        <v>471</v>
      </c>
      <c r="B192" t="s">
        <v>472</v>
      </c>
      <c r="C192" t="s">
        <v>3177</v>
      </c>
      <c r="D192" t="s">
        <v>77</v>
      </c>
      <c r="E192">
        <v>47153.381739299999</v>
      </c>
      <c r="F192">
        <v>2458.75</v>
      </c>
      <c r="G192">
        <v>-8.4680286562060001</v>
      </c>
      <c r="H192">
        <v>7.1965739182963304</v>
      </c>
      <c r="I192">
        <v>-19.201167514893999</v>
      </c>
      <c r="J192">
        <v>6.1890143170679597</v>
      </c>
      <c r="K192">
        <v>2460.3804972213602</v>
      </c>
      <c r="L192">
        <v>2418.9882095908702</v>
      </c>
      <c r="M192">
        <v>66.297054808014494</v>
      </c>
      <c r="N192">
        <v>0.80430617008187799</v>
      </c>
      <c r="O192">
        <v>15.668530757498701</v>
      </c>
      <c r="P192">
        <v>36.3699389905712</v>
      </c>
      <c r="Q192">
        <v>-2.0463653477409E-2</v>
      </c>
    </row>
    <row r="193" spans="1:17" x14ac:dyDescent="0.3">
      <c r="A193" t="s">
        <v>473</v>
      </c>
      <c r="B193" t="s">
        <v>474</v>
      </c>
      <c r="C193" t="s">
        <v>3173</v>
      </c>
      <c r="D193" t="s">
        <v>54</v>
      </c>
      <c r="E193">
        <v>47039.354664420003</v>
      </c>
      <c r="F193">
        <v>1644.35</v>
      </c>
      <c r="G193">
        <v>65.854848728493806</v>
      </c>
      <c r="H193">
        <v>-1.4791296183298599</v>
      </c>
      <c r="I193">
        <v>52.902972465719401</v>
      </c>
      <c r="J193">
        <v>2.0297076507192</v>
      </c>
      <c r="K193">
        <v>1599.62064098223</v>
      </c>
      <c r="L193">
        <v>1247.58271935874</v>
      </c>
      <c r="M193">
        <v>42.3174186884753</v>
      </c>
      <c r="N193">
        <v>1.3120176933860499</v>
      </c>
      <c r="O193">
        <v>7.6169915164046698</v>
      </c>
      <c r="P193">
        <v>127.71776762221199</v>
      </c>
      <c r="Q193">
        <v>0.15128257762560901</v>
      </c>
    </row>
    <row r="194" spans="1:17" x14ac:dyDescent="0.3">
      <c r="A194" t="s">
        <v>475</v>
      </c>
      <c r="B194" t="s">
        <v>476</v>
      </c>
      <c r="C194" t="s">
        <v>3169</v>
      </c>
      <c r="D194" t="s">
        <v>51</v>
      </c>
      <c r="E194">
        <v>46973.722050178701</v>
      </c>
      <c r="F194">
        <v>181.23</v>
      </c>
      <c r="G194">
        <v>4.94738242050538</v>
      </c>
      <c r="H194">
        <v>9.7447222873402204</v>
      </c>
      <c r="I194">
        <v>-6.0376593491219701</v>
      </c>
      <c r="J194">
        <v>4.0794943224487001</v>
      </c>
      <c r="K194">
        <v>175.991034716417</v>
      </c>
      <c r="L194">
        <v>164.60738259224399</v>
      </c>
      <c r="M194">
        <v>71.186121050640907</v>
      </c>
      <c r="N194">
        <v>1.44231373066563</v>
      </c>
      <c r="O194">
        <v>7.1842410196987201</v>
      </c>
      <c r="P194">
        <v>43.151658767772503</v>
      </c>
      <c r="Q194">
        <v>8.9686451041608994E-2</v>
      </c>
    </row>
    <row r="195" spans="1:17" x14ac:dyDescent="0.3">
      <c r="A195" t="s">
        <v>477</v>
      </c>
      <c r="B195" t="s">
        <v>478</v>
      </c>
      <c r="C195" t="s">
        <v>3169</v>
      </c>
      <c r="D195" t="s">
        <v>479</v>
      </c>
      <c r="E195">
        <v>46641.226830910498</v>
      </c>
      <c r="F195">
        <v>727.55</v>
      </c>
      <c r="G195">
        <v>-46.300256183190697</v>
      </c>
      <c r="H195">
        <v>19.707250152737799</v>
      </c>
      <c r="I195">
        <v>64.512985018827607</v>
      </c>
      <c r="J195">
        <v>9.4703563494623904</v>
      </c>
      <c r="K195">
        <v>600.05167798447098</v>
      </c>
      <c r="L195">
        <v>548.77229138643395</v>
      </c>
      <c r="M195">
        <v>70.668084745288596</v>
      </c>
      <c r="N195">
        <v>1.1944885445904001</v>
      </c>
      <c r="O195">
        <v>37.213937186447602</v>
      </c>
      <c r="P195">
        <v>134.693548387096</v>
      </c>
      <c r="Q195">
        <v>-5.1128171190710003E-2</v>
      </c>
    </row>
    <row r="196" spans="1:17" x14ac:dyDescent="0.3">
      <c r="A196" t="s">
        <v>480</v>
      </c>
      <c r="B196" t="s">
        <v>481</v>
      </c>
      <c r="C196" t="s">
        <v>3183</v>
      </c>
      <c r="D196" t="s">
        <v>384</v>
      </c>
      <c r="E196">
        <v>46627.746658919998</v>
      </c>
      <c r="F196">
        <v>605.45000000000005</v>
      </c>
      <c r="G196">
        <v>-29.552416224927502</v>
      </c>
      <c r="H196">
        <v>3.7114456887338498</v>
      </c>
      <c r="I196">
        <v>14.4590401844341</v>
      </c>
      <c r="J196">
        <v>7.4253898706162396</v>
      </c>
      <c r="K196">
        <v>586.55379086178004</v>
      </c>
      <c r="L196">
        <v>562.71368143631105</v>
      </c>
      <c r="M196">
        <v>69.109870961218107</v>
      </c>
      <c r="N196">
        <v>0.99450610070835299</v>
      </c>
      <c r="O196">
        <v>4.86415063176148</v>
      </c>
      <c r="P196">
        <v>35.205448861098702</v>
      </c>
      <c r="Q196">
        <v>-8.7355186039899002E-2</v>
      </c>
    </row>
    <row r="197" spans="1:17" x14ac:dyDescent="0.3">
      <c r="A197" t="s">
        <v>482</v>
      </c>
      <c r="B197" t="s">
        <v>483</v>
      </c>
      <c r="C197" t="s">
        <v>3173</v>
      </c>
      <c r="D197" t="s">
        <v>277</v>
      </c>
      <c r="E197">
        <v>46494.09754458</v>
      </c>
      <c r="F197">
        <v>597.4</v>
      </c>
      <c r="G197">
        <v>46.538110897326497</v>
      </c>
      <c r="H197">
        <v>9.0983940388176698</v>
      </c>
      <c r="I197">
        <v>28.4630677361599</v>
      </c>
      <c r="J197">
        <v>6.8506692201128798</v>
      </c>
      <c r="K197">
        <v>554.667955297307</v>
      </c>
      <c r="L197">
        <v>472.61209496119801</v>
      </c>
      <c r="M197">
        <v>67.311046492089204</v>
      </c>
      <c r="N197">
        <v>0.85514509368828595</v>
      </c>
      <c r="O197">
        <v>5.2058921995313101</v>
      </c>
      <c r="P197">
        <v>90.376035691523199</v>
      </c>
      <c r="Q197">
        <v>0.10020694988484601</v>
      </c>
    </row>
    <row r="198" spans="1:17" x14ac:dyDescent="0.3">
      <c r="A198" t="s">
        <v>484</v>
      </c>
      <c r="B198" t="s">
        <v>485</v>
      </c>
      <c r="C198" t="s">
        <v>3173</v>
      </c>
      <c r="D198" t="s">
        <v>54</v>
      </c>
      <c r="E198">
        <v>46338.479510190002</v>
      </c>
      <c r="F198">
        <v>2736.2</v>
      </c>
      <c r="G198">
        <v>44.9388014503349</v>
      </c>
      <c r="H198">
        <v>-1.9148376649026499</v>
      </c>
      <c r="I198">
        <v>26.6866300088681</v>
      </c>
      <c r="J198">
        <v>4.0312494001844197</v>
      </c>
      <c r="K198">
        <v>2751.2230796567401</v>
      </c>
      <c r="L198">
        <v>2382.2239345234002</v>
      </c>
      <c r="M198">
        <v>44.557677166845501</v>
      </c>
      <c r="N198">
        <v>0.48408365890675897</v>
      </c>
      <c r="O198">
        <v>12.857247277245801</v>
      </c>
      <c r="P198">
        <v>97.552434930146902</v>
      </c>
      <c r="Q198">
        <v>6.4809471779715994E-2</v>
      </c>
    </row>
    <row r="199" spans="1:17" x14ac:dyDescent="0.3">
      <c r="A199" t="s">
        <v>486</v>
      </c>
      <c r="B199" t="s">
        <v>487</v>
      </c>
      <c r="C199" t="s">
        <v>3181</v>
      </c>
      <c r="D199" t="s">
        <v>488</v>
      </c>
      <c r="E199">
        <v>45708.228529079999</v>
      </c>
      <c r="F199">
        <v>4152.05</v>
      </c>
      <c r="G199">
        <v>3.5834205901137199</v>
      </c>
      <c r="H199">
        <v>11.119792364941899</v>
      </c>
      <c r="I199">
        <v>25.5620716262519</v>
      </c>
      <c r="J199">
        <v>0.198189123464137</v>
      </c>
      <c r="K199">
        <v>3963.41845349594</v>
      </c>
      <c r="L199">
        <v>3570.7648252454401</v>
      </c>
      <c r="M199">
        <v>60.159665483798499</v>
      </c>
      <c r="N199">
        <v>1.9015175222093299</v>
      </c>
      <c r="O199">
        <v>6.45343866282919</v>
      </c>
      <c r="P199">
        <v>56.775789155716602</v>
      </c>
      <c r="Q199">
        <v>0.124793296600008</v>
      </c>
    </row>
    <row r="200" spans="1:17" x14ac:dyDescent="0.3">
      <c r="A200" t="s">
        <v>489</v>
      </c>
      <c r="B200" t="s">
        <v>490</v>
      </c>
      <c r="C200" t="s">
        <v>3175</v>
      </c>
      <c r="D200" t="s">
        <v>187</v>
      </c>
      <c r="E200">
        <v>45495.4808242894</v>
      </c>
      <c r="F200">
        <v>706.6</v>
      </c>
      <c r="G200">
        <v>-8.5520175946841093</v>
      </c>
      <c r="H200">
        <v>0.924356681260317</v>
      </c>
      <c r="I200">
        <v>-7.1655188528322196</v>
      </c>
      <c r="J200">
        <v>1.6608531355946601</v>
      </c>
      <c r="K200">
        <v>708.68067444208998</v>
      </c>
      <c r="L200">
        <v>656.71502672511201</v>
      </c>
      <c r="M200">
        <v>48.750482126185297</v>
      </c>
      <c r="N200">
        <v>1.07927793674289</v>
      </c>
      <c r="O200">
        <v>8.7814888196999501</v>
      </c>
      <c r="P200">
        <v>44.765416922761702</v>
      </c>
      <c r="Q200">
        <v>-6.3105581451330002E-3</v>
      </c>
    </row>
    <row r="201" spans="1:17" x14ac:dyDescent="0.3">
      <c r="A201" t="s">
        <v>491</v>
      </c>
      <c r="B201" t="s">
        <v>492</v>
      </c>
      <c r="C201" t="s">
        <v>3168</v>
      </c>
      <c r="D201" t="s">
        <v>21</v>
      </c>
      <c r="E201">
        <v>45383.931245250002</v>
      </c>
      <c r="F201">
        <v>1676.05</v>
      </c>
      <c r="G201">
        <v>19.025946825618401</v>
      </c>
      <c r="H201">
        <v>-5.5426946981899601</v>
      </c>
      <c r="I201">
        <v>-1.2321893776981401</v>
      </c>
      <c r="J201">
        <v>4.44365677975832</v>
      </c>
      <c r="K201">
        <v>1726.46672198837</v>
      </c>
      <c r="L201">
        <v>1576.1631633156301</v>
      </c>
      <c r="M201">
        <v>44.0433032440042</v>
      </c>
      <c r="N201">
        <v>1.14182603955571</v>
      </c>
      <c r="O201">
        <v>15.0741326332746</v>
      </c>
      <c r="P201">
        <v>53.596957478005798</v>
      </c>
      <c r="Q201">
        <v>0.17367942078428</v>
      </c>
    </row>
    <row r="202" spans="1:17" x14ac:dyDescent="0.3">
      <c r="A202" t="s">
        <v>493</v>
      </c>
      <c r="B202" t="s">
        <v>494</v>
      </c>
      <c r="C202" t="s">
        <v>3171</v>
      </c>
      <c r="D202" t="s">
        <v>117</v>
      </c>
      <c r="E202">
        <v>45371.78010055</v>
      </c>
      <c r="F202">
        <v>340.15</v>
      </c>
      <c r="G202">
        <v>-27.272466942955202</v>
      </c>
      <c r="H202">
        <v>-7.6741821046228003</v>
      </c>
      <c r="I202">
        <v>-16.380490779520901</v>
      </c>
      <c r="J202">
        <v>4.1594633805179901</v>
      </c>
      <c r="K202">
        <v>354.76161005997301</v>
      </c>
      <c r="L202">
        <v>357.07823090473897</v>
      </c>
      <c r="M202">
        <v>44.774420255534402</v>
      </c>
      <c r="N202">
        <v>0.32556244319602501</v>
      </c>
      <c r="O202">
        <v>20.682052035866501</v>
      </c>
      <c r="P202">
        <v>19.016794961511501</v>
      </c>
      <c r="Q202">
        <v>-1.2090461827332999E-2</v>
      </c>
    </row>
    <row r="203" spans="1:17" hidden="1" x14ac:dyDescent="0.3">
      <c r="A203" t="s">
        <v>495</v>
      </c>
      <c r="B203" t="s">
        <v>496</v>
      </c>
      <c r="C203" t="s">
        <v>3184</v>
      </c>
      <c r="D203" t="s">
        <v>80</v>
      </c>
      <c r="E203">
        <v>45263.936279870002</v>
      </c>
      <c r="F203">
        <v>99.26</v>
      </c>
      <c r="G203">
        <v>-20.4593427256934</v>
      </c>
      <c r="H203">
        <v>-9.5796070264294197</v>
      </c>
      <c r="I203">
        <v>-3.7118413144672902</v>
      </c>
      <c r="J203">
        <v>0.67890382985165498</v>
      </c>
      <c r="M203">
        <v>37.429265043441198</v>
      </c>
      <c r="O203">
        <v>58.573443481764997</v>
      </c>
      <c r="P203">
        <v>30.605263157894701</v>
      </c>
    </row>
    <row r="204" spans="1:17" x14ac:dyDescent="0.3">
      <c r="A204" t="s">
        <v>497</v>
      </c>
      <c r="B204" t="s">
        <v>498</v>
      </c>
      <c r="C204" t="s">
        <v>3181</v>
      </c>
      <c r="D204" t="s">
        <v>440</v>
      </c>
      <c r="E204">
        <v>45081.294952209901</v>
      </c>
      <c r="F204">
        <v>1607.1</v>
      </c>
      <c r="G204">
        <v>-31.3240684554933</v>
      </c>
      <c r="H204">
        <v>12.7287937714117</v>
      </c>
      <c r="I204">
        <v>-12.1340524743768</v>
      </c>
      <c r="J204">
        <v>10.576239651431999</v>
      </c>
      <c r="K204">
        <v>1480.57903154371</v>
      </c>
      <c r="L204">
        <v>1501.86357764119</v>
      </c>
      <c r="M204">
        <v>86.228909744990403</v>
      </c>
      <c r="N204">
        <v>1.38872536025862</v>
      </c>
      <c r="O204">
        <v>11.278078526538399</v>
      </c>
      <c r="P204">
        <v>23.149425287356301</v>
      </c>
      <c r="Q204">
        <v>6.5835946964235004E-2</v>
      </c>
    </row>
    <row r="205" spans="1:17" x14ac:dyDescent="0.3">
      <c r="A205" t="s">
        <v>499</v>
      </c>
      <c r="B205" t="s">
        <v>500</v>
      </c>
      <c r="C205" t="s">
        <v>3181</v>
      </c>
      <c r="D205" t="s">
        <v>325</v>
      </c>
      <c r="E205">
        <v>44868.427028999999</v>
      </c>
      <c r="F205">
        <v>1670.7</v>
      </c>
      <c r="G205">
        <v>183.275435637426</v>
      </c>
      <c r="H205">
        <v>-9.9036842974139301</v>
      </c>
      <c r="I205">
        <v>42.9150092472414</v>
      </c>
      <c r="J205">
        <v>1.14171776449923</v>
      </c>
      <c r="K205">
        <v>1947.37485262426</v>
      </c>
      <c r="L205">
        <v>1594.8714971014001</v>
      </c>
      <c r="M205">
        <v>37.178695119096602</v>
      </c>
      <c r="N205">
        <v>0.59446368203300803</v>
      </c>
      <c r="O205">
        <v>78.335428263601997</v>
      </c>
      <c r="P205">
        <v>283.53994490358099</v>
      </c>
      <c r="Q205">
        <v>0.20332619025479501</v>
      </c>
    </row>
    <row r="206" spans="1:17" x14ac:dyDescent="0.3">
      <c r="A206" t="s">
        <v>501</v>
      </c>
      <c r="B206" t="s">
        <v>502</v>
      </c>
      <c r="C206" t="s">
        <v>3169</v>
      </c>
      <c r="D206" t="s">
        <v>387</v>
      </c>
      <c r="E206">
        <v>44462.097221279997</v>
      </c>
      <c r="F206">
        <v>719.75</v>
      </c>
      <c r="G206">
        <v>184.57592789156899</v>
      </c>
      <c r="H206">
        <v>-1.76462366028589</v>
      </c>
      <c r="I206">
        <v>45.186577892656302</v>
      </c>
      <c r="J206">
        <v>1.47288454400723</v>
      </c>
      <c r="K206">
        <v>707.36944647007795</v>
      </c>
      <c r="L206">
        <v>553.23310826197996</v>
      </c>
      <c r="M206">
        <v>40.035530053794297</v>
      </c>
      <c r="N206">
        <v>0.98273393156504896</v>
      </c>
      <c r="O206">
        <v>15.158040986453599</v>
      </c>
      <c r="P206">
        <v>232.755432269995</v>
      </c>
      <c r="Q206">
        <v>0.13206129866588201</v>
      </c>
    </row>
    <row r="207" spans="1:17" x14ac:dyDescent="0.3">
      <c r="A207" t="s">
        <v>503</v>
      </c>
      <c r="B207" t="s">
        <v>504</v>
      </c>
      <c r="C207" t="s">
        <v>3173</v>
      </c>
      <c r="D207" t="s">
        <v>505</v>
      </c>
      <c r="E207">
        <v>44453.031655187202</v>
      </c>
      <c r="F207">
        <v>356.55</v>
      </c>
      <c r="G207">
        <v>1.4510127835416899</v>
      </c>
      <c r="H207">
        <v>2.3518572569079499</v>
      </c>
      <c r="I207">
        <v>18.246477538424202</v>
      </c>
      <c r="J207">
        <v>3.5633137917540898</v>
      </c>
      <c r="K207">
        <v>360.85083471673801</v>
      </c>
      <c r="L207">
        <v>320.328684582253</v>
      </c>
      <c r="M207">
        <v>50.571873814395403</v>
      </c>
      <c r="N207">
        <v>0.81806695522039197</v>
      </c>
      <c r="O207">
        <v>11.008273734398999</v>
      </c>
      <c r="P207">
        <v>63.931034482758598</v>
      </c>
      <c r="Q207">
        <v>-2.6778124258039999E-2</v>
      </c>
    </row>
    <row r="208" spans="1:17" x14ac:dyDescent="0.3">
      <c r="A208" t="s">
        <v>506</v>
      </c>
      <c r="B208" t="s">
        <v>507</v>
      </c>
      <c r="C208" t="s">
        <v>3168</v>
      </c>
      <c r="D208" t="s">
        <v>21</v>
      </c>
      <c r="E208">
        <v>44390.278895249998</v>
      </c>
      <c r="F208">
        <v>1063.3</v>
      </c>
      <c r="G208">
        <v>-48.314579160268003</v>
      </c>
      <c r="H208">
        <v>3.8380618072200199</v>
      </c>
      <c r="I208">
        <v>-18.7965297085115</v>
      </c>
      <c r="J208">
        <v>4.0744831642371002</v>
      </c>
      <c r="K208">
        <v>1061.8370908530501</v>
      </c>
      <c r="L208">
        <v>1082.53591659212</v>
      </c>
      <c r="M208">
        <v>50.842705287541897</v>
      </c>
      <c r="N208">
        <v>0.93916371308338098</v>
      </c>
      <c r="O208">
        <v>31.6655694535878</v>
      </c>
      <c r="P208">
        <v>9.6072569838161002</v>
      </c>
    </row>
    <row r="209" spans="1:17" x14ac:dyDescent="0.3">
      <c r="A209" t="s">
        <v>508</v>
      </c>
      <c r="B209" t="s">
        <v>509</v>
      </c>
      <c r="C209" t="s">
        <v>3181</v>
      </c>
      <c r="D209" t="s">
        <v>140</v>
      </c>
      <c r="E209">
        <v>43634.374856294999</v>
      </c>
      <c r="F209">
        <v>48587.35</v>
      </c>
      <c r="G209">
        <v>-7.2990632115949596</v>
      </c>
      <c r="H209">
        <v>-2.1866504480201701</v>
      </c>
      <c r="I209">
        <v>7.2433606423830099</v>
      </c>
      <c r="J209">
        <v>2.8982299488900201</v>
      </c>
      <c r="K209">
        <v>50824.337438318697</v>
      </c>
      <c r="L209">
        <v>47616.049777460503</v>
      </c>
      <c r="M209">
        <v>44.3365796907174</v>
      </c>
      <c r="N209">
        <v>0.93156069420041498</v>
      </c>
      <c r="O209">
        <v>23.476583925651401</v>
      </c>
      <c r="P209">
        <v>38.909505199026803</v>
      </c>
      <c r="Q209">
        <v>-3.7548248649648001E-2</v>
      </c>
    </row>
    <row r="210" spans="1:17" x14ac:dyDescent="0.3">
      <c r="A210" t="s">
        <v>510</v>
      </c>
      <c r="B210" t="s">
        <v>511</v>
      </c>
      <c r="C210" t="s">
        <v>3175</v>
      </c>
      <c r="D210" t="s">
        <v>512</v>
      </c>
      <c r="E210">
        <v>43481.75</v>
      </c>
      <c r="F210">
        <v>496.35</v>
      </c>
      <c r="G210">
        <v>61.606784129907098</v>
      </c>
      <c r="H210">
        <v>4.2394005516093598</v>
      </c>
      <c r="I210">
        <v>45.725311836266599</v>
      </c>
      <c r="J210">
        <v>12.0982656989214</v>
      </c>
      <c r="K210">
        <v>494.14167941540597</v>
      </c>
      <c r="L210">
        <v>437.89840931500697</v>
      </c>
      <c r="M210">
        <v>74.037935631951896</v>
      </c>
      <c r="N210">
        <v>1.26821533152698</v>
      </c>
      <c r="O210">
        <v>24.9823713105671</v>
      </c>
      <c r="P210">
        <v>105.357881671493</v>
      </c>
      <c r="Q210">
        <v>0.138224657622983</v>
      </c>
    </row>
    <row r="211" spans="1:17" x14ac:dyDescent="0.3">
      <c r="A211" t="s">
        <v>513</v>
      </c>
      <c r="B211" t="s">
        <v>514</v>
      </c>
      <c r="C211" t="s">
        <v>3169</v>
      </c>
      <c r="D211" t="s">
        <v>228</v>
      </c>
      <c r="E211">
        <v>43391.946370149999</v>
      </c>
      <c r="F211">
        <v>659.05</v>
      </c>
      <c r="G211">
        <v>67.346232023502296</v>
      </c>
      <c r="H211">
        <v>-0.77898376532671598</v>
      </c>
      <c r="I211">
        <v>18.032963659131699</v>
      </c>
      <c r="J211">
        <v>5.0379250034959897</v>
      </c>
      <c r="K211">
        <v>666.79921504569302</v>
      </c>
      <c r="L211">
        <v>578.25761310737005</v>
      </c>
      <c r="M211">
        <v>56.409018125017496</v>
      </c>
      <c r="N211">
        <v>1.0083334696397701</v>
      </c>
      <c r="O211">
        <v>12.1993778924209</v>
      </c>
      <c r="P211">
        <v>107.248427672955</v>
      </c>
      <c r="Q211">
        <v>3.3290776409112002E-2</v>
      </c>
    </row>
    <row r="212" spans="1:17" x14ac:dyDescent="0.3">
      <c r="A212" t="s">
        <v>515</v>
      </c>
      <c r="B212" t="s">
        <v>516</v>
      </c>
      <c r="C212" t="s">
        <v>3179</v>
      </c>
      <c r="D212" t="s">
        <v>517</v>
      </c>
      <c r="E212">
        <v>43391.130422166199</v>
      </c>
      <c r="F212">
        <v>635.15</v>
      </c>
      <c r="G212">
        <v>-11.7420000213479</v>
      </c>
      <c r="H212">
        <v>0.85162761442902801</v>
      </c>
      <c r="I212">
        <v>25.451525753392399</v>
      </c>
      <c r="J212">
        <v>-2.83546766093025</v>
      </c>
      <c r="K212">
        <v>644.15051381423905</v>
      </c>
      <c r="L212">
        <v>564.602986071126</v>
      </c>
      <c r="M212">
        <v>31.797748396083801</v>
      </c>
      <c r="N212">
        <v>1.0348158958365501</v>
      </c>
      <c r="O212">
        <v>12.642682830827299</v>
      </c>
      <c r="P212">
        <v>50.849067806673702</v>
      </c>
      <c r="Q212">
        <v>-7.0418631096434994E-2</v>
      </c>
    </row>
    <row r="213" spans="1:17" x14ac:dyDescent="0.3">
      <c r="A213" t="s">
        <v>518</v>
      </c>
      <c r="B213" t="s">
        <v>519</v>
      </c>
      <c r="C213" t="s">
        <v>3181</v>
      </c>
      <c r="D213" t="s">
        <v>161</v>
      </c>
      <c r="E213">
        <v>43168.165568324999</v>
      </c>
      <c r="F213">
        <v>1635.25</v>
      </c>
      <c r="G213">
        <v>254.74474163975199</v>
      </c>
      <c r="H213">
        <v>-1.3175701897432399</v>
      </c>
      <c r="I213">
        <v>64.148262068145002</v>
      </c>
      <c r="J213">
        <v>7.1805847293330496</v>
      </c>
      <c r="K213">
        <v>1633.0420530508</v>
      </c>
      <c r="L213">
        <v>1246.82014098992</v>
      </c>
      <c r="M213">
        <v>58.131007631674798</v>
      </c>
      <c r="N213">
        <v>3.1458261538442698</v>
      </c>
      <c r="O213">
        <v>15.5725424247057</v>
      </c>
      <c r="P213">
        <v>368.55300859598799</v>
      </c>
      <c r="Q213">
        <v>0.233495761225569</v>
      </c>
    </row>
    <row r="214" spans="1:17" x14ac:dyDescent="0.3">
      <c r="A214" t="s">
        <v>520</v>
      </c>
      <c r="B214" t="s">
        <v>521</v>
      </c>
      <c r="C214" t="s">
        <v>3178</v>
      </c>
      <c r="D214" t="s">
        <v>322</v>
      </c>
      <c r="E214">
        <v>43093.77534298</v>
      </c>
      <c r="F214">
        <v>2147.15</v>
      </c>
      <c r="G214">
        <v>113.209149857696</v>
      </c>
      <c r="H214">
        <v>25.4338356095666</v>
      </c>
      <c r="I214">
        <v>46.705028669690201</v>
      </c>
      <c r="J214">
        <v>5.3533032296537897</v>
      </c>
      <c r="K214">
        <v>1831.2123039534699</v>
      </c>
      <c r="L214">
        <v>1502.77710724432</v>
      </c>
      <c r="M214">
        <v>70.870224958945997</v>
      </c>
      <c r="N214">
        <v>1.2620868184895</v>
      </c>
      <c r="O214">
        <v>2.4404443098991799</v>
      </c>
      <c r="P214">
        <v>163.77764127764101</v>
      </c>
      <c r="Q214">
        <v>0.197627464568117</v>
      </c>
    </row>
    <row r="215" spans="1:17" x14ac:dyDescent="0.3">
      <c r="A215" t="s">
        <v>522</v>
      </c>
      <c r="B215" t="s">
        <v>523</v>
      </c>
      <c r="C215" t="s">
        <v>3176</v>
      </c>
      <c r="D215" t="s">
        <v>124</v>
      </c>
      <c r="E215">
        <v>42899.882688004996</v>
      </c>
      <c r="F215">
        <v>985.6</v>
      </c>
      <c r="G215">
        <v>49.935525719287</v>
      </c>
      <c r="H215">
        <v>28.909540834955799</v>
      </c>
      <c r="I215">
        <v>49.2895198470572</v>
      </c>
      <c r="J215">
        <v>15.751077792576</v>
      </c>
      <c r="K215">
        <v>807.21907930019904</v>
      </c>
      <c r="L215">
        <v>692.67414790059797</v>
      </c>
      <c r="M215">
        <v>76.027211725536006</v>
      </c>
      <c r="N215">
        <v>1.21295696590958</v>
      </c>
      <c r="O215">
        <v>0.64935064935065501</v>
      </c>
      <c r="P215">
        <v>100.325203252032</v>
      </c>
    </row>
    <row r="216" spans="1:17" x14ac:dyDescent="0.3">
      <c r="A216" t="s">
        <v>524</v>
      </c>
      <c r="B216" t="s">
        <v>525</v>
      </c>
      <c r="C216" t="s">
        <v>3167</v>
      </c>
      <c r="D216" t="s">
        <v>176</v>
      </c>
      <c r="E216">
        <v>42429.9739051504</v>
      </c>
      <c r="F216">
        <v>609.54999999999995</v>
      </c>
      <c r="G216">
        <v>14.075865178224801</v>
      </c>
      <c r="H216">
        <v>-7.9573154722160302</v>
      </c>
      <c r="I216">
        <v>-0.57197266378300604</v>
      </c>
      <c r="J216">
        <v>5.3366482594131996</v>
      </c>
      <c r="K216">
        <v>622.39706072384297</v>
      </c>
      <c r="L216">
        <v>579.17313018641903</v>
      </c>
      <c r="M216">
        <v>44.860389603871198</v>
      </c>
      <c r="N216">
        <v>0.53829584281054499</v>
      </c>
      <c r="O216">
        <v>13.190058239684999</v>
      </c>
      <c r="P216">
        <v>53.519707845359498</v>
      </c>
      <c r="Q216">
        <v>-3.8391539995300997E-2</v>
      </c>
    </row>
    <row r="217" spans="1:17" x14ac:dyDescent="0.3">
      <c r="A217" t="s">
        <v>526</v>
      </c>
      <c r="B217" t="s">
        <v>527</v>
      </c>
      <c r="C217" t="s">
        <v>3169</v>
      </c>
      <c r="D217" t="s">
        <v>34</v>
      </c>
      <c r="E217">
        <v>42403.265350332003</v>
      </c>
      <c r="F217">
        <v>58.45</v>
      </c>
      <c r="G217">
        <v>-11.2162539431309</v>
      </c>
      <c r="H217">
        <v>-3.64316594143517</v>
      </c>
      <c r="I217">
        <v>-25.1803528399176</v>
      </c>
      <c r="J217">
        <v>3.41808590002793</v>
      </c>
      <c r="K217">
        <v>61.555368661349199</v>
      </c>
      <c r="L217">
        <v>58.867230419747301</v>
      </c>
      <c r="M217">
        <v>47.066984321664002</v>
      </c>
      <c r="N217">
        <v>1.02052484434151</v>
      </c>
      <c r="O217">
        <v>25.748502994011901</v>
      </c>
      <c r="P217">
        <v>51.228978007761903</v>
      </c>
      <c r="Q217">
        <v>0.125914637870364</v>
      </c>
    </row>
    <row r="218" spans="1:17" x14ac:dyDescent="0.3">
      <c r="A218" t="s">
        <v>528</v>
      </c>
      <c r="B218" t="s">
        <v>529</v>
      </c>
      <c r="C218" t="s">
        <v>3181</v>
      </c>
      <c r="D218" t="s">
        <v>106</v>
      </c>
      <c r="E218">
        <v>41390.457972658398</v>
      </c>
      <c r="F218">
        <v>1122.9000000000001</v>
      </c>
      <c r="G218">
        <v>90.620681806848197</v>
      </c>
      <c r="H218">
        <v>-14.967631287493999</v>
      </c>
      <c r="I218">
        <v>15.2196832855632</v>
      </c>
      <c r="J218">
        <v>4.0719819519304599</v>
      </c>
      <c r="K218">
        <v>1267.0125604586699</v>
      </c>
      <c r="L218">
        <v>1138.0568550452799</v>
      </c>
      <c r="M218">
        <v>35.208774181595601</v>
      </c>
      <c r="N218">
        <v>0.62827559860987303</v>
      </c>
      <c r="O218">
        <v>59.827233057262397</v>
      </c>
      <c r="P218">
        <v>149.53333333333299</v>
      </c>
      <c r="Q218">
        <v>0.17775104714082901</v>
      </c>
    </row>
    <row r="219" spans="1:17" x14ac:dyDescent="0.3">
      <c r="A219" t="s">
        <v>530</v>
      </c>
      <c r="B219" t="s">
        <v>531</v>
      </c>
      <c r="C219" t="s">
        <v>3176</v>
      </c>
      <c r="D219" t="s">
        <v>164</v>
      </c>
      <c r="E219">
        <v>41182.794559900998</v>
      </c>
      <c r="F219">
        <v>222.55</v>
      </c>
      <c r="G219">
        <v>101.205268374818</v>
      </c>
      <c r="H219">
        <v>25.441849885876199</v>
      </c>
      <c r="I219">
        <v>14.803801332923699</v>
      </c>
      <c r="J219">
        <v>18.898838600707499</v>
      </c>
      <c r="K219">
        <v>187.75277635309001</v>
      </c>
      <c r="L219">
        <v>166.98977200874</v>
      </c>
      <c r="M219">
        <v>87.281552292969806</v>
      </c>
      <c r="N219">
        <v>2.0306030191006199</v>
      </c>
      <c r="O219">
        <v>2.17479218153222</v>
      </c>
      <c r="P219">
        <v>151.18510158013501</v>
      </c>
      <c r="Q219">
        <v>9.4226782644291004E-2</v>
      </c>
    </row>
    <row r="220" spans="1:17" x14ac:dyDescent="0.3">
      <c r="A220" t="s">
        <v>532</v>
      </c>
      <c r="B220" t="s">
        <v>533</v>
      </c>
      <c r="C220" t="s">
        <v>3169</v>
      </c>
      <c r="D220" t="s">
        <v>43</v>
      </c>
      <c r="E220">
        <v>40921.983971324997</v>
      </c>
      <c r="F220">
        <v>1169.9000000000001</v>
      </c>
      <c r="G220">
        <v>1.4910877804209199</v>
      </c>
      <c r="H220">
        <v>6.6062322786212002</v>
      </c>
      <c r="I220">
        <v>3.6272020486574998</v>
      </c>
      <c r="J220">
        <v>4.15057787282979</v>
      </c>
      <c r="K220">
        <v>1112.68183336318</v>
      </c>
      <c r="L220">
        <v>1015.65608918105</v>
      </c>
      <c r="M220">
        <v>62.184868265666097</v>
      </c>
      <c r="N220">
        <v>0.57627484899126102</v>
      </c>
      <c r="O220">
        <v>3.67125395332932</v>
      </c>
      <c r="P220">
        <v>36.950541410594099</v>
      </c>
      <c r="Q220">
        <v>-1.2967622588535E-2</v>
      </c>
    </row>
    <row r="221" spans="1:17" x14ac:dyDescent="0.3">
      <c r="A221" t="s">
        <v>534</v>
      </c>
      <c r="B221" t="s">
        <v>535</v>
      </c>
      <c r="C221" t="s">
        <v>3169</v>
      </c>
      <c r="D221" t="s">
        <v>51</v>
      </c>
      <c r="E221">
        <v>40748.199314520003</v>
      </c>
      <c r="F221">
        <v>322.25</v>
      </c>
      <c r="G221">
        <v>-22.237261359487199</v>
      </c>
      <c r="H221">
        <v>1.78075626670651</v>
      </c>
      <c r="I221">
        <v>-3.4601902674183802</v>
      </c>
      <c r="J221">
        <v>2.9926374825669702</v>
      </c>
      <c r="K221">
        <v>317.32956027402997</v>
      </c>
      <c r="L221">
        <v>295.20447087738597</v>
      </c>
      <c r="M221">
        <v>49.7398161209655</v>
      </c>
      <c r="N221">
        <v>1.46158063981169</v>
      </c>
      <c r="O221">
        <v>6.4391000775795204</v>
      </c>
      <c r="P221">
        <v>35.769959974720798</v>
      </c>
      <c r="Q221">
        <v>6.1251109976219999E-2</v>
      </c>
    </row>
    <row r="222" spans="1:17" x14ac:dyDescent="0.3">
      <c r="A222" t="s">
        <v>536</v>
      </c>
      <c r="B222" t="s">
        <v>537</v>
      </c>
      <c r="C222" t="s">
        <v>3173</v>
      </c>
      <c r="D222" t="s">
        <v>54</v>
      </c>
      <c r="E222">
        <v>40641.400530639999</v>
      </c>
      <c r="F222">
        <v>3350.95</v>
      </c>
      <c r="G222">
        <v>57.718787959317901</v>
      </c>
      <c r="H222">
        <v>2.0874389871829799</v>
      </c>
      <c r="I222">
        <v>36.021677942785999</v>
      </c>
      <c r="J222">
        <v>3.6968704932410401</v>
      </c>
      <c r="K222">
        <v>3039.2604356213201</v>
      </c>
      <c r="L222">
        <v>2491.6523674865198</v>
      </c>
      <c r="M222">
        <v>53.369798104604399</v>
      </c>
      <c r="N222">
        <v>0.66892394494664198</v>
      </c>
      <c r="O222">
        <v>4.0003581074023797</v>
      </c>
      <c r="P222">
        <v>103.081724796218</v>
      </c>
      <c r="Q222">
        <v>8.1653248604876993E-2</v>
      </c>
    </row>
    <row r="223" spans="1:17" x14ac:dyDescent="0.3">
      <c r="A223" t="s">
        <v>538</v>
      </c>
      <c r="B223" t="s">
        <v>539</v>
      </c>
      <c r="C223" t="s">
        <v>3181</v>
      </c>
      <c r="D223" t="s">
        <v>261</v>
      </c>
      <c r="E223">
        <v>40609.75881105</v>
      </c>
      <c r="F223">
        <v>4270.3500000000004</v>
      </c>
      <c r="G223">
        <v>-8.4403800745418707</v>
      </c>
      <c r="H223">
        <v>0.71177181990715099</v>
      </c>
      <c r="I223">
        <v>-5.3795456804101898</v>
      </c>
      <c r="J223">
        <v>4.4568695603448001</v>
      </c>
      <c r="K223">
        <v>4329.8617167621396</v>
      </c>
      <c r="L223">
        <v>4025.3537453251101</v>
      </c>
      <c r="M223">
        <v>53.871625213639902</v>
      </c>
      <c r="N223">
        <v>0.72642173027516499</v>
      </c>
      <c r="O223">
        <v>15.914386408608101</v>
      </c>
      <c r="P223">
        <v>27.8528764539452</v>
      </c>
      <c r="Q223">
        <v>9.8955878824914995E-2</v>
      </c>
    </row>
    <row r="224" spans="1:17" x14ac:dyDescent="0.3">
      <c r="A224" t="s">
        <v>540</v>
      </c>
      <c r="B224" t="s">
        <v>541</v>
      </c>
      <c r="C224" t="s">
        <v>3183</v>
      </c>
      <c r="D224" t="s">
        <v>270</v>
      </c>
      <c r="E224">
        <v>40330.05829329</v>
      </c>
      <c r="F224">
        <v>2888.8</v>
      </c>
      <c r="G224">
        <v>6.9992342723572403</v>
      </c>
      <c r="H224">
        <v>1.2428536589326</v>
      </c>
      <c r="I224">
        <v>19.7457315653416</v>
      </c>
      <c r="J224">
        <v>7.7659561354666904</v>
      </c>
      <c r="K224">
        <v>2864.29597798648</v>
      </c>
      <c r="L224">
        <v>2570.6856272549799</v>
      </c>
      <c r="M224">
        <v>66.393449491132998</v>
      </c>
      <c r="N224">
        <v>0.74443171165089606</v>
      </c>
      <c r="O224">
        <v>9.69952921628356</v>
      </c>
      <c r="P224">
        <v>50.313500013008301</v>
      </c>
      <c r="Q224">
        <v>-3.1861967129531002E-2</v>
      </c>
    </row>
    <row r="225" spans="1:17" x14ac:dyDescent="0.3">
      <c r="A225" t="s">
        <v>542</v>
      </c>
      <c r="B225" t="s">
        <v>543</v>
      </c>
      <c r="C225" t="s">
        <v>3185</v>
      </c>
      <c r="D225" t="s">
        <v>167</v>
      </c>
      <c r="E225">
        <v>40145.900290134901</v>
      </c>
      <c r="F225">
        <v>1116.45</v>
      </c>
      <c r="G225">
        <v>59.947789234642102</v>
      </c>
      <c r="H225">
        <v>11.8363594478556</v>
      </c>
      <c r="I225">
        <v>27.1900976888078</v>
      </c>
      <c r="J225">
        <v>0.90770327140791895</v>
      </c>
      <c r="K225">
        <v>1086.8294986355199</v>
      </c>
      <c r="L225">
        <v>888.79435876527396</v>
      </c>
      <c r="M225">
        <v>41.651626987594</v>
      </c>
      <c r="N225">
        <v>0.54905500632208104</v>
      </c>
      <c r="O225">
        <v>17.694478033051102</v>
      </c>
      <c r="P225">
        <v>96.523499383911201</v>
      </c>
      <c r="Q225">
        <v>7.3374732969421E-2</v>
      </c>
    </row>
    <row r="226" spans="1:17" x14ac:dyDescent="0.3">
      <c r="A226" t="s">
        <v>544</v>
      </c>
      <c r="B226" t="s">
        <v>545</v>
      </c>
      <c r="C226" t="s">
        <v>3174</v>
      </c>
      <c r="D226" t="s">
        <v>146</v>
      </c>
      <c r="E226">
        <v>40087.664366190002</v>
      </c>
      <c r="F226">
        <v>282.95</v>
      </c>
      <c r="G226">
        <v>85.140224827140898</v>
      </c>
      <c r="H226">
        <v>4.8071630151802003</v>
      </c>
      <c r="I226">
        <v>9.6750614175246596</v>
      </c>
      <c r="J226">
        <v>4.7684909912724596</v>
      </c>
      <c r="K226">
        <v>271.441852722325</v>
      </c>
      <c r="L226">
        <v>237.35508704015601</v>
      </c>
      <c r="M226">
        <v>62.226094978304999</v>
      </c>
      <c r="N226">
        <v>0.80449104972448104</v>
      </c>
      <c r="O226">
        <v>10.1961477292807</v>
      </c>
      <c r="P226">
        <v>142.25171232876701</v>
      </c>
      <c r="Q226">
        <v>0.15264747363338699</v>
      </c>
    </row>
    <row r="227" spans="1:17" x14ac:dyDescent="0.3">
      <c r="A227" t="s">
        <v>546</v>
      </c>
      <c r="B227" t="s">
        <v>547</v>
      </c>
      <c r="C227" t="s">
        <v>3169</v>
      </c>
      <c r="D227" t="s">
        <v>387</v>
      </c>
      <c r="E227">
        <v>39436.083681930002</v>
      </c>
      <c r="F227">
        <v>2055.85</v>
      </c>
      <c r="G227">
        <v>52.066794885769298</v>
      </c>
      <c r="H227">
        <v>25.1266112317291</v>
      </c>
      <c r="I227">
        <v>63.3595691896315</v>
      </c>
      <c r="J227">
        <v>6.1284177404579996</v>
      </c>
      <c r="K227">
        <v>1766.13794188098</v>
      </c>
      <c r="L227">
        <v>1378.40905928656</v>
      </c>
      <c r="M227">
        <v>72.687600500516993</v>
      </c>
      <c r="N227">
        <v>0.73921556324135396</v>
      </c>
      <c r="O227">
        <v>4.8203905926988702</v>
      </c>
      <c r="P227">
        <v>113.905941109145</v>
      </c>
      <c r="Q227">
        <v>0.13411653047052399</v>
      </c>
    </row>
    <row r="228" spans="1:17" x14ac:dyDescent="0.3">
      <c r="A228" t="s">
        <v>548</v>
      </c>
      <c r="B228" t="s">
        <v>549</v>
      </c>
      <c r="C228" t="s">
        <v>3167</v>
      </c>
      <c r="D228" t="s">
        <v>176</v>
      </c>
      <c r="E228">
        <v>39155.715455564401</v>
      </c>
      <c r="F228">
        <v>554.29999999999995</v>
      </c>
      <c r="G228">
        <v>-9.2797403827135696</v>
      </c>
      <c r="H228">
        <v>2.16446628603157</v>
      </c>
      <c r="I228">
        <v>13.0423732266435</v>
      </c>
      <c r="J228">
        <v>5.3134765362579897</v>
      </c>
      <c r="K228">
        <v>536.80844808504003</v>
      </c>
      <c r="L228">
        <v>490.49770880862701</v>
      </c>
      <c r="M228">
        <v>66.713408227109397</v>
      </c>
      <c r="N228">
        <v>1.0242769668389</v>
      </c>
      <c r="O228">
        <v>2.8955439292801701</v>
      </c>
      <c r="P228">
        <v>47.537929198828799</v>
      </c>
      <c r="Q228">
        <v>-2.4984854690349001E-2</v>
      </c>
    </row>
    <row r="229" spans="1:17" x14ac:dyDescent="0.3">
      <c r="A229" t="s">
        <v>550</v>
      </c>
      <c r="B229" t="s">
        <v>551</v>
      </c>
      <c r="C229" t="s">
        <v>3181</v>
      </c>
      <c r="D229" t="s">
        <v>552</v>
      </c>
      <c r="E229">
        <v>38978.401831789997</v>
      </c>
      <c r="F229">
        <v>4317.05</v>
      </c>
      <c r="G229">
        <v>30.558155335166301</v>
      </c>
      <c r="H229">
        <v>-4.7386227128205602</v>
      </c>
      <c r="I229">
        <v>11.992104250904401</v>
      </c>
      <c r="J229">
        <v>6.6713230018731098</v>
      </c>
      <c r="K229">
        <v>4360.7868507276198</v>
      </c>
      <c r="L229">
        <v>3878.5876382038</v>
      </c>
      <c r="M229">
        <v>50.059122402012697</v>
      </c>
      <c r="N229">
        <v>1.43160551785692</v>
      </c>
      <c r="O229">
        <v>16.739440126938501</v>
      </c>
      <c r="P229">
        <v>85.991555727887601</v>
      </c>
      <c r="Q229">
        <v>0.19419490629007999</v>
      </c>
    </row>
    <row r="230" spans="1:17" x14ac:dyDescent="0.3">
      <c r="A230" t="s">
        <v>553</v>
      </c>
      <c r="B230" t="s">
        <v>554</v>
      </c>
      <c r="C230" t="s">
        <v>3181</v>
      </c>
      <c r="D230" t="s">
        <v>215</v>
      </c>
      <c r="E230">
        <v>38849.990901700003</v>
      </c>
      <c r="F230">
        <v>9671.7999999999993</v>
      </c>
      <c r="G230">
        <v>46.678629830284798</v>
      </c>
      <c r="H230">
        <v>9.4115856023245694</v>
      </c>
      <c r="I230">
        <v>27.1164297554485</v>
      </c>
      <c r="J230">
        <v>2.8703161494598901</v>
      </c>
      <c r="K230">
        <v>9149.2412987906991</v>
      </c>
      <c r="L230">
        <v>7624.7308625831702</v>
      </c>
      <c r="M230">
        <v>51.947693679271602</v>
      </c>
      <c r="N230">
        <v>0.75398892294909103</v>
      </c>
      <c r="O230">
        <v>9.8533882007485598</v>
      </c>
      <c r="P230">
        <v>112.770450870612</v>
      </c>
      <c r="Q230">
        <v>0.27854667678951001</v>
      </c>
    </row>
    <row r="231" spans="1:17" x14ac:dyDescent="0.3">
      <c r="A231" t="s">
        <v>555</v>
      </c>
      <c r="B231" t="s">
        <v>556</v>
      </c>
      <c r="C231" t="s">
        <v>3185</v>
      </c>
      <c r="D231" t="s">
        <v>557</v>
      </c>
      <c r="E231">
        <v>38785.692335350002</v>
      </c>
      <c r="F231">
        <v>34566.800000000003</v>
      </c>
      <c r="G231">
        <v>-19.129787952296599</v>
      </c>
      <c r="H231">
        <v>-3.1590485867759899</v>
      </c>
      <c r="I231">
        <v>1.64874723258148</v>
      </c>
      <c r="J231">
        <v>1.35030217273418</v>
      </c>
      <c r="K231">
        <v>35619.8956072363</v>
      </c>
      <c r="L231">
        <v>33805.735947531</v>
      </c>
      <c r="M231">
        <v>40.694193692518901</v>
      </c>
      <c r="N231">
        <v>1.2059153746870399</v>
      </c>
      <c r="O231">
        <v>18.195783237094499</v>
      </c>
      <c r="P231">
        <v>21.291486177560898</v>
      </c>
      <c r="Q231">
        <v>1.6534803363415999E-2</v>
      </c>
    </row>
    <row r="232" spans="1:17" x14ac:dyDescent="0.3">
      <c r="A232" t="s">
        <v>558</v>
      </c>
      <c r="B232" t="s">
        <v>559</v>
      </c>
      <c r="C232" t="s">
        <v>3169</v>
      </c>
      <c r="D232" t="s">
        <v>43</v>
      </c>
      <c r="E232">
        <v>38283.283003999801</v>
      </c>
      <c r="F232">
        <v>225.8</v>
      </c>
      <c r="G232">
        <v>32.682851892847097</v>
      </c>
      <c r="H232">
        <v>-12.3563690475688</v>
      </c>
      <c r="I232">
        <v>-18.131831154214002</v>
      </c>
      <c r="J232">
        <v>1.69809984395823</v>
      </c>
      <c r="K232">
        <v>247.74436044187999</v>
      </c>
      <c r="L232">
        <v>233.08181066208601</v>
      </c>
      <c r="M232">
        <v>35.5791706370998</v>
      </c>
      <c r="N232">
        <v>0.28608195821481402</v>
      </c>
      <c r="O232">
        <v>43.799822852081398</v>
      </c>
      <c r="P232">
        <v>73.558800922367396</v>
      </c>
      <c r="Q232">
        <v>2.7675553885775001E-2</v>
      </c>
    </row>
    <row r="233" spans="1:17" x14ac:dyDescent="0.3">
      <c r="A233" t="s">
        <v>560</v>
      </c>
      <c r="B233" t="s">
        <v>561</v>
      </c>
      <c r="C233" t="s">
        <v>3173</v>
      </c>
      <c r="D233" t="s">
        <v>54</v>
      </c>
      <c r="E233">
        <v>37837.447072520001</v>
      </c>
      <c r="F233">
        <v>1470.85</v>
      </c>
      <c r="G233">
        <v>27.9374240522809</v>
      </c>
      <c r="H233">
        <v>7.7223002649182</v>
      </c>
      <c r="I233">
        <v>7.5835712531751103</v>
      </c>
      <c r="J233">
        <v>2.62642650121315</v>
      </c>
      <c r="K233">
        <v>1396.95044863168</v>
      </c>
      <c r="L233">
        <v>1245.73054396321</v>
      </c>
      <c r="M233">
        <v>62.7735527820277</v>
      </c>
      <c r="N233">
        <v>0.950968244087813</v>
      </c>
      <c r="O233">
        <v>3.3314070095522998</v>
      </c>
      <c r="P233">
        <v>60.398037077426302</v>
      </c>
      <c r="Q233">
        <v>-3.7275017303299999E-3</v>
      </c>
    </row>
    <row r="234" spans="1:17" x14ac:dyDescent="0.3">
      <c r="A234" t="s">
        <v>562</v>
      </c>
      <c r="B234" t="s">
        <v>563</v>
      </c>
      <c r="C234" t="s">
        <v>3179</v>
      </c>
      <c r="D234" t="s">
        <v>111</v>
      </c>
      <c r="E234">
        <v>37582.113952665</v>
      </c>
      <c r="F234">
        <v>344.35</v>
      </c>
      <c r="G234">
        <v>30.161145894560601</v>
      </c>
      <c r="H234">
        <v>9.8498533236453394</v>
      </c>
      <c r="I234">
        <v>33.176211710604903</v>
      </c>
      <c r="J234">
        <v>6.0970149596743504</v>
      </c>
      <c r="K234">
        <v>326.879743027019</v>
      </c>
      <c r="L234">
        <v>288.032285076618</v>
      </c>
      <c r="M234">
        <v>68.993592150617403</v>
      </c>
      <c r="N234">
        <v>1.53084862336226</v>
      </c>
      <c r="O234">
        <v>5.8225642514883003</v>
      </c>
      <c r="P234">
        <v>73.257861635220095</v>
      </c>
      <c r="Q234">
        <v>1.7309331493503999E-2</v>
      </c>
    </row>
    <row r="235" spans="1:17" hidden="1" x14ac:dyDescent="0.3">
      <c r="A235" t="s">
        <v>564</v>
      </c>
      <c r="B235" t="s">
        <v>565</v>
      </c>
      <c r="C235" t="s">
        <v>3184</v>
      </c>
      <c r="D235" t="s">
        <v>34</v>
      </c>
      <c r="E235">
        <v>37186.2033485926</v>
      </c>
      <c r="F235">
        <v>53.64</v>
      </c>
      <c r="G235">
        <v>-17.430534390988001</v>
      </c>
      <c r="H235">
        <v>-7.8937382332163599</v>
      </c>
      <c r="I235">
        <v>-28.998158743554001</v>
      </c>
      <c r="J235">
        <v>1.85629026853221</v>
      </c>
      <c r="K235">
        <v>57.9236632335259</v>
      </c>
      <c r="L235">
        <v>55.96394930996</v>
      </c>
      <c r="M235">
        <v>38.198753009558402</v>
      </c>
      <c r="N235">
        <v>0.44748040973362602</v>
      </c>
      <c r="O235">
        <v>44.481730052199801</v>
      </c>
      <c r="P235">
        <v>46.757865937072502</v>
      </c>
      <c r="Q235">
        <v>0.103014802709421</v>
      </c>
    </row>
    <row r="236" spans="1:17" x14ac:dyDescent="0.3">
      <c r="A236" t="s">
        <v>566</v>
      </c>
      <c r="B236" t="s">
        <v>567</v>
      </c>
      <c r="C236" t="s">
        <v>3172</v>
      </c>
      <c r="D236" t="s">
        <v>46</v>
      </c>
      <c r="E236">
        <v>37095.2578019223</v>
      </c>
      <c r="F236">
        <v>60.03</v>
      </c>
      <c r="G236">
        <v>65.605535378658303</v>
      </c>
      <c r="H236">
        <v>-2.9643467375182802</v>
      </c>
      <c r="I236">
        <v>-18.014127541846701</v>
      </c>
      <c r="J236">
        <v>3.5868231967014301</v>
      </c>
      <c r="K236">
        <v>63.020279948109298</v>
      </c>
      <c r="L236">
        <v>59.1512315487672</v>
      </c>
      <c r="M236">
        <v>46.9362799506047</v>
      </c>
      <c r="N236">
        <v>0.79010809506714197</v>
      </c>
      <c r="O236">
        <v>30.1849075462268</v>
      </c>
      <c r="P236">
        <v>97.467105263157904</v>
      </c>
      <c r="Q236">
        <v>0.105984909794184</v>
      </c>
    </row>
    <row r="237" spans="1:17" x14ac:dyDescent="0.3">
      <c r="A237" t="s">
        <v>568</v>
      </c>
      <c r="B237" t="s">
        <v>569</v>
      </c>
      <c r="C237" t="s">
        <v>3169</v>
      </c>
      <c r="D237" t="s">
        <v>570</v>
      </c>
      <c r="E237">
        <v>36983.101977639999</v>
      </c>
      <c r="F237">
        <v>955.45</v>
      </c>
      <c r="G237">
        <v>61.2593799385659</v>
      </c>
      <c r="H237">
        <v>-7.9466872399713901</v>
      </c>
      <c r="I237">
        <v>19.903478827225999</v>
      </c>
      <c r="J237">
        <v>0.43583909970443602</v>
      </c>
      <c r="K237">
        <v>1041.7435863364601</v>
      </c>
      <c r="L237">
        <v>860.83021691292595</v>
      </c>
      <c r="M237">
        <v>32.6717310469691</v>
      </c>
      <c r="N237">
        <v>1.11682476838901</v>
      </c>
      <c r="O237">
        <v>27.1652101104191</v>
      </c>
      <c r="P237">
        <v>95.969644139062595</v>
      </c>
      <c r="Q237">
        <v>0.123742878674515</v>
      </c>
    </row>
    <row r="238" spans="1:17" x14ac:dyDescent="0.3">
      <c r="A238" t="s">
        <v>571</v>
      </c>
      <c r="B238" t="s">
        <v>572</v>
      </c>
      <c r="C238" t="s">
        <v>3177</v>
      </c>
      <c r="D238" t="s">
        <v>77</v>
      </c>
      <c r="E238">
        <v>36694.631351994998</v>
      </c>
      <c r="F238">
        <v>1956.55</v>
      </c>
      <c r="G238">
        <v>-46.813556195647003</v>
      </c>
      <c r="H238">
        <v>1.71969751204281</v>
      </c>
      <c r="I238">
        <v>-16.755293923197801</v>
      </c>
      <c r="J238">
        <v>5.6705531710588302</v>
      </c>
      <c r="K238">
        <v>1860.0560039079101</v>
      </c>
      <c r="L238">
        <v>1917.38597044009</v>
      </c>
      <c r="M238">
        <v>68.848834906059807</v>
      </c>
      <c r="N238">
        <v>1.08056337347307</v>
      </c>
      <c r="O238">
        <v>24.233983286908</v>
      </c>
      <c r="P238">
        <v>18.478260869565201</v>
      </c>
      <c r="Q238">
        <v>-4.3843884677922003E-2</v>
      </c>
    </row>
    <row r="239" spans="1:17" x14ac:dyDescent="0.3">
      <c r="A239" t="s">
        <v>573</v>
      </c>
      <c r="B239" t="s">
        <v>574</v>
      </c>
      <c r="C239" t="s">
        <v>3173</v>
      </c>
      <c r="D239" t="s">
        <v>192</v>
      </c>
      <c r="E239">
        <v>36443.505588499997</v>
      </c>
      <c r="F239">
        <v>884.35</v>
      </c>
      <c r="G239">
        <v>-20.205592215760401</v>
      </c>
      <c r="H239">
        <v>4.6712386885878399</v>
      </c>
      <c r="I239">
        <v>10.0469598004013</v>
      </c>
      <c r="J239">
        <v>7.4861617559207803</v>
      </c>
      <c r="K239">
        <v>855.891116392041</v>
      </c>
      <c r="L239">
        <v>771.20922613546099</v>
      </c>
      <c r="M239">
        <v>60.176632357426001</v>
      </c>
      <c r="N239">
        <v>0.81811639048601303</v>
      </c>
      <c r="O239">
        <v>6.88641375021201</v>
      </c>
      <c r="P239">
        <v>45.5360816259359</v>
      </c>
      <c r="Q239">
        <v>2.1433445219041999E-2</v>
      </c>
    </row>
    <row r="240" spans="1:17" x14ac:dyDescent="0.3">
      <c r="A240" t="s">
        <v>575</v>
      </c>
      <c r="B240" t="s">
        <v>576</v>
      </c>
      <c r="C240" t="s">
        <v>3169</v>
      </c>
      <c r="D240" t="s">
        <v>577</v>
      </c>
      <c r="E240">
        <v>36262.903274999997</v>
      </c>
      <c r="F240">
        <v>636.6</v>
      </c>
      <c r="G240">
        <v>4.0781736768780403</v>
      </c>
      <c r="H240">
        <v>-3.1826473727027</v>
      </c>
      <c r="I240">
        <v>-13.2979235687465</v>
      </c>
      <c r="J240">
        <v>2.6636305338108501</v>
      </c>
      <c r="K240">
        <v>686.45311233230598</v>
      </c>
      <c r="L240">
        <v>644.99944212340301</v>
      </c>
      <c r="M240">
        <v>37.285424505587201</v>
      </c>
      <c r="N240">
        <v>0.74629328133887796</v>
      </c>
      <c r="O240">
        <v>29.869619855482199</v>
      </c>
      <c r="P240">
        <v>47.3611111111111</v>
      </c>
      <c r="Q240">
        <v>3.1947745651670002E-2</v>
      </c>
    </row>
    <row r="241" spans="1:17" x14ac:dyDescent="0.3">
      <c r="A241" t="s">
        <v>578</v>
      </c>
      <c r="B241" t="s">
        <v>579</v>
      </c>
      <c r="C241" t="s">
        <v>3177</v>
      </c>
      <c r="D241" t="s">
        <v>77</v>
      </c>
      <c r="E241">
        <v>35709.908540905002</v>
      </c>
      <c r="F241">
        <v>4567.8500000000004</v>
      </c>
      <c r="G241">
        <v>13.781354915498</v>
      </c>
      <c r="H241">
        <v>3.41562633486474</v>
      </c>
      <c r="I241">
        <v>-7.2534632428966299</v>
      </c>
      <c r="J241">
        <v>3.2869455970115502</v>
      </c>
      <c r="K241">
        <v>4526.3794119164904</v>
      </c>
      <c r="L241">
        <v>4177.7670577506397</v>
      </c>
      <c r="M241">
        <v>45.722408737759402</v>
      </c>
      <c r="N241">
        <v>1.0861898374927501</v>
      </c>
      <c r="O241">
        <v>7.1729588318355297</v>
      </c>
      <c r="P241">
        <v>49.635562544019102</v>
      </c>
      <c r="Q241">
        <v>1.5207968635645001E-2</v>
      </c>
    </row>
    <row r="242" spans="1:17" x14ac:dyDescent="0.3">
      <c r="A242" t="s">
        <v>580</v>
      </c>
      <c r="B242" t="s">
        <v>581</v>
      </c>
      <c r="C242" t="s">
        <v>3169</v>
      </c>
      <c r="D242" t="s">
        <v>43</v>
      </c>
      <c r="E242">
        <v>35420.537853374997</v>
      </c>
      <c r="F242">
        <v>590</v>
      </c>
      <c r="G242">
        <v>-30.054000627807799</v>
      </c>
      <c r="H242">
        <v>-3.58336796052079</v>
      </c>
      <c r="I242">
        <v>-7.2018238034994297</v>
      </c>
      <c r="J242">
        <v>4.1829551714979099</v>
      </c>
      <c r="K242">
        <v>601.69626364983105</v>
      </c>
      <c r="L242">
        <v>578.81669681394101</v>
      </c>
      <c r="M242">
        <v>42.198253931722398</v>
      </c>
      <c r="N242">
        <v>0.72463547723496602</v>
      </c>
      <c r="O242">
        <v>9.6610169491525308</v>
      </c>
      <c r="P242">
        <v>29.727352682497798</v>
      </c>
      <c r="Q242">
        <v>-8.9370899050874003E-2</v>
      </c>
    </row>
    <row r="243" spans="1:17" x14ac:dyDescent="0.3">
      <c r="A243" t="s">
        <v>582</v>
      </c>
      <c r="B243" t="s">
        <v>583</v>
      </c>
      <c r="C243" t="s">
        <v>3171</v>
      </c>
      <c r="D243" t="s">
        <v>40</v>
      </c>
      <c r="E243">
        <v>35311.985670599999</v>
      </c>
      <c r="F243">
        <v>6596.2</v>
      </c>
      <c r="G243">
        <v>177.774303368733</v>
      </c>
      <c r="H243">
        <v>1.8990392375884899</v>
      </c>
      <c r="I243">
        <v>87.517166715160897</v>
      </c>
      <c r="J243">
        <v>-0.39121581010939099</v>
      </c>
      <c r="K243">
        <v>6137.2767582715196</v>
      </c>
      <c r="L243">
        <v>4265.95033351447</v>
      </c>
      <c r="M243">
        <v>38.913950117676201</v>
      </c>
      <c r="N243">
        <v>0.626771763094639</v>
      </c>
      <c r="O243">
        <v>28.558867226585001</v>
      </c>
      <c r="P243">
        <v>231.11791576728001</v>
      </c>
      <c r="Q243">
        <v>0.17192857400039899</v>
      </c>
    </row>
    <row r="244" spans="1:17" x14ac:dyDescent="0.3">
      <c r="A244" t="s">
        <v>584</v>
      </c>
      <c r="B244" t="s">
        <v>585</v>
      </c>
      <c r="C244" t="s">
        <v>3181</v>
      </c>
      <c r="D244" t="s">
        <v>215</v>
      </c>
      <c r="E244">
        <v>35051.424864711596</v>
      </c>
      <c r="F244">
        <v>5466.4</v>
      </c>
      <c r="G244">
        <v>98.659568501498697</v>
      </c>
      <c r="H244">
        <v>12.857179845113</v>
      </c>
      <c r="I244">
        <v>89.330228880408598</v>
      </c>
      <c r="J244">
        <v>1.52424128168293</v>
      </c>
      <c r="K244">
        <v>4893.1972359330503</v>
      </c>
      <c r="L244">
        <v>3679.5365244906002</v>
      </c>
      <c r="M244">
        <v>56.786788141560301</v>
      </c>
      <c r="N244">
        <v>0.73176814913833399</v>
      </c>
      <c r="O244">
        <v>6.2856724718278896</v>
      </c>
      <c r="P244">
        <v>153.30861909175101</v>
      </c>
    </row>
    <row r="245" spans="1:17" x14ac:dyDescent="0.3">
      <c r="A245" t="s">
        <v>586</v>
      </c>
      <c r="B245" t="s">
        <v>587</v>
      </c>
      <c r="C245" t="s">
        <v>3175</v>
      </c>
      <c r="D245" t="s">
        <v>409</v>
      </c>
      <c r="E245">
        <v>34978.18460095</v>
      </c>
      <c r="F245">
        <v>525.79999999999995</v>
      </c>
      <c r="G245">
        <v>12.085029936265199</v>
      </c>
      <c r="H245">
        <v>10.0368524038391</v>
      </c>
      <c r="I245">
        <v>-0.35495909772304801</v>
      </c>
      <c r="J245">
        <v>4.7303505242722599</v>
      </c>
      <c r="K245">
        <v>520.03190517112102</v>
      </c>
      <c r="L245">
        <v>489.982214381022</v>
      </c>
      <c r="M245">
        <v>66.031294745776606</v>
      </c>
      <c r="N245">
        <v>0.96377808630139805</v>
      </c>
      <c r="O245">
        <v>11.240015214910599</v>
      </c>
      <c r="P245">
        <v>43.661202185792298</v>
      </c>
      <c r="Q245">
        <v>0.113671307759089</v>
      </c>
    </row>
    <row r="246" spans="1:17" x14ac:dyDescent="0.3">
      <c r="A246" t="s">
        <v>588</v>
      </c>
      <c r="B246" t="s">
        <v>589</v>
      </c>
      <c r="C246" t="s">
        <v>3182</v>
      </c>
      <c r="D246" t="s">
        <v>130</v>
      </c>
      <c r="E246">
        <v>34952.176437150003</v>
      </c>
      <c r="F246">
        <v>1369.7</v>
      </c>
      <c r="G246">
        <v>106.32998081108499</v>
      </c>
      <c r="H246">
        <v>12.263590273042</v>
      </c>
      <c r="I246">
        <v>32.638058636810101</v>
      </c>
      <c r="J246">
        <v>10.9269877960787</v>
      </c>
      <c r="K246">
        <v>1288.33211644366</v>
      </c>
      <c r="L246">
        <v>1113.2939492738701</v>
      </c>
      <c r="M246">
        <v>85.656465665370106</v>
      </c>
      <c r="N246">
        <v>1.07577199900069</v>
      </c>
      <c r="O246">
        <v>6.0889245820252498</v>
      </c>
      <c r="P246">
        <v>141.12314056861101</v>
      </c>
      <c r="Q246">
        <v>0.147285891044376</v>
      </c>
    </row>
    <row r="247" spans="1:17" x14ac:dyDescent="0.3">
      <c r="A247" t="s">
        <v>590</v>
      </c>
      <c r="B247" t="s">
        <v>591</v>
      </c>
      <c r="C247" t="s">
        <v>3178</v>
      </c>
      <c r="D247" t="s">
        <v>592</v>
      </c>
      <c r="E247">
        <v>34895.973417599998</v>
      </c>
      <c r="F247">
        <v>1243</v>
      </c>
      <c r="G247">
        <v>-31.0672532678145</v>
      </c>
      <c r="H247">
        <v>-0.41330451073927998</v>
      </c>
      <c r="I247">
        <v>0.904254648331276</v>
      </c>
      <c r="J247">
        <v>5.9438090787712898</v>
      </c>
      <c r="K247">
        <v>1270.67762839951</v>
      </c>
      <c r="L247">
        <v>1204.5380214659799</v>
      </c>
      <c r="M247">
        <v>64.387122219143393</v>
      </c>
      <c r="N247">
        <v>0.42162866128339799</v>
      </c>
      <c r="O247">
        <v>15.945293644408601</v>
      </c>
      <c r="P247">
        <v>25.549214686126898</v>
      </c>
      <c r="Q247">
        <v>0.109387145675947</v>
      </c>
    </row>
    <row r="248" spans="1:17" hidden="1" x14ac:dyDescent="0.3">
      <c r="A248" t="s">
        <v>593</v>
      </c>
      <c r="B248" t="s">
        <v>594</v>
      </c>
      <c r="C248" t="s">
        <v>3169</v>
      </c>
      <c r="D248" t="s">
        <v>43</v>
      </c>
      <c r="E248">
        <v>34812.136628059998</v>
      </c>
      <c r="F248">
        <v>398.4</v>
      </c>
      <c r="G248">
        <v>0.89901640743348499</v>
      </c>
      <c r="H248">
        <v>-2.7877313931999699</v>
      </c>
      <c r="I248">
        <v>17.6465178186596</v>
      </c>
      <c r="J248">
        <v>9.0456860184674799</v>
      </c>
      <c r="K248">
        <v>362.93624321085701</v>
      </c>
      <c r="M248">
        <v>57.966498189566899</v>
      </c>
      <c r="N248">
        <v>0.89490639181911602</v>
      </c>
      <c r="O248">
        <v>2.2590361445783098</v>
      </c>
      <c r="P248">
        <v>43.0263866451265</v>
      </c>
    </row>
    <row r="249" spans="1:17" x14ac:dyDescent="0.3">
      <c r="A249" t="s">
        <v>595</v>
      </c>
      <c r="B249" t="s">
        <v>596</v>
      </c>
      <c r="C249" t="s">
        <v>3169</v>
      </c>
      <c r="D249" t="s">
        <v>228</v>
      </c>
      <c r="E249">
        <v>34560.408319511502</v>
      </c>
      <c r="F249">
        <v>6679.2</v>
      </c>
      <c r="G249">
        <v>82.083405094232901</v>
      </c>
      <c r="H249">
        <v>-5.9256790802316797</v>
      </c>
      <c r="I249">
        <v>-20.1428949144955</v>
      </c>
      <c r="J249">
        <v>1.65869828467948</v>
      </c>
      <c r="K249">
        <v>6726.2737997541999</v>
      </c>
      <c r="L249">
        <v>6017.8593305264403</v>
      </c>
      <c r="M249">
        <v>43.7128843881055</v>
      </c>
      <c r="N249">
        <v>0.61685669482814598</v>
      </c>
      <c r="O249">
        <v>46.078123128518399</v>
      </c>
      <c r="P249">
        <v>131.51473136915001</v>
      </c>
      <c r="Q249">
        <v>0.13829129457023201</v>
      </c>
    </row>
    <row r="250" spans="1:17" x14ac:dyDescent="0.3">
      <c r="A250" t="s">
        <v>597</v>
      </c>
      <c r="B250" t="s">
        <v>598</v>
      </c>
      <c r="C250" t="s">
        <v>3183</v>
      </c>
      <c r="D250" t="s">
        <v>167</v>
      </c>
      <c r="E250">
        <v>34265.561908600001</v>
      </c>
      <c r="F250">
        <v>8111.15</v>
      </c>
      <c r="G250">
        <v>184.46229429967801</v>
      </c>
      <c r="H250">
        <v>21.365519202443899</v>
      </c>
      <c r="I250">
        <v>115.66032895611301</v>
      </c>
      <c r="J250">
        <v>21.396842565348901</v>
      </c>
      <c r="K250">
        <v>6613.6881454295399</v>
      </c>
      <c r="L250">
        <v>4992.71589492967</v>
      </c>
      <c r="M250">
        <v>84.703066042729702</v>
      </c>
      <c r="N250">
        <v>1.1075662927811301</v>
      </c>
      <c r="O250">
        <v>1.66252627555896</v>
      </c>
      <c r="P250">
        <v>233.79218106995799</v>
      </c>
      <c r="Q250">
        <v>8.6133180660770997E-2</v>
      </c>
    </row>
    <row r="251" spans="1:17" x14ac:dyDescent="0.3">
      <c r="A251" t="s">
        <v>599</v>
      </c>
      <c r="B251" t="s">
        <v>600</v>
      </c>
      <c r="C251" t="s">
        <v>3169</v>
      </c>
      <c r="D251" t="s">
        <v>443</v>
      </c>
      <c r="E251">
        <v>33965.065942499998</v>
      </c>
      <c r="F251">
        <v>4644.5</v>
      </c>
      <c r="G251">
        <v>-10.396340094698299</v>
      </c>
      <c r="H251">
        <v>2.1946057372236698</v>
      </c>
      <c r="I251">
        <v>-15.939091445066801</v>
      </c>
      <c r="J251">
        <v>6.0348068453886903</v>
      </c>
      <c r="K251">
        <v>4534.8869695938201</v>
      </c>
      <c r="L251">
        <v>4372.6446036217303</v>
      </c>
      <c r="M251">
        <v>54.0859685858251</v>
      </c>
      <c r="N251">
        <v>0.51012081834290901</v>
      </c>
      <c r="O251">
        <v>13.435245989880499</v>
      </c>
      <c r="P251">
        <v>26.874641462015401</v>
      </c>
      <c r="Q251">
        <v>3.8136598469521998E-2</v>
      </c>
    </row>
    <row r="252" spans="1:17" x14ac:dyDescent="0.3">
      <c r="A252" t="s">
        <v>601</v>
      </c>
      <c r="B252" t="s">
        <v>602</v>
      </c>
      <c r="C252" t="s">
        <v>3176</v>
      </c>
      <c r="D252" t="s">
        <v>603</v>
      </c>
      <c r="E252">
        <v>33758.808538199999</v>
      </c>
      <c r="F252">
        <v>337.75</v>
      </c>
      <c r="G252">
        <v>80.615927410492205</v>
      </c>
      <c r="H252">
        <v>9.3138040240791398</v>
      </c>
      <c r="I252">
        <v>-4.1051875191184202</v>
      </c>
      <c r="J252">
        <v>5.8950858135194499</v>
      </c>
      <c r="K252">
        <v>325.724446434806</v>
      </c>
      <c r="L252">
        <v>296.07186845671498</v>
      </c>
      <c r="M252">
        <v>80.208306930537105</v>
      </c>
      <c r="N252">
        <v>1.41181869461725</v>
      </c>
      <c r="O252">
        <v>23.108808290155402</v>
      </c>
      <c r="P252">
        <v>148.98636196092801</v>
      </c>
      <c r="Q252">
        <v>0.10692576577216099</v>
      </c>
    </row>
    <row r="253" spans="1:17" x14ac:dyDescent="0.3">
      <c r="A253" t="s">
        <v>604</v>
      </c>
      <c r="B253" t="s">
        <v>605</v>
      </c>
      <c r="C253" t="s">
        <v>3175</v>
      </c>
      <c r="D253" t="s">
        <v>187</v>
      </c>
      <c r="E253">
        <v>33703.521695039999</v>
      </c>
      <c r="F253">
        <v>2337.15</v>
      </c>
      <c r="G253">
        <v>18.966331258009699</v>
      </c>
      <c r="H253">
        <v>-3.1660018476512799</v>
      </c>
      <c r="I253">
        <v>9.9746857830931202</v>
      </c>
      <c r="J253">
        <v>3.3041491631355302</v>
      </c>
      <c r="K253">
        <v>2466.1190932596</v>
      </c>
      <c r="L253">
        <v>2224.1791657695699</v>
      </c>
      <c r="M253">
        <v>40.6241143748843</v>
      </c>
      <c r="N253">
        <v>2.0912506427636002</v>
      </c>
      <c r="O253">
        <v>30.984318507584</v>
      </c>
      <c r="P253">
        <v>51.758059803253097</v>
      </c>
      <c r="Q253">
        <v>2.5525757096584001E-2</v>
      </c>
    </row>
    <row r="254" spans="1:17" hidden="1" x14ac:dyDescent="0.3">
      <c r="A254" t="s">
        <v>606</v>
      </c>
      <c r="B254" t="s">
        <v>607</v>
      </c>
      <c r="C254" t="s">
        <v>3184</v>
      </c>
      <c r="D254" t="s">
        <v>111</v>
      </c>
      <c r="E254">
        <v>33549.681000780001</v>
      </c>
      <c r="F254">
        <v>654.9</v>
      </c>
      <c r="G254">
        <v>-32.8606020033235</v>
      </c>
      <c r="H254">
        <v>1.88146218785965</v>
      </c>
      <c r="I254">
        <v>-16.1131005920973</v>
      </c>
      <c r="J254">
        <v>2.4843608564428399</v>
      </c>
      <c r="M254">
        <v>50.9531835958499</v>
      </c>
      <c r="O254">
        <v>8.0622995877233308</v>
      </c>
      <c r="P254">
        <v>11.453369639210299</v>
      </c>
    </row>
    <row r="255" spans="1:17" x14ac:dyDescent="0.3">
      <c r="A255" t="s">
        <v>608</v>
      </c>
      <c r="B255" t="s">
        <v>609</v>
      </c>
      <c r="C255" t="s">
        <v>3186</v>
      </c>
      <c r="D255" t="s">
        <v>610</v>
      </c>
      <c r="E255">
        <v>33483.399738300002</v>
      </c>
      <c r="F255">
        <v>821.05</v>
      </c>
      <c r="G255">
        <v>2.67272018292423</v>
      </c>
      <c r="H255">
        <v>4.4140062348417999</v>
      </c>
      <c r="I255">
        <v>19.685904035378499</v>
      </c>
      <c r="J255">
        <v>5.4390659253204401</v>
      </c>
      <c r="K255">
        <v>813.60843242913404</v>
      </c>
      <c r="L255">
        <v>727.75013817534102</v>
      </c>
      <c r="M255">
        <v>71.363117798630199</v>
      </c>
      <c r="N255">
        <v>0.53196394454725904</v>
      </c>
      <c r="O255">
        <v>12.1734364533219</v>
      </c>
      <c r="P255">
        <v>44.652924594784999</v>
      </c>
      <c r="Q255">
        <v>3.8271070671570998E-2</v>
      </c>
    </row>
    <row r="256" spans="1:17" x14ac:dyDescent="0.3">
      <c r="A256" t="s">
        <v>611</v>
      </c>
      <c r="B256" t="s">
        <v>612</v>
      </c>
      <c r="C256" t="s">
        <v>3179</v>
      </c>
      <c r="D256" t="s">
        <v>613</v>
      </c>
      <c r="E256">
        <v>32974.8106845</v>
      </c>
      <c r="F256">
        <v>1301.25</v>
      </c>
      <c r="G256">
        <v>-31.638613301660499</v>
      </c>
      <c r="H256">
        <v>9.0619465341419296</v>
      </c>
      <c r="I256">
        <v>25.881290451116801</v>
      </c>
      <c r="J256">
        <v>6.52548399826546</v>
      </c>
      <c r="K256">
        <v>1229.81009264351</v>
      </c>
      <c r="L256">
        <v>1145.18241520122</v>
      </c>
      <c r="M256">
        <v>71.316696820988497</v>
      </c>
      <c r="N256">
        <v>1.45332062062777</v>
      </c>
      <c r="O256">
        <v>14.3439000960614</v>
      </c>
      <c r="P256">
        <v>46.859658032842397</v>
      </c>
      <c r="Q256">
        <v>2.3506964432127998E-2</v>
      </c>
    </row>
    <row r="257" spans="1:17" x14ac:dyDescent="0.3">
      <c r="A257" t="s">
        <v>614</v>
      </c>
      <c r="B257" t="s">
        <v>615</v>
      </c>
      <c r="C257" t="s">
        <v>3183</v>
      </c>
      <c r="D257" t="s">
        <v>270</v>
      </c>
      <c r="E257">
        <v>32956.489514239998</v>
      </c>
      <c r="F257">
        <v>644.35</v>
      </c>
      <c r="G257">
        <v>124.583946644303</v>
      </c>
      <c r="H257">
        <v>27.364418579484798</v>
      </c>
      <c r="I257">
        <v>78.680592228955007</v>
      </c>
      <c r="J257">
        <v>3.6246946678354099</v>
      </c>
      <c r="K257">
        <v>549.84195218396599</v>
      </c>
      <c r="L257">
        <v>410.78828887064799</v>
      </c>
      <c r="M257">
        <v>80.542737896059506</v>
      </c>
      <c r="N257">
        <v>1.2137304736016501</v>
      </c>
      <c r="O257">
        <v>6.8829052533560997</v>
      </c>
      <c r="P257">
        <v>187.65625</v>
      </c>
      <c r="Q257">
        <v>0.24596104258294399</v>
      </c>
    </row>
    <row r="258" spans="1:17" x14ac:dyDescent="0.3">
      <c r="A258" t="s">
        <v>616</v>
      </c>
      <c r="B258" t="s">
        <v>617</v>
      </c>
      <c r="C258" t="s">
        <v>3171</v>
      </c>
      <c r="D258" t="s">
        <v>195</v>
      </c>
      <c r="E258">
        <v>32896.822500000002</v>
      </c>
      <c r="F258">
        <v>744.45</v>
      </c>
      <c r="G258">
        <v>9.9435626838136901</v>
      </c>
      <c r="H258">
        <v>-7.1368090945603502</v>
      </c>
      <c r="I258">
        <v>57.299857593994801</v>
      </c>
      <c r="J258">
        <v>4.3121201373450102</v>
      </c>
      <c r="K258">
        <v>770.03044548575701</v>
      </c>
      <c r="L258">
        <v>649.65924694808905</v>
      </c>
      <c r="M258">
        <v>41.927434395058498</v>
      </c>
      <c r="N258">
        <v>0.70016681973941397</v>
      </c>
      <c r="O258">
        <v>15.5215259587614</v>
      </c>
      <c r="P258">
        <v>78.482378326540299</v>
      </c>
      <c r="Q258">
        <v>1.229444268923E-2</v>
      </c>
    </row>
    <row r="259" spans="1:17" x14ac:dyDescent="0.3">
      <c r="A259" t="s">
        <v>618</v>
      </c>
      <c r="B259" t="s">
        <v>619</v>
      </c>
      <c r="C259" t="s">
        <v>613</v>
      </c>
      <c r="D259" t="s">
        <v>613</v>
      </c>
      <c r="E259">
        <v>32839.780050000001</v>
      </c>
      <c r="F259">
        <v>941.7</v>
      </c>
      <c r="G259">
        <v>-8.2325894392504892</v>
      </c>
      <c r="H259">
        <v>14.302374840001001</v>
      </c>
      <c r="I259">
        <v>-1.78087273410324</v>
      </c>
      <c r="J259">
        <v>-0.99346854933575601</v>
      </c>
      <c r="K259">
        <v>893.937838525649</v>
      </c>
      <c r="L259">
        <v>834.12317941753497</v>
      </c>
      <c r="M259">
        <v>59.123788973181398</v>
      </c>
      <c r="N259">
        <v>2.2788738966639102</v>
      </c>
      <c r="O259">
        <v>11.8190506530742</v>
      </c>
      <c r="P259">
        <v>32.633802816901401</v>
      </c>
      <c r="Q259">
        <v>7.6266421224556999E-2</v>
      </c>
    </row>
    <row r="260" spans="1:17" x14ac:dyDescent="0.3">
      <c r="A260" t="s">
        <v>620</v>
      </c>
      <c r="B260" t="s">
        <v>621</v>
      </c>
      <c r="C260" t="s">
        <v>3172</v>
      </c>
      <c r="D260" t="s">
        <v>46</v>
      </c>
      <c r="E260">
        <v>32434.2</v>
      </c>
      <c r="F260">
        <v>170.57</v>
      </c>
      <c r="G260">
        <v>163.27583677537399</v>
      </c>
      <c r="H260">
        <v>-4.2299126258231903</v>
      </c>
      <c r="I260">
        <v>21.0736277930841</v>
      </c>
      <c r="J260">
        <v>8.1425459218491198</v>
      </c>
      <c r="K260">
        <v>175.93733416774501</v>
      </c>
      <c r="L260">
        <v>144.55817781634801</v>
      </c>
      <c r="M260">
        <v>58.458989607354198</v>
      </c>
      <c r="N260">
        <v>0.297194429075746</v>
      </c>
      <c r="O260">
        <v>22.970041625139199</v>
      </c>
      <c r="P260">
        <v>200.03518029903199</v>
      </c>
      <c r="Q260">
        <v>0.13461041876531701</v>
      </c>
    </row>
    <row r="261" spans="1:17" hidden="1" x14ac:dyDescent="0.3">
      <c r="A261" t="s">
        <v>622</v>
      </c>
      <c r="B261" t="s">
        <v>623</v>
      </c>
      <c r="C261" t="s">
        <v>3184</v>
      </c>
      <c r="D261" t="s">
        <v>130</v>
      </c>
      <c r="E261">
        <v>32216.064643341</v>
      </c>
      <c r="F261">
        <v>393.5</v>
      </c>
      <c r="G261">
        <v>1.7996863769138101</v>
      </c>
      <c r="H261">
        <v>1.04420767388791</v>
      </c>
      <c r="I261">
        <v>-6.7472375324806002</v>
      </c>
      <c r="J261">
        <v>2.5613497552265598</v>
      </c>
      <c r="K261">
        <v>381.81658833312798</v>
      </c>
      <c r="L261">
        <v>361.61114724341797</v>
      </c>
      <c r="M261">
        <v>56.330526885428</v>
      </c>
      <c r="N261">
        <v>1.01056449567027</v>
      </c>
      <c r="O261">
        <v>1.3977128335450999</v>
      </c>
      <c r="P261">
        <v>38.556338028169002</v>
      </c>
      <c r="Q261">
        <v>-0.123824141917355</v>
      </c>
    </row>
    <row r="262" spans="1:17" x14ac:dyDescent="0.3">
      <c r="A262" t="s">
        <v>624</v>
      </c>
      <c r="B262" t="s">
        <v>625</v>
      </c>
      <c r="C262" t="s">
        <v>3187</v>
      </c>
      <c r="D262" t="s">
        <v>626</v>
      </c>
      <c r="E262">
        <v>31926.920256000001</v>
      </c>
      <c r="F262">
        <v>2850</v>
      </c>
      <c r="G262">
        <v>126.664139646544</v>
      </c>
      <c r="H262">
        <v>24.125146787448099</v>
      </c>
      <c r="I262">
        <v>57.604772352450198</v>
      </c>
      <c r="J262">
        <v>8.1776166568593602</v>
      </c>
      <c r="K262">
        <v>2517.25798538865</v>
      </c>
      <c r="L262">
        <v>2002.40859849307</v>
      </c>
      <c r="M262">
        <v>69.563225794541395</v>
      </c>
      <c r="N262">
        <v>0.60204445090237302</v>
      </c>
      <c r="O262">
        <v>3.0333333333333301</v>
      </c>
      <c r="P262">
        <v>172.349371685221</v>
      </c>
      <c r="Q262">
        <v>0.13109035687998</v>
      </c>
    </row>
    <row r="263" spans="1:17" x14ac:dyDescent="0.3">
      <c r="A263" t="s">
        <v>627</v>
      </c>
      <c r="B263" t="s">
        <v>628</v>
      </c>
      <c r="C263" t="s">
        <v>3167</v>
      </c>
      <c r="D263" t="s">
        <v>18</v>
      </c>
      <c r="E263">
        <v>31704.511875929998</v>
      </c>
      <c r="F263">
        <v>177.8</v>
      </c>
      <c r="G263">
        <v>56.880948447265098</v>
      </c>
      <c r="H263">
        <v>-11.4874969145833</v>
      </c>
      <c r="I263">
        <v>-37.749392333369101</v>
      </c>
      <c r="J263">
        <v>4.75167362795528</v>
      </c>
      <c r="K263">
        <v>197.18234974718899</v>
      </c>
      <c r="L263">
        <v>190.72861853403899</v>
      </c>
      <c r="M263">
        <v>38.480675735194701</v>
      </c>
      <c r="N263">
        <v>0.38200961936741301</v>
      </c>
      <c r="O263">
        <v>62.682789651293497</v>
      </c>
      <c r="P263">
        <v>96.464088397789993</v>
      </c>
      <c r="Q263">
        <v>0.11134550851866</v>
      </c>
    </row>
    <row r="264" spans="1:17" x14ac:dyDescent="0.3">
      <c r="A264" t="s">
        <v>629</v>
      </c>
      <c r="B264" t="s">
        <v>630</v>
      </c>
      <c r="C264" t="s">
        <v>3169</v>
      </c>
      <c r="D264" t="s">
        <v>24</v>
      </c>
      <c r="E264">
        <v>31459.044129000002</v>
      </c>
      <c r="F264">
        <v>189.01</v>
      </c>
      <c r="G264">
        <v>-54.825036807232998</v>
      </c>
      <c r="H264">
        <v>-3.0460582898134501</v>
      </c>
      <c r="I264">
        <v>-13.331712843684</v>
      </c>
      <c r="J264">
        <v>-1.4041249711369399</v>
      </c>
      <c r="K264">
        <v>201.15937259602799</v>
      </c>
      <c r="L264">
        <v>204.60894280237201</v>
      </c>
      <c r="M264">
        <v>30.288586484966601</v>
      </c>
      <c r="N264">
        <v>0.80211311179725997</v>
      </c>
      <c r="O264">
        <v>39.198984180731202</v>
      </c>
      <c r="P264">
        <v>11.7410582323381</v>
      </c>
      <c r="Q264">
        <v>-0.11239562027237</v>
      </c>
    </row>
    <row r="265" spans="1:17" x14ac:dyDescent="0.3">
      <c r="A265" t="s">
        <v>631</v>
      </c>
      <c r="B265" t="s">
        <v>632</v>
      </c>
      <c r="C265" t="s">
        <v>3181</v>
      </c>
      <c r="D265" t="s">
        <v>161</v>
      </c>
      <c r="E265">
        <v>31195.878655167999</v>
      </c>
      <c r="F265">
        <v>229.96</v>
      </c>
      <c r="G265">
        <v>349.16327607749099</v>
      </c>
      <c r="H265">
        <v>8.2378814854248592</v>
      </c>
      <c r="I265">
        <v>58.3227829747443</v>
      </c>
      <c r="J265">
        <v>1.14689669961707</v>
      </c>
      <c r="K265">
        <v>218.184182233786</v>
      </c>
      <c r="L265">
        <v>159.83734765539401</v>
      </c>
      <c r="M265">
        <v>45.580889190338198</v>
      </c>
      <c r="N265">
        <v>0.606601147141417</v>
      </c>
      <c r="O265">
        <v>13.8893720647068</v>
      </c>
      <c r="P265">
        <v>386.68783068783</v>
      </c>
      <c r="Q265">
        <v>0.20580136503872101</v>
      </c>
    </row>
    <row r="266" spans="1:17" x14ac:dyDescent="0.3">
      <c r="A266" t="s">
        <v>633</v>
      </c>
      <c r="B266" t="s">
        <v>634</v>
      </c>
      <c r="C266" t="s">
        <v>3169</v>
      </c>
      <c r="D266" t="s">
        <v>51</v>
      </c>
      <c r="E266">
        <v>31179.650320600002</v>
      </c>
      <c r="F266">
        <v>393.35</v>
      </c>
      <c r="G266">
        <v>-26.325857835457299</v>
      </c>
      <c r="H266">
        <v>2.92573497469987</v>
      </c>
      <c r="I266">
        <v>-33.020648360387703</v>
      </c>
      <c r="J266">
        <v>3.04021307340345</v>
      </c>
      <c r="K266">
        <v>396.00034796636902</v>
      </c>
      <c r="L266">
        <v>413.52399737555101</v>
      </c>
      <c r="M266">
        <v>55.863565873048103</v>
      </c>
      <c r="N266">
        <v>0.59830866898248403</v>
      </c>
      <c r="O266">
        <v>32.121520274564602</v>
      </c>
      <c r="P266">
        <v>16.964020220041601</v>
      </c>
      <c r="Q266">
        <v>9.3691923932029006E-2</v>
      </c>
    </row>
    <row r="267" spans="1:17" x14ac:dyDescent="0.3">
      <c r="A267" t="s">
        <v>635</v>
      </c>
      <c r="B267" t="s">
        <v>636</v>
      </c>
      <c r="C267" t="s">
        <v>3180</v>
      </c>
      <c r="D267" t="s">
        <v>431</v>
      </c>
      <c r="E267">
        <v>31087.232597329101</v>
      </c>
      <c r="F267">
        <v>410.95</v>
      </c>
      <c r="G267">
        <v>-29.672819599696599</v>
      </c>
      <c r="H267">
        <v>0.21315944750671301</v>
      </c>
      <c r="I267">
        <v>-21.247627708913701</v>
      </c>
      <c r="J267">
        <v>-0.617113819252472</v>
      </c>
      <c r="K267">
        <v>418.238237225158</v>
      </c>
      <c r="L267">
        <v>417.25331020210598</v>
      </c>
      <c r="M267">
        <v>37.600502177147597</v>
      </c>
      <c r="N267">
        <v>0.73189035160742499</v>
      </c>
      <c r="O267">
        <v>18.749239566857199</v>
      </c>
      <c r="P267">
        <v>16.022021456804001</v>
      </c>
      <c r="Q267">
        <v>-7.2019638398298003E-2</v>
      </c>
    </row>
    <row r="268" spans="1:17" hidden="1" x14ac:dyDescent="0.3">
      <c r="A268" t="s">
        <v>637</v>
      </c>
      <c r="B268" t="s">
        <v>638</v>
      </c>
      <c r="C268" t="s">
        <v>3184</v>
      </c>
      <c r="D268" t="s">
        <v>143</v>
      </c>
      <c r="E268">
        <v>31041.035875005098</v>
      </c>
      <c r="F268">
        <v>1773.4</v>
      </c>
      <c r="G268">
        <v>186.70436349280999</v>
      </c>
      <c r="H268">
        <v>7.51724115919684</v>
      </c>
      <c r="I268">
        <v>117.657488131364</v>
      </c>
      <c r="J268">
        <v>11.608266122972999</v>
      </c>
      <c r="K268">
        <v>1528.0119529736101</v>
      </c>
      <c r="L268">
        <v>1102.85073422095</v>
      </c>
      <c r="M268">
        <v>81.544101248568495</v>
      </c>
      <c r="N268">
        <v>0.844306946919408</v>
      </c>
      <c r="O268">
        <v>3.1916093379947998</v>
      </c>
      <c r="P268">
        <v>248.442872580803</v>
      </c>
    </row>
    <row r="269" spans="1:17" x14ac:dyDescent="0.3">
      <c r="A269" t="s">
        <v>639</v>
      </c>
      <c r="B269" t="s">
        <v>640</v>
      </c>
      <c r="C269" t="s">
        <v>3175</v>
      </c>
      <c r="D269" t="s">
        <v>552</v>
      </c>
      <c r="E269">
        <v>31027.335466776</v>
      </c>
      <c r="F269">
        <v>68.239999999999995</v>
      </c>
      <c r="G269">
        <v>-22.588696113071201</v>
      </c>
      <c r="H269">
        <v>-0.26556787199180498</v>
      </c>
      <c r="I269">
        <v>-15.960742495232299</v>
      </c>
      <c r="J269">
        <v>1.31952204146879</v>
      </c>
      <c r="K269">
        <v>70.782014857195904</v>
      </c>
      <c r="L269">
        <v>68.577804144014095</v>
      </c>
      <c r="M269">
        <v>44.459460600639503</v>
      </c>
      <c r="N269">
        <v>1.1253939325864299</v>
      </c>
      <c r="O269">
        <v>17.233294255568499</v>
      </c>
      <c r="P269">
        <v>17.960242005185801</v>
      </c>
      <c r="Q269">
        <v>2.9975448595824E-2</v>
      </c>
    </row>
    <row r="270" spans="1:17" x14ac:dyDescent="0.3">
      <c r="A270" t="s">
        <v>641</v>
      </c>
      <c r="B270" t="s">
        <v>642</v>
      </c>
      <c r="C270" t="s">
        <v>3173</v>
      </c>
      <c r="D270" t="s">
        <v>54</v>
      </c>
      <c r="E270">
        <v>30615.25443334</v>
      </c>
      <c r="F270">
        <v>1194.25</v>
      </c>
      <c r="G270">
        <v>78.796682530861403</v>
      </c>
      <c r="H270">
        <v>11.8258379640345</v>
      </c>
      <c r="I270">
        <v>67.456468477648002</v>
      </c>
      <c r="J270">
        <v>4.3079015472492799</v>
      </c>
      <c r="K270">
        <v>1078.23965732494</v>
      </c>
      <c r="L270">
        <v>832.34815578630901</v>
      </c>
      <c r="M270">
        <v>57.613340403019798</v>
      </c>
      <c r="N270">
        <v>1.0139547763425301</v>
      </c>
      <c r="O270">
        <v>7.8417416788779599</v>
      </c>
      <c r="P270">
        <v>120.748613678373</v>
      </c>
      <c r="Q270">
        <v>8.5780636526213996E-2</v>
      </c>
    </row>
    <row r="271" spans="1:17" x14ac:dyDescent="0.3">
      <c r="A271" t="s">
        <v>643</v>
      </c>
      <c r="B271" t="s">
        <v>644</v>
      </c>
      <c r="C271" t="s">
        <v>3175</v>
      </c>
      <c r="D271" t="s">
        <v>187</v>
      </c>
      <c r="E271">
        <v>30551.75141424</v>
      </c>
      <c r="F271">
        <v>16107.35</v>
      </c>
      <c r="G271">
        <v>-24.951531448778098</v>
      </c>
      <c r="H271">
        <v>4.4402355183085502</v>
      </c>
      <c r="I271">
        <v>-5.31057006341379</v>
      </c>
      <c r="J271">
        <v>4.9736925534904302</v>
      </c>
      <c r="K271">
        <v>16003.1042264969</v>
      </c>
      <c r="L271">
        <v>15276.8227846111</v>
      </c>
      <c r="M271">
        <v>46.603024249557897</v>
      </c>
      <c r="N271">
        <v>0.68369674271840897</v>
      </c>
      <c r="O271">
        <v>13.3023122984227</v>
      </c>
      <c r="P271">
        <v>24.1414258188824</v>
      </c>
      <c r="Q271">
        <v>8.1449112875087007E-2</v>
      </c>
    </row>
    <row r="272" spans="1:17" hidden="1" x14ac:dyDescent="0.3">
      <c r="A272" t="s">
        <v>645</v>
      </c>
      <c r="B272" t="s">
        <v>646</v>
      </c>
      <c r="C272" t="s">
        <v>3184</v>
      </c>
      <c r="D272" t="s">
        <v>187</v>
      </c>
      <c r="E272">
        <v>30505.253889185798</v>
      </c>
      <c r="F272">
        <v>13400.55</v>
      </c>
      <c r="G272">
        <v>117.23144396425</v>
      </c>
      <c r="H272">
        <v>1.5593703607646301</v>
      </c>
      <c r="I272">
        <v>47.879389638395899</v>
      </c>
      <c r="J272">
        <v>-2.47238247147579</v>
      </c>
      <c r="K272">
        <v>13737.3841498737</v>
      </c>
      <c r="L272">
        <v>11025.1939159545</v>
      </c>
      <c r="M272">
        <v>40.596256241729598</v>
      </c>
      <c r="N272">
        <v>1.4917295948210501</v>
      </c>
      <c r="O272">
        <v>12.9614083004055</v>
      </c>
      <c r="P272">
        <v>159.56727649559801</v>
      </c>
      <c r="Q272">
        <v>0.20735162401076301</v>
      </c>
    </row>
    <row r="273" spans="1:17" x14ac:dyDescent="0.3">
      <c r="A273" t="s">
        <v>647</v>
      </c>
      <c r="B273" t="s">
        <v>648</v>
      </c>
      <c r="C273" t="s">
        <v>3173</v>
      </c>
      <c r="D273" t="s">
        <v>54</v>
      </c>
      <c r="E273">
        <v>30191.1141361919</v>
      </c>
      <c r="F273">
        <v>221.96</v>
      </c>
      <c r="G273">
        <v>88.204162865820805</v>
      </c>
      <c r="H273">
        <v>16.590067491046302</v>
      </c>
      <c r="I273">
        <v>51.561345117416401</v>
      </c>
      <c r="J273">
        <v>3.3448388561346301</v>
      </c>
      <c r="K273">
        <v>202.74654430927299</v>
      </c>
      <c r="L273">
        <v>162.11114939821499</v>
      </c>
      <c r="M273">
        <v>60.470019147866601</v>
      </c>
      <c r="N273">
        <v>1.0020944550942901</v>
      </c>
      <c r="O273">
        <v>9.9252117498648396</v>
      </c>
      <c r="P273">
        <v>153.668571428571</v>
      </c>
    </row>
    <row r="274" spans="1:17" x14ac:dyDescent="0.3">
      <c r="A274" t="s">
        <v>649</v>
      </c>
      <c r="B274" t="s">
        <v>650</v>
      </c>
      <c r="C274" t="s">
        <v>3169</v>
      </c>
      <c r="D274" t="s">
        <v>443</v>
      </c>
      <c r="E274">
        <v>30025.985000000001</v>
      </c>
      <c r="F274">
        <v>1415.3</v>
      </c>
      <c r="G274">
        <v>82.415727804034006</v>
      </c>
      <c r="H274">
        <v>1.3115968675274701</v>
      </c>
      <c r="I274">
        <v>38.303136040452699</v>
      </c>
      <c r="J274">
        <v>-0.98364008932576896</v>
      </c>
      <c r="K274">
        <v>1375.7182505021401</v>
      </c>
      <c r="L274">
        <v>1119.2987762079599</v>
      </c>
      <c r="M274">
        <v>39.936986462364999</v>
      </c>
      <c r="N274">
        <v>0.84215447841633895</v>
      </c>
      <c r="O274">
        <v>17.600508726065101</v>
      </c>
      <c r="P274">
        <v>124.29477020602199</v>
      </c>
      <c r="Q274">
        <v>8.3683719142226998E-2</v>
      </c>
    </row>
    <row r="275" spans="1:17" x14ac:dyDescent="0.3">
      <c r="A275" t="s">
        <v>651</v>
      </c>
      <c r="B275" t="s">
        <v>652</v>
      </c>
      <c r="C275" t="s">
        <v>3169</v>
      </c>
      <c r="D275" t="s">
        <v>443</v>
      </c>
      <c r="E275">
        <v>29720.5810316563</v>
      </c>
      <c r="F275">
        <v>5784.7</v>
      </c>
      <c r="G275">
        <v>166.34600137523799</v>
      </c>
      <c r="H275">
        <v>12.907829051793801</v>
      </c>
      <c r="I275">
        <v>49.310032548819301</v>
      </c>
      <c r="J275">
        <v>4.2097424176829499</v>
      </c>
      <c r="K275">
        <v>5099.6737820635199</v>
      </c>
      <c r="L275">
        <v>4010.0120072466102</v>
      </c>
      <c r="M275">
        <v>67.122068449379995</v>
      </c>
      <c r="N275">
        <v>0.74208374753967699</v>
      </c>
      <c r="O275">
        <v>4.3347105295002297</v>
      </c>
      <c r="P275">
        <v>202.36520920994101</v>
      </c>
      <c r="Q275">
        <v>0.12601766084573501</v>
      </c>
    </row>
    <row r="276" spans="1:17" x14ac:dyDescent="0.3">
      <c r="A276" t="s">
        <v>653</v>
      </c>
      <c r="B276" t="s">
        <v>654</v>
      </c>
      <c r="C276" t="s">
        <v>3173</v>
      </c>
      <c r="D276" t="s">
        <v>54</v>
      </c>
      <c r="E276">
        <v>29668.490277839999</v>
      </c>
      <c r="F276">
        <v>1782.25</v>
      </c>
      <c r="G276">
        <v>-23.594553275940701</v>
      </c>
      <c r="H276">
        <v>-2.4126954079519498</v>
      </c>
      <c r="I276">
        <v>-12.848844568855201</v>
      </c>
      <c r="J276">
        <v>0.55385946894862503</v>
      </c>
      <c r="K276">
        <v>1880.32287401959</v>
      </c>
      <c r="L276">
        <v>1837.5853691565201</v>
      </c>
      <c r="M276">
        <v>35.907511288027003</v>
      </c>
      <c r="N276">
        <v>1.0978847614406699</v>
      </c>
      <c r="O276">
        <v>24.614953008837102</v>
      </c>
      <c r="P276">
        <v>20.826412663977401</v>
      </c>
      <c r="Q276">
        <v>-0.113773864696251</v>
      </c>
    </row>
    <row r="277" spans="1:17" x14ac:dyDescent="0.3">
      <c r="A277" t="s">
        <v>655</v>
      </c>
      <c r="B277" t="s">
        <v>656</v>
      </c>
      <c r="C277" t="s">
        <v>3183</v>
      </c>
      <c r="D277" t="s">
        <v>384</v>
      </c>
      <c r="E277">
        <v>29661.780719999999</v>
      </c>
      <c r="F277">
        <v>6497.05</v>
      </c>
      <c r="G277">
        <v>-9.4562459985581402</v>
      </c>
      <c r="H277">
        <v>3.5992088560217899</v>
      </c>
      <c r="I277">
        <v>6.47781895474672</v>
      </c>
      <c r="J277">
        <v>9.2769722547473599</v>
      </c>
      <c r="K277">
        <v>6383.4547674901296</v>
      </c>
      <c r="L277">
        <v>5946.5599507508095</v>
      </c>
      <c r="M277">
        <v>73.331082305957395</v>
      </c>
      <c r="N277">
        <v>0.96328313540116794</v>
      </c>
      <c r="O277">
        <v>10.7710422422484</v>
      </c>
      <c r="P277">
        <v>34.992416214756197</v>
      </c>
      <c r="Q277">
        <v>-8.1513070310640003E-3</v>
      </c>
    </row>
    <row r="278" spans="1:17" x14ac:dyDescent="0.3">
      <c r="A278" t="s">
        <v>657</v>
      </c>
      <c r="B278" t="s">
        <v>658</v>
      </c>
      <c r="C278" t="s">
        <v>3175</v>
      </c>
      <c r="D278" t="s">
        <v>187</v>
      </c>
      <c r="E278">
        <v>29457.896190300002</v>
      </c>
      <c r="F278">
        <v>1386.85</v>
      </c>
      <c r="G278">
        <v>-21.5889228502826</v>
      </c>
      <c r="H278">
        <v>4.48784347030655</v>
      </c>
      <c r="I278">
        <v>15.3296463951247</v>
      </c>
      <c r="J278">
        <v>3.3221015598084001</v>
      </c>
      <c r="K278">
        <v>1369.9427487555499</v>
      </c>
      <c r="L278">
        <v>1273.4837097274899</v>
      </c>
      <c r="M278">
        <v>55.051462174228497</v>
      </c>
      <c r="N278">
        <v>0.925213135804834</v>
      </c>
      <c r="O278">
        <v>8.58780690052998</v>
      </c>
      <c r="P278">
        <v>38.263296944319798</v>
      </c>
      <c r="Q278">
        <v>2.3350983719344999E-2</v>
      </c>
    </row>
    <row r="279" spans="1:17" x14ac:dyDescent="0.3">
      <c r="A279" t="s">
        <v>659</v>
      </c>
      <c r="B279" t="s">
        <v>660</v>
      </c>
      <c r="C279" t="s">
        <v>3178</v>
      </c>
      <c r="D279" t="s">
        <v>322</v>
      </c>
      <c r="E279">
        <v>28981.966486050002</v>
      </c>
      <c r="F279">
        <v>2326.6999999999998</v>
      </c>
      <c r="G279">
        <v>11.727879637424</v>
      </c>
      <c r="H279">
        <v>3.19741732931372</v>
      </c>
      <c r="I279">
        <v>60.696902529505898</v>
      </c>
      <c r="J279">
        <v>10.8832421684371</v>
      </c>
      <c r="K279">
        <v>2086.2835339158801</v>
      </c>
      <c r="L279">
        <v>1779.8239612597699</v>
      </c>
      <c r="M279">
        <v>79.132718519857804</v>
      </c>
      <c r="N279">
        <v>1.1747692133435199</v>
      </c>
      <c r="O279">
        <v>0.60600850990675204</v>
      </c>
      <c r="P279">
        <v>96.163898490852304</v>
      </c>
      <c r="Q279">
        <v>-5.5489436963974001E-2</v>
      </c>
    </row>
    <row r="280" spans="1:17" x14ac:dyDescent="0.3">
      <c r="A280" t="s">
        <v>661</v>
      </c>
      <c r="B280" t="s">
        <v>662</v>
      </c>
      <c r="C280" t="s">
        <v>3183</v>
      </c>
      <c r="D280" t="s">
        <v>167</v>
      </c>
      <c r="E280">
        <v>28853.6960462799</v>
      </c>
      <c r="F280">
        <v>1133.05</v>
      </c>
      <c r="G280">
        <v>-18.766382090274</v>
      </c>
      <c r="H280">
        <v>4.3942558776278302</v>
      </c>
      <c r="I280">
        <v>-8.7713961137204208</v>
      </c>
      <c r="J280">
        <v>10.730555721117501</v>
      </c>
      <c r="K280">
        <v>1066.25978246968</v>
      </c>
      <c r="L280">
        <v>1060.0648439404399</v>
      </c>
      <c r="M280">
        <v>82.310330805386101</v>
      </c>
      <c r="N280">
        <v>1.5023185239027601</v>
      </c>
      <c r="O280">
        <v>19.0591765588455</v>
      </c>
      <c r="P280">
        <v>21.441586280814501</v>
      </c>
      <c r="Q280">
        <v>-7.7970158619899998E-4</v>
      </c>
    </row>
    <row r="281" spans="1:17" x14ac:dyDescent="0.3">
      <c r="A281" t="s">
        <v>663</v>
      </c>
      <c r="B281" t="s">
        <v>664</v>
      </c>
      <c r="C281" t="s">
        <v>3169</v>
      </c>
      <c r="D281" t="s">
        <v>570</v>
      </c>
      <c r="E281">
        <v>28834.13630292</v>
      </c>
      <c r="F281">
        <v>870.05</v>
      </c>
      <c r="G281">
        <v>11.910436150206801</v>
      </c>
      <c r="H281">
        <v>6.8911407836507301</v>
      </c>
      <c r="I281">
        <v>8.4419565615326597</v>
      </c>
      <c r="J281">
        <v>2.88747345808101</v>
      </c>
      <c r="K281">
        <v>832.26417797123202</v>
      </c>
      <c r="L281">
        <v>760.90663696916295</v>
      </c>
      <c r="M281">
        <v>61.697471240740299</v>
      </c>
      <c r="N281">
        <v>0.90208093010714596</v>
      </c>
      <c r="O281">
        <v>6.0226423768748996</v>
      </c>
      <c r="P281">
        <v>43.100328947368403</v>
      </c>
      <c r="Q281">
        <v>-1.5667216955001E-2</v>
      </c>
    </row>
    <row r="282" spans="1:17" x14ac:dyDescent="0.3">
      <c r="A282" t="s">
        <v>665</v>
      </c>
      <c r="B282" t="s">
        <v>666</v>
      </c>
      <c r="C282" t="s">
        <v>3181</v>
      </c>
      <c r="D282" t="s">
        <v>261</v>
      </c>
      <c r="E282">
        <v>28555.664082089999</v>
      </c>
      <c r="F282">
        <v>3703.45</v>
      </c>
      <c r="G282">
        <v>-8.6006078458658006</v>
      </c>
      <c r="H282">
        <v>-0.13324353324101601</v>
      </c>
      <c r="I282">
        <v>11.604380955198</v>
      </c>
      <c r="J282">
        <v>2.2923490342930899</v>
      </c>
      <c r="K282">
        <v>3843.0123461868998</v>
      </c>
      <c r="L282">
        <v>3630.1854688121002</v>
      </c>
      <c r="M282">
        <v>49.5127522142405</v>
      </c>
      <c r="N282">
        <v>0.59135394711679301</v>
      </c>
      <c r="O282">
        <v>30.092211316475101</v>
      </c>
      <c r="P282">
        <v>46.700336700336599</v>
      </c>
      <c r="Q282">
        <v>8.2516518045855997E-2</v>
      </c>
    </row>
    <row r="283" spans="1:17" x14ac:dyDescent="0.3">
      <c r="A283" t="s">
        <v>667</v>
      </c>
      <c r="B283" t="s">
        <v>668</v>
      </c>
      <c r="C283" t="s">
        <v>3173</v>
      </c>
      <c r="D283" t="s">
        <v>54</v>
      </c>
      <c r="E283">
        <v>28499.417295959898</v>
      </c>
      <c r="F283">
        <v>1741.7</v>
      </c>
      <c r="G283">
        <v>-13.3499195947542</v>
      </c>
      <c r="H283">
        <v>-7.4461680273221802</v>
      </c>
      <c r="I283">
        <v>-9.1416166597353996</v>
      </c>
      <c r="J283">
        <v>0.18978159716388099</v>
      </c>
      <c r="K283">
        <v>1883.9581775869599</v>
      </c>
      <c r="L283">
        <v>1742.0634750091799</v>
      </c>
      <c r="M283">
        <v>36.612928298726601</v>
      </c>
      <c r="N283">
        <v>1.5146589785501701</v>
      </c>
      <c r="O283">
        <v>16.552793247976101</v>
      </c>
      <c r="P283">
        <v>39.957410904415603</v>
      </c>
      <c r="Q283">
        <v>7.6956138842920005E-2</v>
      </c>
    </row>
    <row r="284" spans="1:17" x14ac:dyDescent="0.3">
      <c r="A284" t="s">
        <v>669</v>
      </c>
      <c r="B284" t="s">
        <v>670</v>
      </c>
      <c r="C284" t="s">
        <v>3173</v>
      </c>
      <c r="D284" t="s">
        <v>277</v>
      </c>
      <c r="E284">
        <v>28428.027993750002</v>
      </c>
      <c r="F284">
        <v>3419.35</v>
      </c>
      <c r="G284">
        <v>6.5315706923555199</v>
      </c>
      <c r="H284">
        <v>0.72444839276403095</v>
      </c>
      <c r="I284">
        <v>36.662780109926203</v>
      </c>
      <c r="J284">
        <v>6.25048686459618</v>
      </c>
      <c r="K284">
        <v>3240.28640125319</v>
      </c>
      <c r="L284">
        <v>2822.6764569788402</v>
      </c>
      <c r="M284">
        <v>67.064329543803694</v>
      </c>
      <c r="N284">
        <v>0.69235040337305298</v>
      </c>
      <c r="O284">
        <v>1.2721716115636099</v>
      </c>
      <c r="P284">
        <v>75.919637804187801</v>
      </c>
      <c r="Q284">
        <v>-3.4170411909117002E-2</v>
      </c>
    </row>
    <row r="285" spans="1:17" hidden="1" x14ac:dyDescent="0.3">
      <c r="A285" t="s">
        <v>671</v>
      </c>
      <c r="B285" t="s">
        <v>672</v>
      </c>
      <c r="C285" t="s">
        <v>3184</v>
      </c>
      <c r="D285" t="s">
        <v>54</v>
      </c>
      <c r="E285">
        <v>28279.657793850001</v>
      </c>
      <c r="F285">
        <v>1467.6</v>
      </c>
      <c r="G285">
        <v>-21.317810285720299</v>
      </c>
      <c r="H285">
        <v>7.68439488068468</v>
      </c>
      <c r="I285">
        <v>-4.57030887449418</v>
      </c>
      <c r="J285">
        <v>5.1535167942512397</v>
      </c>
      <c r="K285">
        <v>1386.12735607686</v>
      </c>
      <c r="M285">
        <v>63.8910482562491</v>
      </c>
      <c r="O285">
        <v>7.6587626056146201</v>
      </c>
      <c r="P285">
        <v>19.804081632652998</v>
      </c>
    </row>
    <row r="286" spans="1:17" x14ac:dyDescent="0.3">
      <c r="A286" t="s">
        <v>673</v>
      </c>
      <c r="B286" t="s">
        <v>674</v>
      </c>
      <c r="C286" t="s">
        <v>3183</v>
      </c>
      <c r="D286" t="s">
        <v>270</v>
      </c>
      <c r="E286">
        <v>28236.674285519999</v>
      </c>
      <c r="F286">
        <v>548.5</v>
      </c>
      <c r="G286">
        <v>1.29817607129903</v>
      </c>
      <c r="H286">
        <v>10.1974647190669</v>
      </c>
      <c r="I286">
        <v>35.1149972012593</v>
      </c>
      <c r="J286">
        <v>5.42917922390314</v>
      </c>
      <c r="K286">
        <v>540.61136956030703</v>
      </c>
      <c r="L286">
        <v>473.43631981107802</v>
      </c>
      <c r="M286">
        <v>51.435680537667501</v>
      </c>
      <c r="N286">
        <v>0.69088929277041</v>
      </c>
      <c r="O286">
        <v>14.548769371011799</v>
      </c>
      <c r="P286">
        <v>63.195477536447399</v>
      </c>
      <c r="Q286">
        <v>1.3595558208058E-2</v>
      </c>
    </row>
    <row r="287" spans="1:17" x14ac:dyDescent="0.3">
      <c r="A287" t="s">
        <v>675</v>
      </c>
      <c r="B287" t="s">
        <v>676</v>
      </c>
      <c r="C287" t="s">
        <v>3181</v>
      </c>
      <c r="D287" t="s">
        <v>261</v>
      </c>
      <c r="E287">
        <v>27972.446073479899</v>
      </c>
      <c r="F287">
        <v>1462.65</v>
      </c>
      <c r="G287">
        <v>-4.2628681446434404</v>
      </c>
      <c r="H287">
        <v>-2.8625153595013901</v>
      </c>
      <c r="I287">
        <v>-2.2482899215624799</v>
      </c>
      <c r="J287">
        <v>0.89366190844760396</v>
      </c>
      <c r="K287">
        <v>1542.1366680507299</v>
      </c>
      <c r="L287">
        <v>1441.07503372669</v>
      </c>
      <c r="M287">
        <v>32.338304710663898</v>
      </c>
      <c r="N287">
        <v>0.57300051846079103</v>
      </c>
      <c r="O287">
        <v>25.877687758520398</v>
      </c>
      <c r="P287">
        <v>42.6140795631825</v>
      </c>
      <c r="Q287">
        <v>4.7170037407029998E-2</v>
      </c>
    </row>
    <row r="288" spans="1:17" x14ac:dyDescent="0.3">
      <c r="A288" t="s">
        <v>677</v>
      </c>
      <c r="B288" t="s">
        <v>678</v>
      </c>
      <c r="C288" t="s">
        <v>3172</v>
      </c>
      <c r="D288" t="s">
        <v>46</v>
      </c>
      <c r="E288">
        <v>27970.965</v>
      </c>
      <c r="F288">
        <v>1050.75</v>
      </c>
      <c r="G288">
        <v>25.3956137213682</v>
      </c>
      <c r="H288">
        <v>13.320656157391699</v>
      </c>
      <c r="I288">
        <v>31.645581421045801</v>
      </c>
      <c r="J288">
        <v>7.8274957656744197</v>
      </c>
      <c r="K288">
        <v>933.55726068477202</v>
      </c>
      <c r="L288">
        <v>801.37760893594395</v>
      </c>
      <c r="M288">
        <v>72.078664208418402</v>
      </c>
      <c r="N288">
        <v>1.0215665998305301</v>
      </c>
      <c r="O288">
        <v>1.6416845110635201</v>
      </c>
      <c r="P288">
        <v>91.028088355603998</v>
      </c>
      <c r="Q288">
        <v>8.4836907510574003E-2</v>
      </c>
    </row>
    <row r="289" spans="1:17" x14ac:dyDescent="0.3">
      <c r="A289" t="s">
        <v>679</v>
      </c>
      <c r="B289" t="s">
        <v>680</v>
      </c>
      <c r="C289" t="s">
        <v>3178</v>
      </c>
      <c r="D289" t="s">
        <v>322</v>
      </c>
      <c r="E289">
        <v>27857.0348972215</v>
      </c>
      <c r="F289">
        <v>432.05</v>
      </c>
      <c r="G289">
        <v>12.591279519574901</v>
      </c>
      <c r="H289">
        <v>-7.4157576821284996</v>
      </c>
      <c r="I289">
        <v>41.314399501247202</v>
      </c>
      <c r="J289">
        <v>3.2696849684373901</v>
      </c>
      <c r="K289">
        <v>440.90289340460203</v>
      </c>
      <c r="L289">
        <v>383.407934137067</v>
      </c>
      <c r="M289">
        <v>43.300083477434697</v>
      </c>
      <c r="N289">
        <v>1.16429645532154</v>
      </c>
      <c r="O289">
        <v>12.024071288045301</v>
      </c>
      <c r="P289">
        <v>65.377990430622006</v>
      </c>
      <c r="Q289">
        <v>-5.5485576935052003E-2</v>
      </c>
    </row>
    <row r="290" spans="1:17" x14ac:dyDescent="0.3">
      <c r="A290" t="s">
        <v>681</v>
      </c>
      <c r="B290" t="s">
        <v>682</v>
      </c>
      <c r="C290" t="s">
        <v>3171</v>
      </c>
      <c r="D290" t="s">
        <v>231</v>
      </c>
      <c r="E290">
        <v>27800.6135685099</v>
      </c>
      <c r="F290">
        <v>2046.45</v>
      </c>
      <c r="G290">
        <v>41.176510386407003</v>
      </c>
      <c r="H290">
        <v>2.86895571117318</v>
      </c>
      <c r="I290">
        <v>9.0710972781140509</v>
      </c>
      <c r="J290">
        <v>1.7453925723166199</v>
      </c>
      <c r="K290">
        <v>1942.2398395091</v>
      </c>
      <c r="L290">
        <v>1719.49295939944</v>
      </c>
      <c r="M290">
        <v>49.1309985039506</v>
      </c>
      <c r="N290">
        <v>0.85790478523586</v>
      </c>
      <c r="O290">
        <v>13.987637127708901</v>
      </c>
      <c r="P290">
        <v>79.316538882803897</v>
      </c>
      <c r="Q290">
        <v>8.7582600887211995E-2</v>
      </c>
    </row>
    <row r="291" spans="1:17" x14ac:dyDescent="0.3">
      <c r="A291" t="s">
        <v>683</v>
      </c>
      <c r="B291" t="s">
        <v>684</v>
      </c>
      <c r="C291" t="s">
        <v>3171</v>
      </c>
      <c r="D291" t="s">
        <v>195</v>
      </c>
      <c r="E291">
        <v>27725.78358879</v>
      </c>
      <c r="F291">
        <v>8445.7999999999993</v>
      </c>
      <c r="G291">
        <v>8.8653636461547496</v>
      </c>
      <c r="H291">
        <v>-5.4015689289618098</v>
      </c>
      <c r="I291">
        <v>16.209167319719899</v>
      </c>
      <c r="J291">
        <v>3.7727977464849598</v>
      </c>
      <c r="K291">
        <v>8438.2305168378898</v>
      </c>
      <c r="L291">
        <v>7386.9117362192901</v>
      </c>
      <c r="M291">
        <v>26.705757619175898</v>
      </c>
      <c r="N291">
        <v>1.83127936503234</v>
      </c>
      <c r="O291">
        <v>13.192355963911</v>
      </c>
      <c r="P291">
        <v>41.802033226718997</v>
      </c>
      <c r="Q291">
        <v>1.7460442729593999E-2</v>
      </c>
    </row>
    <row r="292" spans="1:17" x14ac:dyDescent="0.3">
      <c r="A292" t="s">
        <v>685</v>
      </c>
      <c r="B292" t="s">
        <v>686</v>
      </c>
      <c r="C292" t="s">
        <v>3181</v>
      </c>
      <c r="D292" t="s">
        <v>261</v>
      </c>
      <c r="E292">
        <v>26898.948478484999</v>
      </c>
      <c r="F292">
        <v>5440.95</v>
      </c>
      <c r="G292">
        <v>-26.197998090941699</v>
      </c>
      <c r="H292">
        <v>3.67690952770511</v>
      </c>
      <c r="I292">
        <v>10.5711399665774</v>
      </c>
      <c r="J292">
        <v>4.06277228949254</v>
      </c>
      <c r="K292">
        <v>5446.6045604330102</v>
      </c>
      <c r="L292">
        <v>5278.5423333557901</v>
      </c>
      <c r="M292">
        <v>64.480416028255505</v>
      </c>
      <c r="N292">
        <v>0.82955161214467499</v>
      </c>
      <c r="O292">
        <v>35.086703608744799</v>
      </c>
      <c r="P292">
        <v>35.1956764815505</v>
      </c>
      <c r="Q292">
        <v>4.3706829517259002E-2</v>
      </c>
    </row>
    <row r="293" spans="1:17" x14ac:dyDescent="0.3">
      <c r="A293" t="s">
        <v>687</v>
      </c>
      <c r="B293" t="s">
        <v>688</v>
      </c>
      <c r="C293" t="s">
        <v>3173</v>
      </c>
      <c r="D293" t="s">
        <v>277</v>
      </c>
      <c r="E293">
        <v>26872.193779829999</v>
      </c>
      <c r="F293">
        <v>973.45</v>
      </c>
      <c r="G293">
        <v>0.97393161941992901</v>
      </c>
      <c r="H293">
        <v>-11.5714886396729</v>
      </c>
      <c r="I293">
        <v>-39.792731134780198</v>
      </c>
      <c r="J293">
        <v>-3.2879533313830001</v>
      </c>
      <c r="K293">
        <v>1120.6098301533</v>
      </c>
      <c r="L293">
        <v>1128.22342518541</v>
      </c>
      <c r="M293">
        <v>14.4117314116604</v>
      </c>
      <c r="N293">
        <v>2.00142857296348</v>
      </c>
      <c r="O293">
        <v>55.519030253223001</v>
      </c>
      <c r="P293">
        <v>37.4929378531073</v>
      </c>
    </row>
    <row r="294" spans="1:17" x14ac:dyDescent="0.3">
      <c r="A294" t="s">
        <v>689</v>
      </c>
      <c r="B294" t="s">
        <v>690</v>
      </c>
      <c r="C294" t="s">
        <v>3167</v>
      </c>
      <c r="D294" t="s">
        <v>446</v>
      </c>
      <c r="E294">
        <v>26833.95</v>
      </c>
      <c r="F294">
        <v>734.75</v>
      </c>
      <c r="G294">
        <v>94.065151078356095</v>
      </c>
      <c r="H294">
        <v>-6.3082659321106602</v>
      </c>
      <c r="I294">
        <v>57.0603193503526</v>
      </c>
      <c r="J294">
        <v>5.5703615402610103</v>
      </c>
      <c r="K294">
        <v>782.00825006485604</v>
      </c>
      <c r="L294">
        <v>649.783855526043</v>
      </c>
      <c r="M294">
        <v>46.661931354646399</v>
      </c>
      <c r="N294">
        <v>0.53170774270244603</v>
      </c>
      <c r="O294">
        <v>32.017693092888699</v>
      </c>
      <c r="P294">
        <v>162.41071428571399</v>
      </c>
      <c r="Q294">
        <v>0.11754643897003</v>
      </c>
    </row>
    <row r="295" spans="1:17" x14ac:dyDescent="0.3">
      <c r="A295" t="s">
        <v>691</v>
      </c>
      <c r="B295" t="s">
        <v>692</v>
      </c>
      <c r="C295" t="s">
        <v>3181</v>
      </c>
      <c r="D295" t="s">
        <v>261</v>
      </c>
      <c r="E295">
        <v>26725.040000000001</v>
      </c>
      <c r="F295">
        <v>2420.1</v>
      </c>
      <c r="G295">
        <v>-13.2724197917555</v>
      </c>
      <c r="H295">
        <v>-1.3779915153441999</v>
      </c>
      <c r="I295">
        <v>6.3333789166872902</v>
      </c>
      <c r="J295">
        <v>3.9920945948498798</v>
      </c>
      <c r="K295">
        <v>2453.6050236843998</v>
      </c>
      <c r="L295">
        <v>2368.8532618846998</v>
      </c>
      <c r="M295">
        <v>54.471065072035799</v>
      </c>
      <c r="N295">
        <v>0.69536333200120204</v>
      </c>
      <c r="O295">
        <v>22.3089954960538</v>
      </c>
      <c r="P295">
        <v>29.0582337883958</v>
      </c>
      <c r="Q295">
        <v>4.3359445191821E-2</v>
      </c>
    </row>
    <row r="296" spans="1:17" x14ac:dyDescent="0.3">
      <c r="A296" t="s">
        <v>693</v>
      </c>
      <c r="B296" t="s">
        <v>694</v>
      </c>
      <c r="C296" t="s">
        <v>3174</v>
      </c>
      <c r="D296" t="s">
        <v>57</v>
      </c>
      <c r="E296">
        <v>26639.988931709999</v>
      </c>
      <c r="F296">
        <v>193.46</v>
      </c>
      <c r="G296">
        <v>83.296344569467493</v>
      </c>
      <c r="H296">
        <v>2.39249182060593</v>
      </c>
      <c r="I296">
        <v>37.361326640289697</v>
      </c>
      <c r="J296">
        <v>0.77153142909550398</v>
      </c>
      <c r="K296">
        <v>187.73130923173099</v>
      </c>
      <c r="L296">
        <v>154.34562179180799</v>
      </c>
      <c r="M296">
        <v>57.309270221221503</v>
      </c>
      <c r="N296">
        <v>0.71564692741898495</v>
      </c>
      <c r="O296">
        <v>9.8366587408249693</v>
      </c>
      <c r="P296">
        <v>135.066828675577</v>
      </c>
      <c r="Q296">
        <v>9.9105169169122001E-2</v>
      </c>
    </row>
    <row r="297" spans="1:17" hidden="1" x14ac:dyDescent="0.3">
      <c r="A297" t="s">
        <v>695</v>
      </c>
      <c r="B297" t="s">
        <v>696</v>
      </c>
      <c r="C297" t="s">
        <v>3181</v>
      </c>
      <c r="D297" t="s">
        <v>697</v>
      </c>
      <c r="E297">
        <v>26336.763469612699</v>
      </c>
      <c r="F297">
        <v>1144.75</v>
      </c>
      <c r="G297">
        <v>134.34872332843301</v>
      </c>
      <c r="H297">
        <v>-4.5143912548949201</v>
      </c>
      <c r="I297">
        <v>36.739693430062196</v>
      </c>
      <c r="J297">
        <v>2.0718089499095602</v>
      </c>
      <c r="K297">
        <v>1162.05177595226</v>
      </c>
      <c r="M297">
        <v>44.757554517108503</v>
      </c>
      <c r="N297">
        <v>0.45248567117501498</v>
      </c>
      <c r="O297">
        <v>26.660842978816301</v>
      </c>
      <c r="P297">
        <v>211.07336956521701</v>
      </c>
    </row>
    <row r="298" spans="1:17" hidden="1" x14ac:dyDescent="0.3">
      <c r="A298" t="s">
        <v>698</v>
      </c>
      <c r="B298" t="s">
        <v>699</v>
      </c>
      <c r="C298" t="s">
        <v>3184</v>
      </c>
      <c r="D298" t="s">
        <v>117</v>
      </c>
      <c r="E298">
        <v>26228.004260174999</v>
      </c>
      <c r="F298">
        <v>1141.9000000000001</v>
      </c>
      <c r="G298">
        <v>-28.3779281308767</v>
      </c>
      <c r="H298">
        <v>-9.8616625049380797</v>
      </c>
      <c r="I298">
        <v>-3.41781693230002</v>
      </c>
      <c r="J298">
        <v>3.8036883629228</v>
      </c>
      <c r="K298">
        <v>1212.1778785431</v>
      </c>
      <c r="L298">
        <v>1140.7565437648</v>
      </c>
      <c r="M298">
        <v>36.321606316590596</v>
      </c>
      <c r="N298">
        <v>0.16012582327008101</v>
      </c>
      <c r="O298">
        <v>22.602679744285801</v>
      </c>
      <c r="P298">
        <v>18.954112193343398</v>
      </c>
      <c r="Q298">
        <v>-7.4730317663577003E-2</v>
      </c>
    </row>
    <row r="299" spans="1:17" x14ac:dyDescent="0.3">
      <c r="A299" t="s">
        <v>700</v>
      </c>
      <c r="B299" t="s">
        <v>701</v>
      </c>
      <c r="C299" t="s">
        <v>3175</v>
      </c>
      <c r="D299" t="s">
        <v>512</v>
      </c>
      <c r="E299">
        <v>25885.1720108761</v>
      </c>
      <c r="F299">
        <v>1355.9</v>
      </c>
      <c r="G299">
        <v>81.475516866158898</v>
      </c>
      <c r="H299">
        <v>-6.2365772806671398</v>
      </c>
      <c r="I299">
        <v>56.105206474792503</v>
      </c>
      <c r="J299">
        <v>6.7731806537694199</v>
      </c>
      <c r="K299">
        <v>1443.8643951455199</v>
      </c>
      <c r="L299">
        <v>1216.2374987687599</v>
      </c>
      <c r="M299">
        <v>54.669588157236099</v>
      </c>
      <c r="N299">
        <v>0.97434394620938702</v>
      </c>
      <c r="O299">
        <v>30.979423261302401</v>
      </c>
      <c r="P299">
        <v>126.360601001669</v>
      </c>
      <c r="Q299">
        <v>6.5145484659167002E-2</v>
      </c>
    </row>
    <row r="300" spans="1:17" x14ac:dyDescent="0.3">
      <c r="A300" t="s">
        <v>702</v>
      </c>
      <c r="B300" t="s">
        <v>703</v>
      </c>
      <c r="C300" t="s">
        <v>3181</v>
      </c>
      <c r="D300" t="s">
        <v>440</v>
      </c>
      <c r="E300">
        <v>25809.276239999999</v>
      </c>
      <c r="F300">
        <v>3613.5</v>
      </c>
      <c r="G300">
        <v>8.9658038647159906</v>
      </c>
      <c r="H300">
        <v>-1.34873425166087</v>
      </c>
      <c r="I300">
        <v>10.782293716786301</v>
      </c>
      <c r="J300">
        <v>4.4273828032811799</v>
      </c>
      <c r="K300">
        <v>3641.72246613686</v>
      </c>
      <c r="L300">
        <v>3340.7849897777601</v>
      </c>
      <c r="M300">
        <v>48.140236951385099</v>
      </c>
      <c r="N300">
        <v>0.77871836717714604</v>
      </c>
      <c r="O300">
        <v>10.1010101010101</v>
      </c>
      <c r="P300">
        <v>43.094743094743102</v>
      </c>
      <c r="Q300">
        <v>0.106496818887195</v>
      </c>
    </row>
    <row r="301" spans="1:17" x14ac:dyDescent="0.3">
      <c r="A301" t="s">
        <v>704</v>
      </c>
      <c r="B301" t="s">
        <v>705</v>
      </c>
      <c r="C301" t="s">
        <v>3170</v>
      </c>
      <c r="D301" t="s">
        <v>706</v>
      </c>
      <c r="E301">
        <v>25487.526030450001</v>
      </c>
      <c r="F301">
        <v>258.3</v>
      </c>
      <c r="G301">
        <v>-0.78959933737188903</v>
      </c>
      <c r="H301">
        <v>-12.2108580767676</v>
      </c>
      <c r="I301">
        <v>-18.003440554147701</v>
      </c>
      <c r="J301">
        <v>-1.56636276008423</v>
      </c>
      <c r="K301">
        <v>287.89086930347798</v>
      </c>
      <c r="L301">
        <v>279.07679624594101</v>
      </c>
      <c r="M301">
        <v>33.157859523280301</v>
      </c>
      <c r="N301">
        <v>0.44755294092850101</v>
      </c>
      <c r="O301">
        <v>48.780487804878</v>
      </c>
      <c r="P301">
        <v>40.228013029315903</v>
      </c>
      <c r="Q301">
        <v>7.0333675357359002E-2</v>
      </c>
    </row>
    <row r="302" spans="1:17" x14ac:dyDescent="0.3">
      <c r="A302" t="s">
        <v>707</v>
      </c>
      <c r="B302" t="s">
        <v>708</v>
      </c>
      <c r="C302" t="s">
        <v>3173</v>
      </c>
      <c r="D302" t="s">
        <v>54</v>
      </c>
      <c r="E302">
        <v>25447.175925</v>
      </c>
      <c r="F302">
        <v>5484.75</v>
      </c>
      <c r="G302">
        <v>10.8739109117352</v>
      </c>
      <c r="H302">
        <v>-12.4188750930878</v>
      </c>
      <c r="I302">
        <v>13.168163299956801</v>
      </c>
      <c r="J302">
        <v>5.7487950908426102</v>
      </c>
      <c r="K302">
        <v>5648.3975075071803</v>
      </c>
      <c r="L302">
        <v>4952.8232966237101</v>
      </c>
      <c r="M302">
        <v>41.323782065326498</v>
      </c>
      <c r="N302">
        <v>1.0468699865057001</v>
      </c>
      <c r="O302">
        <v>17.6197638907881</v>
      </c>
      <c r="P302">
        <v>42.906461698801401</v>
      </c>
      <c r="Q302">
        <v>-6.3908243785513005E-2</v>
      </c>
    </row>
    <row r="303" spans="1:17" x14ac:dyDescent="0.3">
      <c r="A303" t="s">
        <v>709</v>
      </c>
      <c r="B303" t="s">
        <v>710</v>
      </c>
      <c r="C303" t="s">
        <v>3173</v>
      </c>
      <c r="D303" t="s">
        <v>54</v>
      </c>
      <c r="E303">
        <v>25302.746606019999</v>
      </c>
      <c r="F303">
        <v>460.8</v>
      </c>
      <c r="G303">
        <v>-13.357950185971999</v>
      </c>
      <c r="H303">
        <v>1.0641227549446099</v>
      </c>
      <c r="I303">
        <v>-7.7865732306508404</v>
      </c>
      <c r="J303">
        <v>5.9285836219533197</v>
      </c>
      <c r="K303">
        <v>464.30226786703599</v>
      </c>
      <c r="L303">
        <v>435.47073857953501</v>
      </c>
      <c r="M303">
        <v>44.916056759461902</v>
      </c>
      <c r="N303">
        <v>0.71857036143542696</v>
      </c>
      <c r="O303">
        <v>12.4131944444444</v>
      </c>
      <c r="P303">
        <v>31.883228391528299</v>
      </c>
      <c r="Q303">
        <v>-7.9898948783668003E-2</v>
      </c>
    </row>
    <row r="304" spans="1:17" x14ac:dyDescent="0.3">
      <c r="A304" t="s">
        <v>711</v>
      </c>
      <c r="B304" t="s">
        <v>712</v>
      </c>
      <c r="C304" t="s">
        <v>3169</v>
      </c>
      <c r="D304" t="s">
        <v>577</v>
      </c>
      <c r="E304">
        <v>25295.244714095901</v>
      </c>
      <c r="F304">
        <v>938.75</v>
      </c>
      <c r="G304">
        <v>-2.8320209354303598</v>
      </c>
      <c r="H304">
        <v>-0.33814320397597802</v>
      </c>
      <c r="I304">
        <v>15.171527822661201</v>
      </c>
      <c r="J304">
        <v>1.35291661589908</v>
      </c>
      <c r="K304">
        <v>942.93105891971902</v>
      </c>
      <c r="L304">
        <v>814.08125520975102</v>
      </c>
      <c r="M304">
        <v>36.292991068289098</v>
      </c>
      <c r="N304">
        <v>0.478331740746473</v>
      </c>
      <c r="O304">
        <v>28.063914780292901</v>
      </c>
      <c r="P304">
        <v>55.4221854304635</v>
      </c>
      <c r="Q304">
        <v>5.7295961667541001E-2</v>
      </c>
    </row>
    <row r="305" spans="1:17" x14ac:dyDescent="0.3">
      <c r="A305" t="s">
        <v>713</v>
      </c>
      <c r="B305" t="s">
        <v>714</v>
      </c>
      <c r="C305" t="s">
        <v>3178</v>
      </c>
      <c r="D305" t="s">
        <v>97</v>
      </c>
      <c r="E305">
        <v>25181.562749699999</v>
      </c>
      <c r="F305">
        <v>311.5</v>
      </c>
      <c r="G305">
        <v>-33.495124456662403</v>
      </c>
      <c r="H305">
        <v>4.2112499117625797</v>
      </c>
      <c r="I305">
        <v>-2.3815676860992898</v>
      </c>
      <c r="J305">
        <v>4.3470405722456897</v>
      </c>
      <c r="K305">
        <v>299.678203633019</v>
      </c>
      <c r="L305">
        <v>295.06307801768202</v>
      </c>
      <c r="M305">
        <v>61.920541067073501</v>
      </c>
      <c r="N305">
        <v>0.55945206495185695</v>
      </c>
      <c r="O305">
        <v>14.703049759229501</v>
      </c>
      <c r="P305">
        <v>23.684732975977699</v>
      </c>
      <c r="Q305">
        <v>-9.9764016940370001E-2</v>
      </c>
    </row>
    <row r="306" spans="1:17" x14ac:dyDescent="0.3">
      <c r="A306" t="s">
        <v>715</v>
      </c>
      <c r="B306" t="s">
        <v>716</v>
      </c>
      <c r="C306" t="s">
        <v>3181</v>
      </c>
      <c r="D306" t="s">
        <v>124</v>
      </c>
      <c r="E306">
        <v>25164.274633597499</v>
      </c>
      <c r="F306">
        <v>903.5</v>
      </c>
      <c r="G306">
        <v>74.010768759139197</v>
      </c>
      <c r="H306">
        <v>13.373715251964599</v>
      </c>
      <c r="I306">
        <v>34.960643468919699</v>
      </c>
      <c r="J306">
        <v>1.7312379567323899</v>
      </c>
      <c r="K306">
        <v>815.25992822002695</v>
      </c>
      <c r="L306">
        <v>675.16991748679197</v>
      </c>
      <c r="M306">
        <v>55.525383805216997</v>
      </c>
      <c r="N306">
        <v>0.72286019319060701</v>
      </c>
      <c r="O306">
        <v>5.9103486441616004</v>
      </c>
      <c r="P306">
        <v>115.016658733936</v>
      </c>
      <c r="Q306">
        <v>0.10596188539611</v>
      </c>
    </row>
    <row r="307" spans="1:17" x14ac:dyDescent="0.3">
      <c r="A307" t="s">
        <v>717</v>
      </c>
      <c r="B307" t="s">
        <v>718</v>
      </c>
      <c r="C307" t="s">
        <v>3173</v>
      </c>
      <c r="D307" t="s">
        <v>277</v>
      </c>
      <c r="E307">
        <v>25121.418591149999</v>
      </c>
      <c r="F307">
        <v>1231.05</v>
      </c>
      <c r="G307">
        <v>-17.556116212919701</v>
      </c>
      <c r="H307">
        <v>-2.7410309185888901</v>
      </c>
      <c r="I307">
        <v>-17.1563021857466</v>
      </c>
      <c r="J307">
        <v>1.5405875655842201</v>
      </c>
      <c r="K307">
        <v>1257.8654981465199</v>
      </c>
      <c r="L307">
        <v>1219.4119737198801</v>
      </c>
      <c r="M307">
        <v>44.300004678197197</v>
      </c>
      <c r="N307">
        <v>1.1483532962032701</v>
      </c>
      <c r="O307">
        <v>17.371349660858598</v>
      </c>
      <c r="P307">
        <v>25.623756314097601</v>
      </c>
      <c r="Q307">
        <v>0.107150380784959</v>
      </c>
    </row>
    <row r="308" spans="1:17" x14ac:dyDescent="0.3">
      <c r="A308" t="s">
        <v>719</v>
      </c>
      <c r="B308" t="s">
        <v>720</v>
      </c>
      <c r="C308" t="s">
        <v>3173</v>
      </c>
      <c r="D308" t="s">
        <v>54</v>
      </c>
      <c r="E308">
        <v>25080.755096100002</v>
      </c>
      <c r="F308">
        <v>1362.7</v>
      </c>
      <c r="G308">
        <v>27.641783997021399</v>
      </c>
      <c r="H308">
        <v>-9.1158289261521706</v>
      </c>
      <c r="I308">
        <v>23.9798452584422</v>
      </c>
      <c r="J308">
        <v>2.4084891769559098</v>
      </c>
      <c r="K308">
        <v>1431.7623446960899</v>
      </c>
      <c r="L308">
        <v>1170.1039419224401</v>
      </c>
      <c r="M308">
        <v>28.348651305497999</v>
      </c>
      <c r="N308">
        <v>0.82902266182205997</v>
      </c>
      <c r="O308">
        <v>20.2759228003228</v>
      </c>
      <c r="P308">
        <v>88.1662524164595</v>
      </c>
      <c r="Q308">
        <v>3.1748490482035999E-2</v>
      </c>
    </row>
    <row r="309" spans="1:17" x14ac:dyDescent="0.3">
      <c r="A309" t="s">
        <v>721</v>
      </c>
      <c r="B309" t="s">
        <v>722</v>
      </c>
      <c r="C309" t="s">
        <v>3182</v>
      </c>
      <c r="D309" t="s">
        <v>130</v>
      </c>
      <c r="E309">
        <v>24875.97118828</v>
      </c>
      <c r="F309">
        <v>727.6</v>
      </c>
      <c r="G309">
        <v>198.746220212309</v>
      </c>
      <c r="H309">
        <v>21.495612429255399</v>
      </c>
      <c r="I309">
        <v>108.706331131243</v>
      </c>
      <c r="J309">
        <v>4.9229219228009198</v>
      </c>
      <c r="K309">
        <v>611.76170595001997</v>
      </c>
      <c r="L309">
        <v>447.97432877773099</v>
      </c>
      <c r="M309">
        <v>67.898095635522694</v>
      </c>
      <c r="N309">
        <v>1.3973773191147201</v>
      </c>
      <c r="O309">
        <v>2.94117647058822</v>
      </c>
      <c r="P309">
        <v>236.85185185185099</v>
      </c>
      <c r="Q309">
        <v>0.24023836318665201</v>
      </c>
    </row>
    <row r="310" spans="1:17" x14ac:dyDescent="0.3">
      <c r="A310" t="s">
        <v>723</v>
      </c>
      <c r="B310" t="s">
        <v>724</v>
      </c>
      <c r="C310" t="s">
        <v>3169</v>
      </c>
      <c r="D310" t="s">
        <v>387</v>
      </c>
      <c r="E310">
        <v>24754.74673386</v>
      </c>
      <c r="F310">
        <v>1056.6500000000001</v>
      </c>
      <c r="G310">
        <v>-28.745127875392601</v>
      </c>
      <c r="H310">
        <v>3.8746770647770101</v>
      </c>
      <c r="I310">
        <v>10.466912988777199</v>
      </c>
      <c r="J310">
        <v>6.9994920344281804</v>
      </c>
      <c r="K310">
        <v>1034.5773615855901</v>
      </c>
      <c r="L310">
        <v>959.03869851542197</v>
      </c>
      <c r="M310">
        <v>63.297204003711201</v>
      </c>
      <c r="N310">
        <v>0.62271243783594998</v>
      </c>
      <c r="O310">
        <v>8.2477641603179794</v>
      </c>
      <c r="P310">
        <v>43.449633450991001</v>
      </c>
      <c r="Q310">
        <v>-6.9682274632573996E-2</v>
      </c>
    </row>
    <row r="311" spans="1:17" x14ac:dyDescent="0.3">
      <c r="A311" t="s">
        <v>725</v>
      </c>
      <c r="B311" t="s">
        <v>726</v>
      </c>
      <c r="C311" t="s">
        <v>3167</v>
      </c>
      <c r="D311" t="s">
        <v>176</v>
      </c>
      <c r="E311">
        <v>24368.289329439998</v>
      </c>
      <c r="F311">
        <v>421.9</v>
      </c>
      <c r="G311">
        <v>18.998192809101301</v>
      </c>
      <c r="H311">
        <v>-4.9696703778270903</v>
      </c>
      <c r="I311">
        <v>2.33131072833541</v>
      </c>
      <c r="J311">
        <v>10.142548779675799</v>
      </c>
      <c r="K311">
        <v>387.847167400746</v>
      </c>
      <c r="L311">
        <v>341.530894649071</v>
      </c>
      <c r="M311">
        <v>73.598291143253306</v>
      </c>
      <c r="N311">
        <v>0.46117691894010698</v>
      </c>
      <c r="O311">
        <v>11.329698980801099</v>
      </c>
      <c r="P311">
        <v>65.776031434184603</v>
      </c>
      <c r="Q311">
        <v>1.5368483623956E-2</v>
      </c>
    </row>
    <row r="312" spans="1:17" x14ac:dyDescent="0.3">
      <c r="A312" t="s">
        <v>727</v>
      </c>
      <c r="B312" t="s">
        <v>728</v>
      </c>
      <c r="C312" t="s">
        <v>3167</v>
      </c>
      <c r="D312" t="s">
        <v>270</v>
      </c>
      <c r="E312">
        <v>24190.966145488001</v>
      </c>
      <c r="F312">
        <v>235.78</v>
      </c>
      <c r="G312">
        <v>41.805985871561603</v>
      </c>
      <c r="H312">
        <v>-7.1543552543913496</v>
      </c>
      <c r="I312">
        <v>0.15598432036549201</v>
      </c>
      <c r="J312">
        <v>2.6006517526546502</v>
      </c>
      <c r="K312">
        <v>250.69105139365001</v>
      </c>
      <c r="L312">
        <v>216.700345978851</v>
      </c>
      <c r="M312">
        <v>32.502466207479301</v>
      </c>
      <c r="N312">
        <v>0.25216791932444899</v>
      </c>
      <c r="O312">
        <v>20.6209178047332</v>
      </c>
      <c r="P312">
        <v>78.081570996978797</v>
      </c>
      <c r="Q312">
        <v>4.7138798164530003E-2</v>
      </c>
    </row>
    <row r="313" spans="1:17" x14ac:dyDescent="0.3">
      <c r="A313" t="s">
        <v>729</v>
      </c>
      <c r="B313" t="s">
        <v>730</v>
      </c>
      <c r="C313" t="s">
        <v>3169</v>
      </c>
      <c r="D313" t="s">
        <v>51</v>
      </c>
      <c r="E313">
        <v>24181.3289419311</v>
      </c>
      <c r="F313">
        <v>818.05</v>
      </c>
      <c r="G313">
        <v>-14.611796357319101</v>
      </c>
      <c r="H313">
        <v>8.3248278585962296</v>
      </c>
      <c r="I313">
        <v>-2.3818951356406499</v>
      </c>
      <c r="J313">
        <v>3.3224091561642402</v>
      </c>
      <c r="K313">
        <v>765.93796089801901</v>
      </c>
      <c r="L313">
        <v>741.23383098597196</v>
      </c>
      <c r="M313">
        <v>66.928155380756607</v>
      </c>
      <c r="N313">
        <v>4.2600266598298298</v>
      </c>
      <c r="O313">
        <v>5.4642136788704798</v>
      </c>
      <c r="P313">
        <v>36.3303058078493</v>
      </c>
    </row>
    <row r="314" spans="1:17" hidden="1" x14ac:dyDescent="0.3">
      <c r="A314" t="s">
        <v>731</v>
      </c>
      <c r="B314" t="s">
        <v>732</v>
      </c>
      <c r="C314" t="s">
        <v>3184</v>
      </c>
      <c r="D314" t="s">
        <v>124</v>
      </c>
      <c r="E314">
        <v>23866.38553992</v>
      </c>
      <c r="F314">
        <v>392.7</v>
      </c>
      <c r="G314">
        <v>-9.9716290248506496</v>
      </c>
      <c r="H314">
        <v>-6.1479815001003999</v>
      </c>
      <c r="I314">
        <v>-25.592076113155699</v>
      </c>
      <c r="J314">
        <v>2.8512415740230299</v>
      </c>
      <c r="K314">
        <v>409.85611269644102</v>
      </c>
      <c r="L314">
        <v>402.91294971998099</v>
      </c>
      <c r="M314">
        <v>49.450881611066997</v>
      </c>
      <c r="N314">
        <v>0.48507406664098102</v>
      </c>
      <c r="O314">
        <v>47.020626432391097</v>
      </c>
      <c r="P314">
        <v>30.378486055776801</v>
      </c>
      <c r="Q314">
        <v>3.2534356467365001E-2</v>
      </c>
    </row>
    <row r="315" spans="1:17" x14ac:dyDescent="0.3">
      <c r="A315" t="s">
        <v>733</v>
      </c>
      <c r="B315" t="s">
        <v>734</v>
      </c>
      <c r="C315" t="s">
        <v>3179</v>
      </c>
      <c r="D315" t="s">
        <v>294</v>
      </c>
      <c r="E315">
        <v>23857.643543300001</v>
      </c>
      <c r="F315">
        <v>381.65</v>
      </c>
      <c r="G315">
        <v>35.065556408446803</v>
      </c>
      <c r="H315">
        <v>0.57851215338815198</v>
      </c>
      <c r="I315">
        <v>-31.381972352398101</v>
      </c>
      <c r="J315">
        <v>7.2404923883552899</v>
      </c>
      <c r="K315">
        <v>388.74478626228</v>
      </c>
      <c r="L315">
        <v>378.23875759844299</v>
      </c>
      <c r="M315">
        <v>56.676777156084903</v>
      </c>
      <c r="N315">
        <v>0.66119435680873495</v>
      </c>
      <c r="O315">
        <v>31.5865321629765</v>
      </c>
      <c r="P315">
        <v>85.672585745560596</v>
      </c>
      <c r="Q315">
        <v>0.114400553023996</v>
      </c>
    </row>
    <row r="316" spans="1:17" x14ac:dyDescent="0.3">
      <c r="A316" t="s">
        <v>735</v>
      </c>
      <c r="B316" t="s">
        <v>736</v>
      </c>
      <c r="C316" t="s">
        <v>3173</v>
      </c>
      <c r="D316" t="s">
        <v>737</v>
      </c>
      <c r="E316">
        <v>23843.799000999999</v>
      </c>
      <c r="F316">
        <v>2312.9499999999998</v>
      </c>
      <c r="G316">
        <v>33.152017903016898</v>
      </c>
      <c r="H316">
        <v>-1.53467471681708</v>
      </c>
      <c r="I316">
        <v>34.248484576421298</v>
      </c>
      <c r="J316">
        <v>4.5414729364908997</v>
      </c>
      <c r="K316">
        <v>2260.2276172113502</v>
      </c>
      <c r="L316">
        <v>1874.5803280835</v>
      </c>
      <c r="M316">
        <v>47.238450823877002</v>
      </c>
      <c r="N316">
        <v>0.66577856757667997</v>
      </c>
      <c r="O316">
        <v>16.154694221664901</v>
      </c>
      <c r="P316">
        <v>85.021198304135595</v>
      </c>
      <c r="Q316">
        <v>9.4012562145245004E-2</v>
      </c>
    </row>
    <row r="317" spans="1:17" x14ac:dyDescent="0.3">
      <c r="A317" t="s">
        <v>738</v>
      </c>
      <c r="B317" t="s">
        <v>739</v>
      </c>
      <c r="C317" t="s">
        <v>3171</v>
      </c>
      <c r="D317" t="s">
        <v>117</v>
      </c>
      <c r="E317">
        <v>23662.3679209</v>
      </c>
      <c r="F317">
        <v>920.4</v>
      </c>
      <c r="G317">
        <v>59.386824814929298</v>
      </c>
      <c r="H317">
        <v>11.8521352495651</v>
      </c>
      <c r="I317">
        <v>60.637004445147603</v>
      </c>
      <c r="J317">
        <v>2.1272832406897</v>
      </c>
      <c r="K317">
        <v>851.77527064446201</v>
      </c>
      <c r="L317">
        <v>679.90142921075199</v>
      </c>
      <c r="M317">
        <v>56.026841815167202</v>
      </c>
      <c r="N317">
        <v>1.24806862277606</v>
      </c>
      <c r="O317">
        <v>9.5121686223381197</v>
      </c>
      <c r="P317">
        <v>104.442470013327</v>
      </c>
    </row>
    <row r="318" spans="1:17" x14ac:dyDescent="0.3">
      <c r="A318" t="s">
        <v>740</v>
      </c>
      <c r="B318" t="s">
        <v>741</v>
      </c>
      <c r="C318" t="s">
        <v>3178</v>
      </c>
      <c r="D318" t="s">
        <v>742</v>
      </c>
      <c r="E318">
        <v>23592.524561999999</v>
      </c>
      <c r="F318">
        <v>1474.3</v>
      </c>
      <c r="G318">
        <v>-20.016801109255098</v>
      </c>
      <c r="H318">
        <v>9.0121254712385497</v>
      </c>
      <c r="I318">
        <v>3.3044333364442902</v>
      </c>
      <c r="J318">
        <v>1.1771711561224201</v>
      </c>
      <c r="K318">
        <v>1434.8304011001201</v>
      </c>
      <c r="L318">
        <v>1350.9071097630101</v>
      </c>
      <c r="M318">
        <v>51.172360563415701</v>
      </c>
      <c r="N318">
        <v>1.32779017787007</v>
      </c>
      <c r="O318">
        <v>7.0813267313301198</v>
      </c>
      <c r="P318">
        <v>32.777952897734899</v>
      </c>
      <c r="Q318">
        <v>-8.903536416838E-3</v>
      </c>
    </row>
    <row r="319" spans="1:17" x14ac:dyDescent="0.3">
      <c r="A319" t="s">
        <v>743</v>
      </c>
      <c r="B319" t="s">
        <v>744</v>
      </c>
      <c r="C319" t="s">
        <v>3183</v>
      </c>
      <c r="D319" t="s">
        <v>167</v>
      </c>
      <c r="E319">
        <v>23560.617229975</v>
      </c>
      <c r="F319">
        <v>7816.95</v>
      </c>
      <c r="G319">
        <v>-17.336048825431501</v>
      </c>
      <c r="H319">
        <v>1.40938940932596</v>
      </c>
      <c r="I319">
        <v>18.1774110910799</v>
      </c>
      <c r="J319">
        <v>9.9221290055429101</v>
      </c>
      <c r="K319">
        <v>7624.2095032241696</v>
      </c>
      <c r="L319">
        <v>6990.1553082713699</v>
      </c>
      <c r="M319">
        <v>70.980249772401393</v>
      </c>
      <c r="N319">
        <v>1.3040433452968301</v>
      </c>
      <c r="O319">
        <v>4.0738395409974402</v>
      </c>
      <c r="P319">
        <v>51.056552363836602</v>
      </c>
      <c r="Q319">
        <v>-0.106322002600894</v>
      </c>
    </row>
    <row r="320" spans="1:17" x14ac:dyDescent="0.3">
      <c r="A320" t="s">
        <v>745</v>
      </c>
      <c r="B320" t="s">
        <v>746</v>
      </c>
      <c r="C320" t="s">
        <v>3169</v>
      </c>
      <c r="D320" t="s">
        <v>570</v>
      </c>
      <c r="E320">
        <v>23480.740490716598</v>
      </c>
      <c r="F320">
        <v>2600.1</v>
      </c>
      <c r="G320">
        <v>11.9935234943329</v>
      </c>
      <c r="H320">
        <v>1.39134473087782</v>
      </c>
      <c r="I320">
        <v>-30.561101621132099</v>
      </c>
      <c r="J320">
        <v>5.9158840075588603</v>
      </c>
      <c r="K320">
        <v>2477.0987154079799</v>
      </c>
      <c r="L320">
        <v>2506.3073048123401</v>
      </c>
      <c r="M320">
        <v>58.818410706567498</v>
      </c>
      <c r="N320">
        <v>0.97597590520081001</v>
      </c>
      <c r="O320">
        <v>49.8403907542017</v>
      </c>
      <c r="P320">
        <v>42.5454346097968</v>
      </c>
      <c r="Q320">
        <v>6.5324538454649E-2</v>
      </c>
    </row>
    <row r="321" spans="1:17" x14ac:dyDescent="0.3">
      <c r="A321" t="s">
        <v>747</v>
      </c>
      <c r="B321" t="s">
        <v>748</v>
      </c>
      <c r="C321" t="s">
        <v>3173</v>
      </c>
      <c r="D321" t="s">
        <v>54</v>
      </c>
      <c r="E321">
        <v>23429.341565179999</v>
      </c>
      <c r="F321">
        <v>1241.1500000000001</v>
      </c>
      <c r="G321">
        <v>27.6615215992035</v>
      </c>
      <c r="H321">
        <v>11.922391411824799</v>
      </c>
      <c r="I321">
        <v>12.686300342839299</v>
      </c>
      <c r="J321">
        <v>5.2178599706043798</v>
      </c>
      <c r="K321">
        <v>1136.02800997847</v>
      </c>
      <c r="L321">
        <v>998.86234351119299</v>
      </c>
      <c r="M321">
        <v>55.401953730633799</v>
      </c>
      <c r="N321">
        <v>0.53198583995457605</v>
      </c>
      <c r="O321">
        <v>3.5289852153244898</v>
      </c>
      <c r="P321">
        <v>75.514388743547997</v>
      </c>
      <c r="Q321">
        <v>2.9912187690305E-2</v>
      </c>
    </row>
    <row r="322" spans="1:17" x14ac:dyDescent="0.3">
      <c r="A322" t="s">
        <v>749</v>
      </c>
      <c r="B322" t="s">
        <v>750</v>
      </c>
      <c r="C322" t="s">
        <v>3181</v>
      </c>
      <c r="D322" t="s">
        <v>440</v>
      </c>
      <c r="E322">
        <v>23401.185476974999</v>
      </c>
      <c r="F322">
        <v>707.5</v>
      </c>
      <c r="G322">
        <v>64.538554414417106</v>
      </c>
      <c r="H322">
        <v>6.5522512763978797</v>
      </c>
      <c r="I322">
        <v>28.936290802145599</v>
      </c>
      <c r="J322">
        <v>4.7359767765152396</v>
      </c>
      <c r="K322">
        <v>676.41233949438902</v>
      </c>
      <c r="L322">
        <v>556.04864130765702</v>
      </c>
      <c r="M322">
        <v>57.086545105256498</v>
      </c>
      <c r="N322">
        <v>0.79870534515377301</v>
      </c>
      <c r="O322">
        <v>7.4063604240282599</v>
      </c>
      <c r="P322">
        <v>115.3401308781</v>
      </c>
      <c r="Q322">
        <v>0.18322351912521401</v>
      </c>
    </row>
    <row r="323" spans="1:17" x14ac:dyDescent="0.3">
      <c r="A323" t="s">
        <v>751</v>
      </c>
      <c r="B323" t="s">
        <v>752</v>
      </c>
      <c r="C323" t="s">
        <v>3169</v>
      </c>
      <c r="D323" t="s">
        <v>387</v>
      </c>
      <c r="E323">
        <v>23287.4148231</v>
      </c>
      <c r="F323">
        <v>6168.95</v>
      </c>
      <c r="G323">
        <v>139.06984100820901</v>
      </c>
      <c r="H323">
        <v>0.376015032575998</v>
      </c>
      <c r="I323">
        <v>13.8918503610721</v>
      </c>
      <c r="J323">
        <v>-0.33282548569818399</v>
      </c>
      <c r="K323">
        <v>6337.44610058542</v>
      </c>
      <c r="L323">
        <v>4976.43237688928</v>
      </c>
      <c r="M323">
        <v>36.447119864560001</v>
      </c>
      <c r="N323">
        <v>1.20613819248294</v>
      </c>
      <c r="O323">
        <v>15.0925197967239</v>
      </c>
      <c r="P323">
        <v>193.75952380952299</v>
      </c>
    </row>
    <row r="324" spans="1:17" x14ac:dyDescent="0.3">
      <c r="A324" t="s">
        <v>753</v>
      </c>
      <c r="B324" t="s">
        <v>754</v>
      </c>
      <c r="C324" t="s">
        <v>3179</v>
      </c>
      <c r="D324" t="s">
        <v>517</v>
      </c>
      <c r="E324">
        <v>23272.063138254001</v>
      </c>
      <c r="F324">
        <v>186.74</v>
      </c>
      <c r="G324">
        <v>-43.930204881081899</v>
      </c>
      <c r="H324">
        <v>9.7370008421187801</v>
      </c>
      <c r="I324">
        <v>8.5921844408063901</v>
      </c>
      <c r="J324">
        <v>-3.8628661507229798</v>
      </c>
      <c r="K324">
        <v>186.11249290264701</v>
      </c>
      <c r="L324">
        <v>176.031280608765</v>
      </c>
      <c r="M324">
        <v>42.198820047222299</v>
      </c>
      <c r="N324">
        <v>1.7043408927493</v>
      </c>
      <c r="O324">
        <v>19.4173717468137</v>
      </c>
      <c r="P324">
        <v>31.2759226713532</v>
      </c>
      <c r="Q324">
        <v>5.0851905717862002E-2</v>
      </c>
    </row>
    <row r="325" spans="1:17" hidden="1" x14ac:dyDescent="0.3">
      <c r="A325" t="s">
        <v>755</v>
      </c>
      <c r="B325" t="s">
        <v>756</v>
      </c>
      <c r="C325" t="s">
        <v>3184</v>
      </c>
      <c r="D325" t="s">
        <v>757</v>
      </c>
      <c r="E325">
        <v>23025.673136879999</v>
      </c>
      <c r="F325">
        <v>99.59</v>
      </c>
      <c r="G325">
        <v>59.035010593307497</v>
      </c>
      <c r="H325">
        <v>-5.4784243956604701</v>
      </c>
      <c r="I325">
        <v>7.0493345476089404</v>
      </c>
      <c r="J325">
        <v>-0.81478513990166801</v>
      </c>
      <c r="K325">
        <v>99.628505843665593</v>
      </c>
      <c r="L325">
        <v>87.237395834069602</v>
      </c>
      <c r="M325">
        <v>50.681017208567297</v>
      </c>
      <c r="N325">
        <v>1.00371640206801</v>
      </c>
      <c r="O325">
        <v>7.0388593232252097</v>
      </c>
      <c r="P325">
        <v>96.818181818181799</v>
      </c>
      <c r="Q325">
        <v>2.0612820630179999E-2</v>
      </c>
    </row>
    <row r="326" spans="1:17" x14ac:dyDescent="0.3">
      <c r="A326" t="s">
        <v>758</v>
      </c>
      <c r="B326" t="s">
        <v>759</v>
      </c>
      <c r="C326" t="s">
        <v>3182</v>
      </c>
      <c r="D326" t="s">
        <v>130</v>
      </c>
      <c r="E326">
        <v>22702.204388772199</v>
      </c>
      <c r="F326">
        <v>1612.9</v>
      </c>
      <c r="G326">
        <v>208.97894468747</v>
      </c>
      <c r="H326">
        <v>10.9432572643477</v>
      </c>
      <c r="I326">
        <v>10.281906906897101</v>
      </c>
      <c r="J326">
        <v>5.8120997601392599</v>
      </c>
      <c r="K326">
        <v>1492.4836509824199</v>
      </c>
      <c r="L326">
        <v>1252.4402999049901</v>
      </c>
      <c r="M326">
        <v>80.452116928736999</v>
      </c>
      <c r="N326">
        <v>1.31721548217527</v>
      </c>
      <c r="O326">
        <v>2.1142042284084401</v>
      </c>
      <c r="P326">
        <v>255.18608236071299</v>
      </c>
    </row>
    <row r="327" spans="1:17" x14ac:dyDescent="0.3">
      <c r="A327" t="s">
        <v>760</v>
      </c>
      <c r="B327" t="s">
        <v>761</v>
      </c>
      <c r="C327" t="s">
        <v>3181</v>
      </c>
      <c r="D327" t="s">
        <v>161</v>
      </c>
      <c r="E327">
        <v>22653.498204945001</v>
      </c>
      <c r="F327">
        <v>686.25</v>
      </c>
      <c r="G327">
        <v>30.5189603328378</v>
      </c>
      <c r="H327">
        <v>-3.2059285450171799</v>
      </c>
      <c r="I327">
        <v>12.2231666600143</v>
      </c>
      <c r="J327">
        <v>2.33490713326999</v>
      </c>
      <c r="K327">
        <v>706.40835162722499</v>
      </c>
      <c r="L327">
        <v>587.03763358192396</v>
      </c>
      <c r="M327">
        <v>44.029143103652402</v>
      </c>
      <c r="N327">
        <v>0.38494951500131902</v>
      </c>
      <c r="O327">
        <v>22.979963570127499</v>
      </c>
      <c r="P327">
        <v>119.95192307692299</v>
      </c>
      <c r="Q327">
        <v>0.14941759483769201</v>
      </c>
    </row>
    <row r="328" spans="1:17" x14ac:dyDescent="0.3">
      <c r="A328" t="s">
        <v>762</v>
      </c>
      <c r="B328" t="s">
        <v>763</v>
      </c>
      <c r="C328" t="s">
        <v>3169</v>
      </c>
      <c r="D328" t="s">
        <v>387</v>
      </c>
      <c r="E328">
        <v>22572.57813306</v>
      </c>
      <c r="F328">
        <v>4422.3999999999996</v>
      </c>
      <c r="G328">
        <v>46.372762600184501</v>
      </c>
      <c r="H328">
        <v>3.2765020163744198</v>
      </c>
      <c r="I328">
        <v>27.888673747401398</v>
      </c>
      <c r="J328">
        <v>4.62450945353216</v>
      </c>
      <c r="K328">
        <v>4307.6075860824703</v>
      </c>
      <c r="L328">
        <v>3619.48318539605</v>
      </c>
      <c r="M328">
        <v>61.250479446269402</v>
      </c>
      <c r="N328">
        <v>0.87997597614477596</v>
      </c>
      <c r="O328">
        <v>11.025687409551299</v>
      </c>
      <c r="P328">
        <v>98.313901345291399</v>
      </c>
      <c r="Q328">
        <v>2.3525967975971999E-2</v>
      </c>
    </row>
    <row r="329" spans="1:17" x14ac:dyDescent="0.3">
      <c r="A329" t="s">
        <v>764</v>
      </c>
      <c r="B329" t="s">
        <v>765</v>
      </c>
      <c r="C329" t="s">
        <v>3168</v>
      </c>
      <c r="D329" t="s">
        <v>766</v>
      </c>
      <c r="E329">
        <v>22418.130237425001</v>
      </c>
      <c r="F329">
        <v>1565.65</v>
      </c>
      <c r="G329">
        <v>11.1199783348053</v>
      </c>
      <c r="H329">
        <v>-0.55347913319287501</v>
      </c>
      <c r="I329">
        <v>28.869462059132399</v>
      </c>
      <c r="J329">
        <v>5.2961451552902501</v>
      </c>
      <c r="K329">
        <v>1536.7442060112601</v>
      </c>
      <c r="L329">
        <v>1329.3916112975301</v>
      </c>
      <c r="M329">
        <v>59.0567076741562</v>
      </c>
      <c r="N329">
        <v>0.408970828571047</v>
      </c>
      <c r="O329">
        <v>9.5391690352249796</v>
      </c>
      <c r="P329">
        <v>58.442544148155598</v>
      </c>
      <c r="Q329">
        <v>1.1942570758429E-2</v>
      </c>
    </row>
    <row r="330" spans="1:17" x14ac:dyDescent="0.3">
      <c r="A330" t="s">
        <v>767</v>
      </c>
      <c r="B330" t="s">
        <v>768</v>
      </c>
      <c r="C330" t="s">
        <v>3173</v>
      </c>
      <c r="D330" t="s">
        <v>277</v>
      </c>
      <c r="E330">
        <v>22292.2534104841</v>
      </c>
      <c r="F330">
        <v>556.15</v>
      </c>
      <c r="G330">
        <v>14.6117513073241</v>
      </c>
      <c r="H330">
        <v>8.49307483053658</v>
      </c>
      <c r="I330">
        <v>23.123253594937299</v>
      </c>
      <c r="J330">
        <v>5.6836578968107396</v>
      </c>
      <c r="K330">
        <v>503.84414390804102</v>
      </c>
      <c r="L330">
        <v>436.90694100033801</v>
      </c>
      <c r="M330">
        <v>62.681422138785699</v>
      </c>
      <c r="N330">
        <v>0.64748807032608302</v>
      </c>
      <c r="O330">
        <v>4.2884113998022002</v>
      </c>
      <c r="P330">
        <v>58.9</v>
      </c>
      <c r="Q330">
        <v>0.104492686651307</v>
      </c>
    </row>
    <row r="331" spans="1:17" x14ac:dyDescent="0.3">
      <c r="A331" t="s">
        <v>769</v>
      </c>
      <c r="B331" t="s">
        <v>770</v>
      </c>
      <c r="C331" t="s">
        <v>3183</v>
      </c>
      <c r="D331" t="s">
        <v>468</v>
      </c>
      <c r="E331">
        <v>22021.690205759998</v>
      </c>
      <c r="F331">
        <v>2076.8000000000002</v>
      </c>
      <c r="G331">
        <v>-18.728995154961702</v>
      </c>
      <c r="H331">
        <v>8.2135507653280797</v>
      </c>
      <c r="I331">
        <v>24.023615331784502</v>
      </c>
      <c r="J331">
        <v>10.910176199535099</v>
      </c>
      <c r="K331">
        <v>1984.71211569906</v>
      </c>
      <c r="L331">
        <v>1863.01419433307</v>
      </c>
      <c r="M331">
        <v>82.153614723849202</v>
      </c>
      <c r="N331">
        <v>0.78489131103101295</v>
      </c>
      <c r="O331">
        <v>12.1918335901386</v>
      </c>
      <c r="P331">
        <v>42.032553686226201</v>
      </c>
      <c r="Q331">
        <v>-4.2494455523990997E-2</v>
      </c>
    </row>
    <row r="332" spans="1:17" x14ac:dyDescent="0.3">
      <c r="A332" t="s">
        <v>771</v>
      </c>
      <c r="B332" t="s">
        <v>772</v>
      </c>
      <c r="C332" t="s">
        <v>3183</v>
      </c>
      <c r="D332" t="s">
        <v>384</v>
      </c>
      <c r="E332">
        <v>21935.713260749999</v>
      </c>
      <c r="F332">
        <v>531.15</v>
      </c>
      <c r="G332">
        <v>63.427901691590598</v>
      </c>
      <c r="H332">
        <v>2.9732152547022501</v>
      </c>
      <c r="I332">
        <v>29.431193196429</v>
      </c>
      <c r="J332">
        <v>9.9230536111498999</v>
      </c>
      <c r="K332">
        <v>506.12366978614199</v>
      </c>
      <c r="L332">
        <v>437.48616503892703</v>
      </c>
      <c r="M332">
        <v>72.025385135973494</v>
      </c>
      <c r="N332">
        <v>1.13087122420367</v>
      </c>
      <c r="O332">
        <v>8.1332956791866806</v>
      </c>
      <c r="P332">
        <v>101.613209337635</v>
      </c>
      <c r="Q332">
        <v>8.9342452977449992E-3</v>
      </c>
    </row>
    <row r="333" spans="1:17" x14ac:dyDescent="0.3">
      <c r="A333" t="s">
        <v>773</v>
      </c>
      <c r="B333" t="s">
        <v>774</v>
      </c>
      <c r="C333" t="s">
        <v>3172</v>
      </c>
      <c r="D333" t="s">
        <v>218</v>
      </c>
      <c r="E333">
        <v>21917.234827839999</v>
      </c>
      <c r="F333">
        <v>1313.8</v>
      </c>
      <c r="G333">
        <v>72.857115541840201</v>
      </c>
      <c r="H333">
        <v>-2.9987901244186199</v>
      </c>
      <c r="I333">
        <v>5.6298043238706903</v>
      </c>
      <c r="J333">
        <v>5.5109900016960003</v>
      </c>
      <c r="K333">
        <v>1324.5718665197601</v>
      </c>
      <c r="L333">
        <v>1129.4611493763</v>
      </c>
      <c r="M333">
        <v>48.163719820936102</v>
      </c>
      <c r="N333">
        <v>0.76655527473906304</v>
      </c>
      <c r="O333">
        <v>10.2907596285583</v>
      </c>
      <c r="P333">
        <v>118.511434511434</v>
      </c>
      <c r="Q333">
        <v>0.16185441044278301</v>
      </c>
    </row>
    <row r="334" spans="1:17" x14ac:dyDescent="0.3">
      <c r="A334" t="s">
        <v>775</v>
      </c>
      <c r="B334" t="s">
        <v>776</v>
      </c>
      <c r="C334" t="s">
        <v>3181</v>
      </c>
      <c r="D334" t="s">
        <v>777</v>
      </c>
      <c r="E334">
        <v>21834.057150314999</v>
      </c>
      <c r="F334">
        <v>497.15</v>
      </c>
      <c r="G334">
        <v>29.0814024551944</v>
      </c>
      <c r="H334">
        <v>-7.3733245339440003</v>
      </c>
      <c r="I334">
        <v>12.393892516213899</v>
      </c>
      <c r="J334">
        <v>0.366905734424047</v>
      </c>
      <c r="K334">
        <v>550.71426539646802</v>
      </c>
      <c r="L334">
        <v>487.71663775852699</v>
      </c>
      <c r="M334">
        <v>39.1305665919717</v>
      </c>
      <c r="N334">
        <v>0.62086111665464105</v>
      </c>
      <c r="O334">
        <v>50.477723021220903</v>
      </c>
      <c r="P334">
        <v>86.338080959520198</v>
      </c>
      <c r="Q334">
        <v>0.237512396188297</v>
      </c>
    </row>
    <row r="335" spans="1:17" x14ac:dyDescent="0.3">
      <c r="A335" t="s">
        <v>778</v>
      </c>
      <c r="B335" t="s">
        <v>779</v>
      </c>
      <c r="C335" t="s">
        <v>3181</v>
      </c>
      <c r="D335" t="s">
        <v>552</v>
      </c>
      <c r="E335">
        <v>21720.4457769</v>
      </c>
      <c r="F335">
        <v>1380.85</v>
      </c>
      <c r="G335">
        <v>-3.8051730795122798</v>
      </c>
      <c r="H335">
        <v>-2.19686148111701</v>
      </c>
      <c r="I335">
        <v>23.508179066073101</v>
      </c>
      <c r="J335">
        <v>0.63979063646615597</v>
      </c>
      <c r="K335">
        <v>1445.49791344607</v>
      </c>
      <c r="L335">
        <v>1282.9060196426101</v>
      </c>
      <c r="M335">
        <v>44.976026258306</v>
      </c>
      <c r="N335">
        <v>2.48031446975296</v>
      </c>
      <c r="O335">
        <v>23.112575587500402</v>
      </c>
      <c r="P335">
        <v>66.117293233082606</v>
      </c>
      <c r="Q335">
        <v>0.11749820964096599</v>
      </c>
    </row>
    <row r="336" spans="1:17" x14ac:dyDescent="0.3">
      <c r="A336" t="s">
        <v>780</v>
      </c>
      <c r="B336" t="s">
        <v>781</v>
      </c>
      <c r="C336" t="s">
        <v>3175</v>
      </c>
      <c r="D336" t="s">
        <v>187</v>
      </c>
      <c r="E336">
        <v>21682.9765948399</v>
      </c>
      <c r="F336">
        <v>1797.2</v>
      </c>
      <c r="G336">
        <v>6.6536168973514496</v>
      </c>
      <c r="H336">
        <v>-3.3184267685943198</v>
      </c>
      <c r="I336">
        <v>-12.1276904146294</v>
      </c>
      <c r="J336">
        <v>2.4937138231878202</v>
      </c>
      <c r="K336">
        <v>1922.2136350271801</v>
      </c>
      <c r="L336">
        <v>1827.9193305501401</v>
      </c>
      <c r="M336">
        <v>36.986630956666801</v>
      </c>
      <c r="N336">
        <v>0.71320679881695803</v>
      </c>
      <c r="O336">
        <v>35.118517694190899</v>
      </c>
      <c r="P336">
        <v>61.422733192616803</v>
      </c>
      <c r="Q336">
        <v>0.203243215578782</v>
      </c>
    </row>
    <row r="337" spans="1:17" x14ac:dyDescent="0.3">
      <c r="A337" t="s">
        <v>782</v>
      </c>
      <c r="B337" t="s">
        <v>783</v>
      </c>
      <c r="C337" t="s">
        <v>3169</v>
      </c>
      <c r="D337" t="s">
        <v>228</v>
      </c>
      <c r="E337">
        <v>21619.364883620001</v>
      </c>
      <c r="F337">
        <v>730.1</v>
      </c>
      <c r="G337">
        <v>37.373409383434499</v>
      </c>
      <c r="H337">
        <v>-6.2017838867461102E-2</v>
      </c>
      <c r="I337">
        <v>39.967673563180099</v>
      </c>
      <c r="J337">
        <v>5.36593083955976</v>
      </c>
      <c r="K337">
        <v>718.34478988123794</v>
      </c>
      <c r="L337">
        <v>605.94673438190705</v>
      </c>
      <c r="M337">
        <v>55.856275390379203</v>
      </c>
      <c r="N337">
        <v>1.1392095842507901</v>
      </c>
      <c r="O337">
        <v>6.1498424873305</v>
      </c>
      <c r="P337">
        <v>72.600472813238696</v>
      </c>
      <c r="Q337">
        <v>-2.8333552939854002E-2</v>
      </c>
    </row>
    <row r="338" spans="1:17" x14ac:dyDescent="0.3">
      <c r="A338" t="s">
        <v>784</v>
      </c>
      <c r="B338" t="s">
        <v>785</v>
      </c>
      <c r="C338" t="s">
        <v>3175</v>
      </c>
      <c r="D338" t="s">
        <v>187</v>
      </c>
      <c r="E338">
        <v>21608.480993919999</v>
      </c>
      <c r="F338">
        <v>557.15</v>
      </c>
      <c r="G338">
        <v>-12.2118460945495</v>
      </c>
      <c r="H338">
        <v>-3.3808349169971499</v>
      </c>
      <c r="I338">
        <v>2.3148863515175702</v>
      </c>
      <c r="J338">
        <v>3.9750934389172401</v>
      </c>
      <c r="K338">
        <v>566.60883505460095</v>
      </c>
      <c r="L338">
        <v>529.53812220228497</v>
      </c>
      <c r="M338">
        <v>52.667969564364697</v>
      </c>
      <c r="N338">
        <v>1.0093607488794301</v>
      </c>
      <c r="O338">
        <v>11.7113883155344</v>
      </c>
      <c r="P338">
        <v>36.959193706981303</v>
      </c>
      <c r="Q338">
        <v>8.8768654837253005E-2</v>
      </c>
    </row>
    <row r="339" spans="1:17" x14ac:dyDescent="0.3">
      <c r="A339" t="s">
        <v>786</v>
      </c>
      <c r="B339" t="s">
        <v>787</v>
      </c>
      <c r="C339" t="s">
        <v>3183</v>
      </c>
      <c r="D339" t="s">
        <v>270</v>
      </c>
      <c r="E339">
        <v>21560.663940479899</v>
      </c>
      <c r="F339">
        <v>555.15</v>
      </c>
      <c r="G339">
        <v>179.033957137405</v>
      </c>
      <c r="H339">
        <v>16.510958258874201</v>
      </c>
      <c r="I339">
        <v>84.242357146946702</v>
      </c>
      <c r="J339">
        <v>10.6308396517862</v>
      </c>
      <c r="K339">
        <v>459.62459279633498</v>
      </c>
      <c r="L339">
        <v>331.89357701847302</v>
      </c>
      <c r="M339">
        <v>77.005674853085907</v>
      </c>
      <c r="N339">
        <v>0.47592845294623898</v>
      </c>
      <c r="O339">
        <v>5.2688462577681703</v>
      </c>
      <c r="P339">
        <v>233.423423423423</v>
      </c>
      <c r="Q339">
        <v>0.15832614600050701</v>
      </c>
    </row>
    <row r="340" spans="1:17" x14ac:dyDescent="0.3">
      <c r="A340" t="s">
        <v>788</v>
      </c>
      <c r="B340" t="s">
        <v>789</v>
      </c>
      <c r="C340" t="s">
        <v>3180</v>
      </c>
      <c r="D340" t="s">
        <v>790</v>
      </c>
      <c r="E340">
        <v>21552.839723879999</v>
      </c>
      <c r="F340">
        <v>312.3</v>
      </c>
      <c r="G340">
        <v>61.3040975732535</v>
      </c>
      <c r="H340">
        <v>-1.2716447789163201</v>
      </c>
      <c r="I340">
        <v>42.016140946307097</v>
      </c>
      <c r="J340">
        <v>-5.2260273968582904</v>
      </c>
      <c r="K340">
        <v>298.27522640026399</v>
      </c>
      <c r="L340">
        <v>236.806866983709</v>
      </c>
      <c r="M340">
        <v>44.463794698481799</v>
      </c>
      <c r="N340">
        <v>0.97144795114505</v>
      </c>
      <c r="O340">
        <v>10.4707012487992</v>
      </c>
      <c r="P340">
        <v>110.586648685097</v>
      </c>
      <c r="Q340">
        <v>3.0269643503465001E-2</v>
      </c>
    </row>
    <row r="341" spans="1:17" x14ac:dyDescent="0.3">
      <c r="A341" t="s">
        <v>791</v>
      </c>
      <c r="B341" t="s">
        <v>792</v>
      </c>
      <c r="C341" t="s">
        <v>3181</v>
      </c>
      <c r="D341" t="s">
        <v>261</v>
      </c>
      <c r="E341">
        <v>21443.450761119999</v>
      </c>
      <c r="F341">
        <v>679.3</v>
      </c>
      <c r="G341">
        <v>2.6314677876748398</v>
      </c>
      <c r="H341">
        <v>-3.56077210464756</v>
      </c>
      <c r="I341">
        <v>2.7815089967947202</v>
      </c>
      <c r="J341">
        <v>1.9245980840059</v>
      </c>
      <c r="K341">
        <v>691.93366571811498</v>
      </c>
      <c r="L341">
        <v>642.18431042695295</v>
      </c>
      <c r="M341">
        <v>34.590034393703696</v>
      </c>
      <c r="N341">
        <v>0.58812743020956304</v>
      </c>
      <c r="O341">
        <v>17.6137200058884</v>
      </c>
      <c r="P341">
        <v>45.522707797772</v>
      </c>
      <c r="Q341">
        <v>0.112768724410423</v>
      </c>
    </row>
    <row r="342" spans="1:17" x14ac:dyDescent="0.3">
      <c r="A342" t="s">
        <v>793</v>
      </c>
      <c r="B342" t="s">
        <v>794</v>
      </c>
      <c r="C342" t="s">
        <v>3170</v>
      </c>
      <c r="D342" t="s">
        <v>706</v>
      </c>
      <c r="E342">
        <v>21427.816279343999</v>
      </c>
      <c r="F342">
        <v>141.26</v>
      </c>
      <c r="G342">
        <v>52.973905717996402</v>
      </c>
      <c r="H342">
        <v>1.22660163438046</v>
      </c>
      <c r="I342">
        <v>30.716159468422902</v>
      </c>
      <c r="J342">
        <v>-2.0133946357908199</v>
      </c>
      <c r="K342">
        <v>143.62528772978399</v>
      </c>
      <c r="L342">
        <v>115.54526390947601</v>
      </c>
      <c r="M342">
        <v>38.039783794446301</v>
      </c>
      <c r="N342">
        <v>0.755701589944068</v>
      </c>
      <c r="O342">
        <v>21.053376752088301</v>
      </c>
      <c r="P342">
        <v>129.69105691056899</v>
      </c>
      <c r="Q342">
        <v>6.5879815022389002E-2</v>
      </c>
    </row>
    <row r="343" spans="1:17" x14ac:dyDescent="0.3">
      <c r="A343" t="s">
        <v>795</v>
      </c>
      <c r="B343" t="s">
        <v>796</v>
      </c>
      <c r="C343" t="s">
        <v>3183</v>
      </c>
      <c r="D343" t="s">
        <v>468</v>
      </c>
      <c r="E343">
        <v>21279.879975</v>
      </c>
      <c r="F343">
        <v>562.65</v>
      </c>
      <c r="G343">
        <v>-14.646017704020499</v>
      </c>
      <c r="H343">
        <v>-6.4853404105029</v>
      </c>
      <c r="I343">
        <v>-31.4702321308338</v>
      </c>
      <c r="J343">
        <v>3.66754203391061</v>
      </c>
      <c r="K343">
        <v>618.17793998865397</v>
      </c>
      <c r="L343">
        <v>636.318870753434</v>
      </c>
      <c r="M343">
        <v>54.412073927796598</v>
      </c>
      <c r="N343">
        <v>0.87552422355955695</v>
      </c>
      <c r="O343">
        <v>36.719097129654301</v>
      </c>
      <c r="P343">
        <v>28.458904109589</v>
      </c>
      <c r="Q343">
        <v>-0.11723676311324401</v>
      </c>
    </row>
    <row r="344" spans="1:17" x14ac:dyDescent="0.3">
      <c r="A344" t="s">
        <v>797</v>
      </c>
      <c r="B344" t="s">
        <v>798</v>
      </c>
      <c r="C344" t="s">
        <v>3182</v>
      </c>
      <c r="D344" t="s">
        <v>130</v>
      </c>
      <c r="E344">
        <v>21264.409903485001</v>
      </c>
      <c r="F344">
        <v>1822.8</v>
      </c>
      <c r="G344">
        <v>139.36899745764501</v>
      </c>
      <c r="H344">
        <v>7.4352471170225103</v>
      </c>
      <c r="I344">
        <v>6.8052571188052502</v>
      </c>
      <c r="J344">
        <v>-3.9439080647798401</v>
      </c>
      <c r="K344">
        <v>1830.1831850815199</v>
      </c>
      <c r="L344">
        <v>1590.84483894798</v>
      </c>
      <c r="M344">
        <v>42.240386702740402</v>
      </c>
      <c r="N344">
        <v>1.1065106450466999</v>
      </c>
      <c r="O344">
        <v>18.5430882966862</v>
      </c>
      <c r="P344">
        <v>191.65811674449199</v>
      </c>
      <c r="Q344">
        <v>8.2075328630103001E-2</v>
      </c>
    </row>
    <row r="345" spans="1:17" x14ac:dyDescent="0.3">
      <c r="A345" t="s">
        <v>799</v>
      </c>
      <c r="B345" t="s">
        <v>800</v>
      </c>
      <c r="C345" t="s">
        <v>3172</v>
      </c>
      <c r="D345" t="s">
        <v>46</v>
      </c>
      <c r="E345">
        <v>21176.65172636</v>
      </c>
      <c r="F345">
        <v>218.65</v>
      </c>
      <c r="G345">
        <v>20.2583415328325</v>
      </c>
      <c r="H345">
        <v>-12.2714223980651</v>
      </c>
      <c r="I345">
        <v>-18.486321206388901</v>
      </c>
      <c r="J345">
        <v>2.8958549249813998</v>
      </c>
      <c r="K345">
        <v>249.846531639685</v>
      </c>
      <c r="L345">
        <v>233.70364832186999</v>
      </c>
      <c r="M345">
        <v>33.449532597391901</v>
      </c>
      <c r="N345">
        <v>0.38592549492157302</v>
      </c>
      <c r="O345">
        <v>60.804939400868903</v>
      </c>
      <c r="P345">
        <v>71.827111984282894</v>
      </c>
      <c r="Q345">
        <v>0.15441863256490401</v>
      </c>
    </row>
    <row r="346" spans="1:17" x14ac:dyDescent="0.3">
      <c r="A346" t="s">
        <v>801</v>
      </c>
      <c r="B346" t="s">
        <v>802</v>
      </c>
      <c r="C346" t="s">
        <v>3168</v>
      </c>
      <c r="D346" t="s">
        <v>289</v>
      </c>
      <c r="E346">
        <v>21060.155178450001</v>
      </c>
      <c r="F346">
        <v>1914.3</v>
      </c>
      <c r="G346">
        <v>-16.734218405322601</v>
      </c>
      <c r="H346">
        <v>-4.1505642829144698</v>
      </c>
      <c r="I346">
        <v>-19.941559064650399</v>
      </c>
      <c r="J346">
        <v>-1.3082287057261599</v>
      </c>
      <c r="K346">
        <v>1946.5551383291599</v>
      </c>
      <c r="L346">
        <v>1870.2771867275401</v>
      </c>
      <c r="M346">
        <v>33.029277525374503</v>
      </c>
      <c r="N346">
        <v>0.61550326119995602</v>
      </c>
      <c r="O346">
        <v>28.451653345870501</v>
      </c>
      <c r="P346">
        <v>24.135918552623</v>
      </c>
      <c r="Q346">
        <v>4.9944184083604001E-2</v>
      </c>
    </row>
    <row r="347" spans="1:17" x14ac:dyDescent="0.3">
      <c r="A347" t="s">
        <v>803</v>
      </c>
      <c r="B347" t="s">
        <v>804</v>
      </c>
      <c r="C347" t="s">
        <v>3181</v>
      </c>
      <c r="D347" t="s">
        <v>124</v>
      </c>
      <c r="E347">
        <v>20995.949405766802</v>
      </c>
      <c r="F347">
        <v>13963.25</v>
      </c>
      <c r="G347">
        <v>111.22676513549099</v>
      </c>
      <c r="H347">
        <v>-3.9919063807952901</v>
      </c>
      <c r="I347">
        <v>67.785453819770794</v>
      </c>
      <c r="J347">
        <v>8.1621868476548798</v>
      </c>
      <c r="K347">
        <v>13723.5793970986</v>
      </c>
      <c r="L347">
        <v>10734.3055611121</v>
      </c>
      <c r="M347">
        <v>54.588298851718697</v>
      </c>
      <c r="N347">
        <v>2.2534114824450699</v>
      </c>
      <c r="O347">
        <v>12.4530463896299</v>
      </c>
      <c r="P347">
        <v>212.422388043003</v>
      </c>
    </row>
    <row r="348" spans="1:17" x14ac:dyDescent="0.3">
      <c r="A348" t="s">
        <v>805</v>
      </c>
      <c r="B348" t="s">
        <v>806</v>
      </c>
      <c r="C348" t="s">
        <v>3173</v>
      </c>
      <c r="D348" t="s">
        <v>277</v>
      </c>
      <c r="E348">
        <v>20781.47131062</v>
      </c>
      <c r="F348">
        <v>422.3</v>
      </c>
      <c r="G348">
        <v>-4.6512532872212304</v>
      </c>
      <c r="H348">
        <v>3.6784767049656102</v>
      </c>
      <c r="I348">
        <v>-11.4966771477691</v>
      </c>
      <c r="J348">
        <v>3.0772874579636702</v>
      </c>
      <c r="K348">
        <v>399.853044102838</v>
      </c>
      <c r="L348">
        <v>381.37214034830203</v>
      </c>
      <c r="M348">
        <v>54.323907524655297</v>
      </c>
      <c r="N348">
        <v>0.54811972636162598</v>
      </c>
      <c r="O348">
        <v>32.133554345252101</v>
      </c>
      <c r="P348">
        <v>35.744133719061402</v>
      </c>
      <c r="Q348">
        <v>0.100542959991393</v>
      </c>
    </row>
    <row r="349" spans="1:17" x14ac:dyDescent="0.3">
      <c r="A349" t="s">
        <v>807</v>
      </c>
      <c r="B349" t="s">
        <v>808</v>
      </c>
      <c r="C349" t="s">
        <v>3173</v>
      </c>
      <c r="D349" t="s">
        <v>54</v>
      </c>
      <c r="E349">
        <v>20747.773363960099</v>
      </c>
      <c r="F349">
        <v>1923.6</v>
      </c>
      <c r="G349">
        <v>49.501097570799899</v>
      </c>
      <c r="H349">
        <v>13.896022363182601</v>
      </c>
      <c r="I349">
        <v>14.9298124612789</v>
      </c>
      <c r="J349">
        <v>-7.86041660367927</v>
      </c>
      <c r="K349">
        <v>1882.7908472869899</v>
      </c>
      <c r="L349">
        <v>1580.09697636397</v>
      </c>
      <c r="M349">
        <v>39.036490518134002</v>
      </c>
      <c r="N349">
        <v>2.6268302722921901</v>
      </c>
      <c r="O349">
        <v>38.490330630068598</v>
      </c>
      <c r="P349">
        <v>83.025689819219707</v>
      </c>
    </row>
    <row r="350" spans="1:17" x14ac:dyDescent="0.3">
      <c r="A350" t="s">
        <v>809</v>
      </c>
      <c r="B350" t="s">
        <v>810</v>
      </c>
      <c r="C350" t="s">
        <v>3177</v>
      </c>
      <c r="D350" t="s">
        <v>77</v>
      </c>
      <c r="E350">
        <v>20744.108040200001</v>
      </c>
      <c r="F350">
        <v>872.95</v>
      </c>
      <c r="G350">
        <v>-34.090387359308203</v>
      </c>
      <c r="H350">
        <v>5.3688515848899598</v>
      </c>
      <c r="I350">
        <v>-10.527705882390901</v>
      </c>
      <c r="J350">
        <v>6.0039222267036898</v>
      </c>
      <c r="K350">
        <v>835.81269041439998</v>
      </c>
      <c r="L350">
        <v>842.964826542016</v>
      </c>
      <c r="M350">
        <v>79.158585927653903</v>
      </c>
      <c r="N350">
        <v>0.690669441539286</v>
      </c>
      <c r="O350">
        <v>21.221146686522701</v>
      </c>
      <c r="P350">
        <v>24.707142857142799</v>
      </c>
      <c r="Q350">
        <v>-7.0750157407125994E-2</v>
      </c>
    </row>
    <row r="351" spans="1:17" hidden="1" x14ac:dyDescent="0.3">
      <c r="A351" t="s">
        <v>811</v>
      </c>
      <c r="B351" t="s">
        <v>812</v>
      </c>
      <c r="C351" t="s">
        <v>3184</v>
      </c>
      <c r="D351" t="s">
        <v>57</v>
      </c>
      <c r="E351">
        <v>20522.704665294001</v>
      </c>
      <c r="F351">
        <v>53.64</v>
      </c>
      <c r="G351">
        <v>149.35228862541101</v>
      </c>
      <c r="H351">
        <v>70.417682660300599</v>
      </c>
      <c r="I351">
        <v>56.129684670305899</v>
      </c>
      <c r="J351">
        <v>19.798211270992699</v>
      </c>
      <c r="K351">
        <v>35.079769158857502</v>
      </c>
      <c r="L351">
        <v>28.673445996487001</v>
      </c>
      <c r="M351">
        <v>96.688177280145496</v>
      </c>
      <c r="N351">
        <v>1.7392107540180199</v>
      </c>
      <c r="O351">
        <v>0</v>
      </c>
      <c r="P351">
        <v>244.95176848874499</v>
      </c>
      <c r="Q351">
        <v>0.10642284799477</v>
      </c>
    </row>
    <row r="352" spans="1:17" x14ac:dyDescent="0.3">
      <c r="A352" t="s">
        <v>813</v>
      </c>
      <c r="B352" t="s">
        <v>814</v>
      </c>
      <c r="C352" t="s">
        <v>3180</v>
      </c>
      <c r="D352" t="s">
        <v>431</v>
      </c>
      <c r="E352">
        <v>20503.070490059999</v>
      </c>
      <c r="F352">
        <v>8566.35</v>
      </c>
      <c r="G352">
        <v>-3.5007714384507</v>
      </c>
      <c r="H352">
        <v>6.7954604380783596</v>
      </c>
      <c r="I352">
        <v>27.723736804962101</v>
      </c>
      <c r="J352">
        <v>10.034113368894801</v>
      </c>
      <c r="K352">
        <v>8160.29092515507</v>
      </c>
      <c r="L352">
        <v>7481.0846291034504</v>
      </c>
      <c r="M352">
        <v>64.596970280470799</v>
      </c>
      <c r="N352">
        <v>1.4454306183508101</v>
      </c>
      <c r="O352">
        <v>10.767129524243099</v>
      </c>
      <c r="P352">
        <v>56.1322130281048</v>
      </c>
      <c r="Q352">
        <v>7.9007033336130003E-3</v>
      </c>
    </row>
    <row r="353" spans="1:17" x14ac:dyDescent="0.3">
      <c r="A353" t="s">
        <v>815</v>
      </c>
      <c r="B353" t="s">
        <v>816</v>
      </c>
      <c r="C353" t="s">
        <v>3170</v>
      </c>
      <c r="D353" t="s">
        <v>706</v>
      </c>
      <c r="E353">
        <v>20268.689524649999</v>
      </c>
      <c r="F353">
        <v>1149.9000000000001</v>
      </c>
      <c r="G353">
        <v>-0.51444358962389403</v>
      </c>
      <c r="H353">
        <v>-11.9747187361192</v>
      </c>
      <c r="I353">
        <v>39.916628726984698</v>
      </c>
      <c r="J353">
        <v>6.0796405727709502E-2</v>
      </c>
      <c r="K353">
        <v>1256.0718463969299</v>
      </c>
      <c r="L353">
        <v>1106.2638954833501</v>
      </c>
      <c r="M353">
        <v>28.331570130696701</v>
      </c>
      <c r="N353">
        <v>0.670436487947769</v>
      </c>
      <c r="O353">
        <v>30.011305330898299</v>
      </c>
      <c r="P353">
        <v>76.568138195777294</v>
      </c>
      <c r="Q353">
        <v>8.4043956915475004E-2</v>
      </c>
    </row>
    <row r="354" spans="1:17" hidden="1" x14ac:dyDescent="0.3">
      <c r="A354" t="s">
        <v>817</v>
      </c>
      <c r="B354" t="s">
        <v>818</v>
      </c>
      <c r="C354" t="s">
        <v>3184</v>
      </c>
      <c r="D354" t="s">
        <v>592</v>
      </c>
      <c r="E354">
        <v>20263.770317144099</v>
      </c>
      <c r="F354">
        <v>812.6</v>
      </c>
      <c r="G354">
        <v>-40.083689899000802</v>
      </c>
      <c r="H354">
        <v>-2.3638384246252999E-2</v>
      </c>
      <c r="I354">
        <v>-15.6268506890487</v>
      </c>
      <c r="J354">
        <v>3.3106400088091998</v>
      </c>
      <c r="K354">
        <v>820.83049916803998</v>
      </c>
      <c r="L354">
        <v>840.06023656066805</v>
      </c>
      <c r="M354">
        <v>43.848163685539298</v>
      </c>
      <c r="N354">
        <v>0.70032858361656303</v>
      </c>
      <c r="O354">
        <v>18.016244154565499</v>
      </c>
      <c r="P354">
        <v>7.1678206396307198</v>
      </c>
      <c r="Q354">
        <v>-0.17902467277341699</v>
      </c>
    </row>
    <row r="355" spans="1:17" hidden="1" x14ac:dyDescent="0.3">
      <c r="A355" t="s">
        <v>819</v>
      </c>
      <c r="B355" t="s">
        <v>820</v>
      </c>
      <c r="C355" t="s">
        <v>3184</v>
      </c>
      <c r="D355" t="s">
        <v>130</v>
      </c>
      <c r="E355">
        <v>20173.740000000002</v>
      </c>
      <c r="F355">
        <v>141.4</v>
      </c>
      <c r="G355">
        <v>-17.9584793467737</v>
      </c>
      <c r="H355">
        <v>2.2617217998070198</v>
      </c>
      <c r="I355">
        <v>-3.9807645439168402</v>
      </c>
      <c r="J355">
        <v>2.9712383103915401</v>
      </c>
      <c r="K355">
        <v>141.12833314946801</v>
      </c>
      <c r="L355">
        <v>134.79566908786401</v>
      </c>
      <c r="M355">
        <v>53.328059728626101</v>
      </c>
      <c r="N355">
        <v>0.26677380661566003</v>
      </c>
      <c r="O355">
        <v>9.5120226308344993</v>
      </c>
      <c r="P355">
        <v>17.5883575883575</v>
      </c>
    </row>
    <row r="356" spans="1:17" hidden="1" x14ac:dyDescent="0.3">
      <c r="A356" t="s">
        <v>821</v>
      </c>
      <c r="B356" t="s">
        <v>822</v>
      </c>
      <c r="C356" t="s">
        <v>3184</v>
      </c>
      <c r="D356" t="s">
        <v>130</v>
      </c>
      <c r="E356">
        <v>20155.501969815999</v>
      </c>
      <c r="F356">
        <v>359.85</v>
      </c>
      <c r="G356">
        <v>-13.058932945833201</v>
      </c>
      <c r="H356">
        <v>3.8285571359379</v>
      </c>
      <c r="I356">
        <v>-8.0331505052484804</v>
      </c>
      <c r="J356">
        <v>2.8542803772020999</v>
      </c>
      <c r="K356">
        <v>345.998382640199</v>
      </c>
      <c r="L356">
        <v>338.88302119188398</v>
      </c>
      <c r="M356">
        <v>42.778347382377802</v>
      </c>
      <c r="N356">
        <v>0.933798400386183</v>
      </c>
      <c r="O356">
        <v>1.43115186883422</v>
      </c>
      <c r="P356">
        <v>18.177339901477801</v>
      </c>
      <c r="Q356">
        <v>-0.10379904096142301</v>
      </c>
    </row>
    <row r="357" spans="1:17" x14ac:dyDescent="0.3">
      <c r="A357" t="s">
        <v>823</v>
      </c>
      <c r="B357" t="s">
        <v>824</v>
      </c>
      <c r="C357" t="s">
        <v>3176</v>
      </c>
      <c r="D357" t="s">
        <v>124</v>
      </c>
      <c r="E357">
        <v>20145.399018183602</v>
      </c>
      <c r="F357">
        <v>1109.1500000000001</v>
      </c>
      <c r="G357">
        <v>114.28479808367</v>
      </c>
      <c r="H357">
        <v>14.3404805877617</v>
      </c>
      <c r="I357">
        <v>5.6526027591632602</v>
      </c>
      <c r="J357">
        <v>1.65364432340828</v>
      </c>
      <c r="K357">
        <v>1022.55432329037</v>
      </c>
      <c r="L357">
        <v>886.51519211399795</v>
      </c>
      <c r="M357">
        <v>51.2435056800824</v>
      </c>
      <c r="N357">
        <v>1.75800432407178</v>
      </c>
      <c r="O357">
        <v>18.469097957895599</v>
      </c>
      <c r="P357">
        <v>156.450867052023</v>
      </c>
      <c r="Q357">
        <v>0.240579232585419</v>
      </c>
    </row>
    <row r="358" spans="1:17" x14ac:dyDescent="0.3">
      <c r="A358" t="s">
        <v>825</v>
      </c>
      <c r="B358" t="s">
        <v>826</v>
      </c>
      <c r="C358" t="s">
        <v>3171</v>
      </c>
      <c r="D358" t="s">
        <v>225</v>
      </c>
      <c r="E358">
        <v>20128.495430999999</v>
      </c>
      <c r="F358">
        <v>2783.5</v>
      </c>
      <c r="G358">
        <v>95.723148161994601</v>
      </c>
      <c r="H358">
        <v>16.608698206434202</v>
      </c>
      <c r="I358">
        <v>57.736747964308996</v>
      </c>
      <c r="J358">
        <v>9.5155696064521091</v>
      </c>
      <c r="K358">
        <v>2514.6524043944301</v>
      </c>
      <c r="L358">
        <v>1966.366380897</v>
      </c>
      <c r="M358">
        <v>73.606936581876397</v>
      </c>
      <c r="N358">
        <v>0.73038685629054101</v>
      </c>
      <c r="O358">
        <v>6.8798275552362096</v>
      </c>
      <c r="P358">
        <v>138.58912270175199</v>
      </c>
      <c r="Q358">
        <v>9.5832323158173E-2</v>
      </c>
    </row>
    <row r="359" spans="1:17" x14ac:dyDescent="0.3">
      <c r="A359" t="s">
        <v>827</v>
      </c>
      <c r="B359" t="s">
        <v>828</v>
      </c>
      <c r="C359" t="s">
        <v>3171</v>
      </c>
      <c r="D359" t="s">
        <v>37</v>
      </c>
      <c r="E359">
        <v>20089.984913239899</v>
      </c>
      <c r="F359">
        <v>538.1</v>
      </c>
      <c r="G359">
        <v>16.667945435711001</v>
      </c>
      <c r="H359">
        <v>-1.1188910376865899</v>
      </c>
      <c r="I359">
        <v>8.8491985525437205</v>
      </c>
      <c r="J359">
        <v>6.2818557324853002</v>
      </c>
      <c r="K359">
        <v>535.04811888088796</v>
      </c>
      <c r="L359">
        <v>471.83881444664399</v>
      </c>
      <c r="M359">
        <v>51.446981925309103</v>
      </c>
      <c r="N359">
        <v>0.51789949033364902</v>
      </c>
      <c r="O359">
        <v>10.7322059096822</v>
      </c>
      <c r="P359">
        <v>61.591591591591602</v>
      </c>
      <c r="Q359">
        <v>0.141299416374568</v>
      </c>
    </row>
    <row r="360" spans="1:17" x14ac:dyDescent="0.3">
      <c r="A360" t="s">
        <v>829</v>
      </c>
      <c r="B360" t="s">
        <v>830</v>
      </c>
      <c r="C360" t="s">
        <v>3178</v>
      </c>
      <c r="D360" t="s">
        <v>37</v>
      </c>
      <c r="E360">
        <v>19960.5356712799</v>
      </c>
      <c r="F360">
        <v>889.25</v>
      </c>
      <c r="G360">
        <v>-16.975475564421501</v>
      </c>
      <c r="H360">
        <v>-5.3843926320326002E-2</v>
      </c>
      <c r="I360">
        <v>-0.75749322947072495</v>
      </c>
      <c r="J360">
        <v>6.6640269621508903</v>
      </c>
      <c r="K360">
        <v>901.36988922911701</v>
      </c>
      <c r="L360">
        <v>866.92035754318294</v>
      </c>
      <c r="M360">
        <v>56.553899021897898</v>
      </c>
      <c r="N360">
        <v>0.75487879926054802</v>
      </c>
      <c r="O360">
        <v>15.265673320213599</v>
      </c>
      <c r="P360">
        <v>25.035151856017901</v>
      </c>
    </row>
    <row r="361" spans="1:17" x14ac:dyDescent="0.3">
      <c r="A361" t="s">
        <v>831</v>
      </c>
      <c r="B361" t="s">
        <v>832</v>
      </c>
      <c r="C361" t="s">
        <v>3178</v>
      </c>
      <c r="D361" t="s">
        <v>833</v>
      </c>
      <c r="E361">
        <v>19931.138932900001</v>
      </c>
      <c r="F361">
        <v>882.9</v>
      </c>
      <c r="G361">
        <v>8.3656806282789091</v>
      </c>
      <c r="H361">
        <v>13.6674579909758</v>
      </c>
      <c r="I361">
        <v>24.323549998867598</v>
      </c>
      <c r="J361">
        <v>3.0311972772345599</v>
      </c>
      <c r="K361">
        <v>804.28547106319797</v>
      </c>
      <c r="L361">
        <v>724.41927219915794</v>
      </c>
      <c r="M361">
        <v>64.711621434035195</v>
      </c>
      <c r="N361">
        <v>1.1748073993114501</v>
      </c>
      <c r="O361">
        <v>5.9010080416808304</v>
      </c>
      <c r="P361">
        <v>48.636363636363598</v>
      </c>
      <c r="Q361">
        <v>6.3739670028918005E-2</v>
      </c>
    </row>
    <row r="362" spans="1:17" x14ac:dyDescent="0.3">
      <c r="A362" t="s">
        <v>834</v>
      </c>
      <c r="B362" t="s">
        <v>835</v>
      </c>
      <c r="C362" t="s">
        <v>3169</v>
      </c>
      <c r="D362" t="s">
        <v>570</v>
      </c>
      <c r="E362">
        <v>19822.717589324999</v>
      </c>
      <c r="F362">
        <v>455.65</v>
      </c>
      <c r="G362">
        <v>-52.884528758075497</v>
      </c>
      <c r="H362">
        <v>2.1484720477883101</v>
      </c>
      <c r="I362">
        <v>20.825728442697901</v>
      </c>
      <c r="J362">
        <v>-2.87476915823706</v>
      </c>
      <c r="K362">
        <v>473.239092297014</v>
      </c>
      <c r="L362">
        <v>476.79520493899997</v>
      </c>
      <c r="M362">
        <v>37.747101824746601</v>
      </c>
      <c r="N362">
        <v>2.7871959909439301</v>
      </c>
      <c r="O362">
        <v>50.339640249176</v>
      </c>
      <c r="P362">
        <v>49.746943604574703</v>
      </c>
      <c r="Q362">
        <v>4.9465012024644997E-2</v>
      </c>
    </row>
    <row r="363" spans="1:17" hidden="1" x14ac:dyDescent="0.3">
      <c r="A363" t="s">
        <v>836</v>
      </c>
      <c r="B363" t="s">
        <v>837</v>
      </c>
      <c r="C363" t="s">
        <v>3179</v>
      </c>
      <c r="D363" t="s">
        <v>838</v>
      </c>
      <c r="E363">
        <v>19715.609855359398</v>
      </c>
      <c r="F363">
        <v>1788.05</v>
      </c>
      <c r="G363">
        <v>-2.1513605377696701</v>
      </c>
      <c r="H363">
        <v>-0.29440525178731602</v>
      </c>
      <c r="I363">
        <v>14.596140873456401</v>
      </c>
      <c r="J363">
        <v>7.2560034787849403</v>
      </c>
      <c r="K363">
        <v>1739.6181720637001</v>
      </c>
      <c r="M363">
        <v>58.276556424133801</v>
      </c>
      <c r="N363">
        <v>0.71668019971590302</v>
      </c>
      <c r="O363">
        <v>11.9096222141439</v>
      </c>
      <c r="P363">
        <v>45.175171517882497</v>
      </c>
    </row>
    <row r="364" spans="1:17" hidden="1" x14ac:dyDescent="0.3">
      <c r="A364" t="s">
        <v>839</v>
      </c>
      <c r="B364" t="s">
        <v>840</v>
      </c>
      <c r="C364" t="s">
        <v>3184</v>
      </c>
      <c r="D364" t="s">
        <v>46</v>
      </c>
      <c r="E364">
        <v>19707.9940341072</v>
      </c>
      <c r="F364">
        <v>1793.2</v>
      </c>
      <c r="G364">
        <v>510.35478929945299</v>
      </c>
      <c r="H364">
        <v>23.479450153845701</v>
      </c>
      <c r="I364">
        <v>-2.32766621231952</v>
      </c>
      <c r="J364">
        <v>1.46954900062062</v>
      </c>
      <c r="K364">
        <v>1696.7783814970801</v>
      </c>
      <c r="L364">
        <v>1494.7090812567201</v>
      </c>
      <c r="M364">
        <v>64.222191557315696</v>
      </c>
      <c r="N364">
        <v>1.37711261808219</v>
      </c>
      <c r="O364">
        <v>69.403859022975595</v>
      </c>
      <c r="P364">
        <v>647.16666666666595</v>
      </c>
      <c r="Q364">
        <v>0.29736769150674403</v>
      </c>
    </row>
    <row r="365" spans="1:17" hidden="1" x14ac:dyDescent="0.3">
      <c r="A365" t="s">
        <v>841</v>
      </c>
      <c r="B365" t="s">
        <v>842</v>
      </c>
      <c r="C365" t="s">
        <v>3169</v>
      </c>
      <c r="D365" t="s">
        <v>51</v>
      </c>
      <c r="E365">
        <v>19689.028009574999</v>
      </c>
      <c r="F365">
        <v>443.4</v>
      </c>
      <c r="G365">
        <v>5.2908875890522804</v>
      </c>
      <c r="H365">
        <v>12.979577449015601</v>
      </c>
      <c r="I365">
        <v>22.0383890002784</v>
      </c>
      <c r="J365">
        <v>-5.8095962050720003</v>
      </c>
      <c r="K365">
        <v>437.48280613408599</v>
      </c>
      <c r="M365">
        <v>43.210957334803801</v>
      </c>
      <c r="N365">
        <v>1.2701506153369899</v>
      </c>
      <c r="O365">
        <v>16.553901668921899</v>
      </c>
      <c r="P365">
        <v>51.849315068493098</v>
      </c>
    </row>
    <row r="366" spans="1:17" x14ac:dyDescent="0.3">
      <c r="A366" t="s">
        <v>843</v>
      </c>
      <c r="B366" t="s">
        <v>844</v>
      </c>
      <c r="C366" t="s">
        <v>3181</v>
      </c>
      <c r="D366" t="s">
        <v>552</v>
      </c>
      <c r="E366">
        <v>19644.748310913001</v>
      </c>
      <c r="F366">
        <v>1722.25</v>
      </c>
      <c r="G366">
        <v>-7.07799379131656</v>
      </c>
      <c r="H366">
        <v>6.7048769579532799</v>
      </c>
      <c r="I366">
        <v>-2.3608210093859698</v>
      </c>
      <c r="J366">
        <v>6.5701883597126001</v>
      </c>
      <c r="K366">
        <v>1675.94915471287</v>
      </c>
      <c r="L366">
        <v>1613.0649473687499</v>
      </c>
      <c r="M366">
        <v>71.818416205537801</v>
      </c>
      <c r="N366">
        <v>1.2448520075193099</v>
      </c>
      <c r="O366">
        <v>10.434025257657099</v>
      </c>
      <c r="P366">
        <v>31.670489296635999</v>
      </c>
    </row>
    <row r="367" spans="1:17" x14ac:dyDescent="0.3">
      <c r="A367" t="s">
        <v>845</v>
      </c>
      <c r="B367" t="s">
        <v>846</v>
      </c>
      <c r="C367" t="s">
        <v>3181</v>
      </c>
      <c r="D367" t="s">
        <v>325</v>
      </c>
      <c r="E367">
        <v>19566.627120000001</v>
      </c>
      <c r="F367">
        <v>1658.4</v>
      </c>
      <c r="G367">
        <v>70.5101668917236</v>
      </c>
      <c r="H367">
        <v>-9.0259343609760005</v>
      </c>
      <c r="I367">
        <v>75.317899030447606</v>
      </c>
      <c r="J367">
        <v>2.7709223273755099</v>
      </c>
      <c r="K367">
        <v>1839.3725632974099</v>
      </c>
      <c r="L367">
        <v>1482.2193139353001</v>
      </c>
      <c r="M367">
        <v>40.505244775718303</v>
      </c>
      <c r="N367">
        <v>0.73260503921408904</v>
      </c>
      <c r="O367">
        <v>70.875542691751093</v>
      </c>
      <c r="P367">
        <v>155.807496529384</v>
      </c>
      <c r="Q367">
        <v>0.18253607365338001</v>
      </c>
    </row>
    <row r="368" spans="1:17" x14ac:dyDescent="0.3">
      <c r="A368" t="s">
        <v>847</v>
      </c>
      <c r="B368" t="s">
        <v>848</v>
      </c>
      <c r="C368" t="s">
        <v>3181</v>
      </c>
      <c r="D368" t="s">
        <v>261</v>
      </c>
      <c r="E368">
        <v>19530.820844999998</v>
      </c>
      <c r="F368">
        <v>17766.45</v>
      </c>
      <c r="G368">
        <v>-7.3488643281703396</v>
      </c>
      <c r="H368">
        <v>18.3328309129848</v>
      </c>
      <c r="I368">
        <v>-10.3710028432616</v>
      </c>
      <c r="J368">
        <v>14.815171434629701</v>
      </c>
      <c r="K368">
        <v>16165.826127422501</v>
      </c>
      <c r="L368">
        <v>15380.503372819099</v>
      </c>
      <c r="M368">
        <v>78.279121422145806</v>
      </c>
      <c r="N368">
        <v>1.6763442790801399</v>
      </c>
      <c r="O368">
        <v>8.0685786974887996</v>
      </c>
      <c r="P368">
        <v>39.648098221233496</v>
      </c>
      <c r="Q368">
        <v>9.5468326563052E-2</v>
      </c>
    </row>
    <row r="369" spans="1:17" x14ac:dyDescent="0.3">
      <c r="A369" t="s">
        <v>849</v>
      </c>
      <c r="B369" t="s">
        <v>850</v>
      </c>
      <c r="C369" t="s">
        <v>3169</v>
      </c>
      <c r="D369" t="s">
        <v>479</v>
      </c>
      <c r="E369">
        <v>19528.748182843599</v>
      </c>
      <c r="F369">
        <v>1137.3499999999999</v>
      </c>
      <c r="G369">
        <v>104.990712206156</v>
      </c>
      <c r="H369">
        <v>10.299324704379</v>
      </c>
      <c r="I369">
        <v>67.183372383494401</v>
      </c>
      <c r="J369">
        <v>9.1950345761721692</v>
      </c>
      <c r="K369">
        <v>976.27849762820904</v>
      </c>
      <c r="L369">
        <v>763.26560402699999</v>
      </c>
      <c r="M369">
        <v>67.883622976219499</v>
      </c>
      <c r="N369">
        <v>1.3950778254298799</v>
      </c>
      <c r="O369">
        <v>4.5412581878929199</v>
      </c>
      <c r="P369">
        <v>167.26589119962401</v>
      </c>
    </row>
    <row r="370" spans="1:17" x14ac:dyDescent="0.3">
      <c r="A370" t="s">
        <v>851</v>
      </c>
      <c r="B370" t="s">
        <v>852</v>
      </c>
      <c r="C370" t="s">
        <v>3181</v>
      </c>
      <c r="D370" t="s">
        <v>161</v>
      </c>
      <c r="E370">
        <v>19513.28029635</v>
      </c>
      <c r="F370">
        <v>787.6</v>
      </c>
      <c r="G370">
        <v>88.271998749541595</v>
      </c>
      <c r="H370">
        <v>-1.5570161348801199</v>
      </c>
      <c r="I370">
        <v>-14.0010120641643</v>
      </c>
      <c r="J370">
        <v>2.2900023640532998E-3</v>
      </c>
      <c r="K370">
        <v>807.88818955649504</v>
      </c>
      <c r="L370">
        <v>701.03907867201599</v>
      </c>
      <c r="M370">
        <v>52.400732875420402</v>
      </c>
      <c r="N370">
        <v>2.45970216760744</v>
      </c>
      <c r="O370">
        <v>24.428643981716601</v>
      </c>
      <c r="P370">
        <v>162.53333333333299</v>
      </c>
      <c r="Q370">
        <v>0.188044212800524</v>
      </c>
    </row>
    <row r="371" spans="1:17" x14ac:dyDescent="0.3">
      <c r="A371" t="s">
        <v>853</v>
      </c>
      <c r="B371" t="s">
        <v>854</v>
      </c>
      <c r="C371" t="s">
        <v>3181</v>
      </c>
      <c r="D371" t="s">
        <v>124</v>
      </c>
      <c r="E371">
        <v>19393.013724709999</v>
      </c>
      <c r="F371">
        <v>735.05</v>
      </c>
      <c r="G371">
        <v>59.9780763821379</v>
      </c>
      <c r="H371">
        <v>5.4149414712653501</v>
      </c>
      <c r="I371">
        <v>18.358720776423301</v>
      </c>
      <c r="J371">
        <v>6.6720400884148701</v>
      </c>
      <c r="K371">
        <v>684.80323581586094</v>
      </c>
      <c r="L371">
        <v>588.57567873150197</v>
      </c>
      <c r="M371">
        <v>62.579521297126597</v>
      </c>
      <c r="N371">
        <v>1.2478760042553401</v>
      </c>
      <c r="O371">
        <v>8.1218964696279308</v>
      </c>
      <c r="P371">
        <v>95.414063538481898</v>
      </c>
      <c r="Q371">
        <v>0.15945339981309001</v>
      </c>
    </row>
    <row r="372" spans="1:17" x14ac:dyDescent="0.3">
      <c r="A372" t="s">
        <v>855</v>
      </c>
      <c r="B372" t="s">
        <v>856</v>
      </c>
      <c r="C372" t="s">
        <v>3173</v>
      </c>
      <c r="D372" t="s">
        <v>54</v>
      </c>
      <c r="E372">
        <v>19336.25</v>
      </c>
      <c r="F372">
        <v>7636.75</v>
      </c>
      <c r="G372">
        <v>39.223234115436199</v>
      </c>
      <c r="H372">
        <v>14.759764285996299</v>
      </c>
      <c r="I372">
        <v>37.484820526776197</v>
      </c>
      <c r="J372">
        <v>6.6067694808037896</v>
      </c>
      <c r="K372">
        <v>6923.8645993998598</v>
      </c>
      <c r="L372">
        <v>6074.2530577860798</v>
      </c>
      <c r="M372">
        <v>62.718540690549801</v>
      </c>
      <c r="N372">
        <v>4.2222675374236402</v>
      </c>
      <c r="O372">
        <v>6.55710871771368</v>
      </c>
      <c r="P372">
        <v>71.573803639631507</v>
      </c>
      <c r="Q372">
        <v>0.108051238043128</v>
      </c>
    </row>
    <row r="373" spans="1:17" x14ac:dyDescent="0.3">
      <c r="A373" t="s">
        <v>857</v>
      </c>
      <c r="B373" t="s">
        <v>858</v>
      </c>
      <c r="C373" t="s">
        <v>3178</v>
      </c>
      <c r="D373" t="s">
        <v>215</v>
      </c>
      <c r="E373">
        <v>19202.906736820001</v>
      </c>
      <c r="F373">
        <v>436.5</v>
      </c>
      <c r="G373">
        <v>14.738575659611501</v>
      </c>
      <c r="H373">
        <v>-3.0734567190173099</v>
      </c>
      <c r="I373">
        <v>17.477249038761599</v>
      </c>
      <c r="J373">
        <v>0.994980551095341</v>
      </c>
      <c r="K373">
        <v>454.74890205685102</v>
      </c>
      <c r="L373">
        <v>395.09193546219097</v>
      </c>
      <c r="M373">
        <v>31.785734074376499</v>
      </c>
      <c r="N373">
        <v>0.54778020496533997</v>
      </c>
      <c r="O373">
        <v>32.290950744558998</v>
      </c>
      <c r="P373">
        <v>55.338078291814902</v>
      </c>
      <c r="Q373">
        <v>4.6931041248393E-2</v>
      </c>
    </row>
    <row r="374" spans="1:17" x14ac:dyDescent="0.3">
      <c r="A374" t="s">
        <v>859</v>
      </c>
      <c r="B374" t="s">
        <v>860</v>
      </c>
      <c r="C374" t="s">
        <v>3172</v>
      </c>
      <c r="D374" t="s">
        <v>46</v>
      </c>
      <c r="E374">
        <v>19108.51090578</v>
      </c>
      <c r="F374">
        <v>300.95</v>
      </c>
      <c r="G374">
        <v>58.093971599971198</v>
      </c>
      <c r="H374">
        <v>-5.80194639688641</v>
      </c>
      <c r="I374">
        <v>4.5516067024621796</v>
      </c>
      <c r="J374">
        <v>2.1160108711338701</v>
      </c>
      <c r="K374">
        <v>314.37161278114598</v>
      </c>
      <c r="L374">
        <v>271.88752322779999</v>
      </c>
      <c r="M374">
        <v>38.953506159166103</v>
      </c>
      <c r="N374">
        <v>0.61448976382088905</v>
      </c>
      <c r="O374">
        <v>21.1164645289915</v>
      </c>
      <c r="P374">
        <v>120.39545953863001</v>
      </c>
      <c r="Q374">
        <v>0.15061720952770899</v>
      </c>
    </row>
    <row r="375" spans="1:17" x14ac:dyDescent="0.3">
      <c r="A375" t="s">
        <v>861</v>
      </c>
      <c r="B375" t="s">
        <v>862</v>
      </c>
      <c r="C375" t="s">
        <v>3169</v>
      </c>
      <c r="D375" t="s">
        <v>51</v>
      </c>
      <c r="E375">
        <v>19082.90932689</v>
      </c>
      <c r="F375">
        <v>1196.7</v>
      </c>
      <c r="G375">
        <v>-39.451347094699898</v>
      </c>
      <c r="H375">
        <v>-0.98149089341840901</v>
      </c>
      <c r="I375">
        <v>-28.3697632013454</v>
      </c>
      <c r="J375">
        <v>1.2191117670491001</v>
      </c>
      <c r="K375">
        <v>1249.0646116103001</v>
      </c>
      <c r="L375">
        <v>1347.45839120592</v>
      </c>
      <c r="M375">
        <v>32.808641081944103</v>
      </c>
      <c r="N375">
        <v>0.62441379397312902</v>
      </c>
      <c r="O375">
        <v>50.079384975348802</v>
      </c>
      <c r="P375">
        <v>3.7901127493495199</v>
      </c>
      <c r="Q375">
        <v>5.2204760249109999E-2</v>
      </c>
    </row>
    <row r="376" spans="1:17" x14ac:dyDescent="0.3">
      <c r="A376" t="s">
        <v>863</v>
      </c>
      <c r="B376" t="s">
        <v>864</v>
      </c>
      <c r="C376" t="s">
        <v>3167</v>
      </c>
      <c r="D376" t="s">
        <v>176</v>
      </c>
      <c r="E376">
        <v>18917.920042559999</v>
      </c>
      <c r="F376">
        <v>1946.75</v>
      </c>
      <c r="G376">
        <v>46.228138589170598</v>
      </c>
      <c r="H376">
        <v>6.12310691446564</v>
      </c>
      <c r="I376">
        <v>25.974650437914999</v>
      </c>
      <c r="J376">
        <v>1.3490318170963</v>
      </c>
      <c r="K376">
        <v>1823.8709368647001</v>
      </c>
      <c r="L376">
        <v>1546.67768648844</v>
      </c>
      <c r="M376">
        <v>52.287444375343497</v>
      </c>
      <c r="N376">
        <v>1.16188757684121</v>
      </c>
      <c r="O376">
        <v>2.1189161422884202</v>
      </c>
      <c r="P376">
        <v>98.901660280970603</v>
      </c>
      <c r="Q376">
        <v>6.2495449799873003E-2</v>
      </c>
    </row>
    <row r="377" spans="1:17" x14ac:dyDescent="0.3">
      <c r="A377" t="s">
        <v>865</v>
      </c>
      <c r="B377" t="s">
        <v>866</v>
      </c>
      <c r="C377" t="s">
        <v>3179</v>
      </c>
      <c r="D377" t="s">
        <v>294</v>
      </c>
      <c r="E377">
        <v>18880.455663829998</v>
      </c>
      <c r="F377">
        <v>860.7</v>
      </c>
      <c r="G377">
        <v>22.528656797722601</v>
      </c>
      <c r="H377">
        <v>0.898204561512156</v>
      </c>
      <c r="I377">
        <v>-13.794469109069899</v>
      </c>
      <c r="J377">
        <v>0.71783159514730699</v>
      </c>
      <c r="K377">
        <v>852.663069574215</v>
      </c>
      <c r="L377">
        <v>780.57935514859105</v>
      </c>
      <c r="M377">
        <v>41.330942585188097</v>
      </c>
      <c r="N377">
        <v>1.20330459862548</v>
      </c>
      <c r="O377">
        <v>11.304751946090301</v>
      </c>
      <c r="P377">
        <v>60.848439544010397</v>
      </c>
      <c r="Q377">
        <v>0.161511764900865</v>
      </c>
    </row>
    <row r="378" spans="1:17" x14ac:dyDescent="0.3">
      <c r="A378" t="s">
        <v>867</v>
      </c>
      <c r="B378" t="s">
        <v>868</v>
      </c>
      <c r="C378" t="s">
        <v>3175</v>
      </c>
      <c r="D378" t="s">
        <v>187</v>
      </c>
      <c r="E378">
        <v>18805.437062159999</v>
      </c>
      <c r="F378">
        <v>752.2</v>
      </c>
      <c r="G378">
        <v>-9.5104548099889001</v>
      </c>
      <c r="H378">
        <v>21.8103049664198</v>
      </c>
      <c r="I378">
        <v>21.952003982727401</v>
      </c>
      <c r="J378">
        <v>0.91325586003657799</v>
      </c>
      <c r="K378">
        <v>697.67881802629699</v>
      </c>
      <c r="L378">
        <v>627.78498646211301</v>
      </c>
      <c r="M378">
        <v>58.284846879161201</v>
      </c>
      <c r="N378">
        <v>3.7168589299787702</v>
      </c>
      <c r="O378">
        <v>10.868120180802901</v>
      </c>
      <c r="P378">
        <v>49.975077260492398</v>
      </c>
      <c r="Q378">
        <v>7.9301778385915997E-2</v>
      </c>
    </row>
    <row r="379" spans="1:17" x14ac:dyDescent="0.3">
      <c r="A379" t="s">
        <v>869</v>
      </c>
      <c r="B379" t="s">
        <v>870</v>
      </c>
      <c r="C379" t="s">
        <v>613</v>
      </c>
      <c r="D379" t="s">
        <v>613</v>
      </c>
      <c r="E379">
        <v>18603.928164510002</v>
      </c>
      <c r="F379">
        <v>35.92</v>
      </c>
      <c r="G379">
        <v>-32.867531822596703</v>
      </c>
      <c r="H379">
        <v>0.198895437777587</v>
      </c>
      <c r="I379">
        <v>-25.259159640659401</v>
      </c>
      <c r="J379">
        <v>6.5790920239720103</v>
      </c>
      <c r="K379">
        <v>36.964594048151703</v>
      </c>
      <c r="L379">
        <v>37.9367474112953</v>
      </c>
      <c r="M379">
        <v>64.214468533394793</v>
      </c>
      <c r="N379">
        <v>0.71862377380903997</v>
      </c>
      <c r="O379">
        <v>47.271714922048901</v>
      </c>
      <c r="P379">
        <v>10.8641975308642</v>
      </c>
      <c r="Q379">
        <v>7.2767914637999998E-4</v>
      </c>
    </row>
    <row r="380" spans="1:17" x14ac:dyDescent="0.3">
      <c r="A380" t="s">
        <v>871</v>
      </c>
      <c r="B380" t="s">
        <v>872</v>
      </c>
      <c r="C380" t="s">
        <v>3169</v>
      </c>
      <c r="D380" t="s">
        <v>873</v>
      </c>
      <c r="E380">
        <v>18558.237407540499</v>
      </c>
      <c r="F380">
        <v>208.99</v>
      </c>
      <c r="G380">
        <v>27.838276321925601</v>
      </c>
      <c r="H380">
        <v>2.2251125760033998</v>
      </c>
      <c r="I380">
        <v>32.733720582977</v>
      </c>
      <c r="J380">
        <v>6.3707595394230196</v>
      </c>
      <c r="K380">
        <v>202.77859365114099</v>
      </c>
      <c r="L380">
        <v>173.95237191965501</v>
      </c>
      <c r="M380">
        <v>44.203595157537201</v>
      </c>
      <c r="N380">
        <v>2.1087924808696599</v>
      </c>
      <c r="O380">
        <v>16.943394420785602</v>
      </c>
      <c r="P380">
        <v>72.220848784507595</v>
      </c>
      <c r="Q380">
        <v>-3.4413739933289E-2</v>
      </c>
    </row>
    <row r="381" spans="1:17" hidden="1" x14ac:dyDescent="0.3">
      <c r="A381" t="s">
        <v>874</v>
      </c>
      <c r="B381" t="s">
        <v>875</v>
      </c>
      <c r="C381" t="s">
        <v>3184</v>
      </c>
      <c r="D381" t="s">
        <v>613</v>
      </c>
      <c r="E381">
        <v>18546.688595</v>
      </c>
      <c r="F381">
        <v>207.6</v>
      </c>
      <c r="G381">
        <v>749.619110711031</v>
      </c>
      <c r="H381">
        <v>96.169723934414506</v>
      </c>
      <c r="I381">
        <v>766.36661212225704</v>
      </c>
      <c r="J381">
        <v>-10.561892910539999</v>
      </c>
      <c r="K381">
        <v>113.062090196078</v>
      </c>
      <c r="M381">
        <v>58.890620956836102</v>
      </c>
      <c r="O381">
        <v>28.853564547206101</v>
      </c>
      <c r="P381">
        <v>822.66666666666595</v>
      </c>
    </row>
    <row r="382" spans="1:17" x14ac:dyDescent="0.3">
      <c r="A382" t="s">
        <v>876</v>
      </c>
      <c r="B382" t="s">
        <v>877</v>
      </c>
      <c r="C382" t="s">
        <v>3173</v>
      </c>
      <c r="D382" t="s">
        <v>54</v>
      </c>
      <c r="E382">
        <v>18531.786751110001</v>
      </c>
      <c r="F382">
        <v>1118.5</v>
      </c>
      <c r="G382">
        <v>127.239635223767</v>
      </c>
      <c r="H382">
        <v>28.369737454821099</v>
      </c>
      <c r="I382">
        <v>80.494968210207304</v>
      </c>
      <c r="J382">
        <v>0.29180620998142398</v>
      </c>
      <c r="K382">
        <v>1001.80621963494</v>
      </c>
      <c r="L382">
        <v>756.13829906270905</v>
      </c>
      <c r="M382">
        <v>56.321768975835603</v>
      </c>
      <c r="N382">
        <v>0.41166743344601198</v>
      </c>
      <c r="O382">
        <v>11.502011622708901</v>
      </c>
      <c r="P382">
        <v>250.90196078431299</v>
      </c>
      <c r="Q382">
        <v>5.9572838371240999E-2</v>
      </c>
    </row>
    <row r="383" spans="1:17" x14ac:dyDescent="0.3">
      <c r="A383" t="s">
        <v>878</v>
      </c>
      <c r="B383" t="s">
        <v>879</v>
      </c>
      <c r="C383" t="s">
        <v>3168</v>
      </c>
      <c r="D383" t="s">
        <v>289</v>
      </c>
      <c r="E383">
        <v>18444.9521569299</v>
      </c>
      <c r="F383">
        <v>1308.5999999999999</v>
      </c>
      <c r="G383">
        <v>167.65647516332999</v>
      </c>
      <c r="H383">
        <v>21.232671638992699</v>
      </c>
      <c r="I383">
        <v>52.417347675972799</v>
      </c>
      <c r="J383">
        <v>3.4047805939867302</v>
      </c>
      <c r="K383">
        <v>1149.09132936637</v>
      </c>
      <c r="L383">
        <v>923.403408471847</v>
      </c>
      <c r="M383">
        <v>58.246066561324803</v>
      </c>
      <c r="N383">
        <v>2.33677310858819</v>
      </c>
      <c r="O383">
        <v>18.294360385144401</v>
      </c>
      <c r="P383">
        <v>200.793012297437</v>
      </c>
      <c r="Q383">
        <v>0.16062314490200799</v>
      </c>
    </row>
    <row r="384" spans="1:17" x14ac:dyDescent="0.3">
      <c r="A384" t="s">
        <v>880</v>
      </c>
      <c r="B384" t="s">
        <v>881</v>
      </c>
      <c r="C384" t="s">
        <v>3178</v>
      </c>
      <c r="D384" t="s">
        <v>592</v>
      </c>
      <c r="E384">
        <v>18345.378421900001</v>
      </c>
      <c r="F384">
        <v>1374.7</v>
      </c>
      <c r="G384">
        <v>-44.365639807208503</v>
      </c>
      <c r="H384">
        <v>-2.3824027251292401</v>
      </c>
      <c r="I384">
        <v>-12.1735246885042</v>
      </c>
      <c r="J384">
        <v>3.8494871880581201</v>
      </c>
      <c r="K384">
        <v>1447.0391186254401</v>
      </c>
      <c r="L384">
        <v>1472.5628626274499</v>
      </c>
      <c r="M384">
        <v>44.129264667494603</v>
      </c>
      <c r="N384">
        <v>0.77770175745341696</v>
      </c>
      <c r="O384">
        <v>25.427365970757201</v>
      </c>
      <c r="P384">
        <v>8.3293932230102499</v>
      </c>
      <c r="Q384">
        <v>-0.13556205331871601</v>
      </c>
    </row>
    <row r="385" spans="1:17" x14ac:dyDescent="0.3">
      <c r="A385" t="s">
        <v>882</v>
      </c>
      <c r="B385" t="s">
        <v>883</v>
      </c>
      <c r="C385" t="s">
        <v>3172</v>
      </c>
      <c r="D385" t="s">
        <v>46</v>
      </c>
      <c r="E385">
        <v>18309.623432689899</v>
      </c>
      <c r="F385">
        <v>1557.05</v>
      </c>
      <c r="G385">
        <v>177.23901436153099</v>
      </c>
      <c r="H385">
        <v>-4.5797960769493198</v>
      </c>
      <c r="I385">
        <v>77.010945839685405</v>
      </c>
      <c r="J385">
        <v>0.69002794041345294</v>
      </c>
      <c r="K385">
        <v>1577.3692280139701</v>
      </c>
      <c r="L385">
        <v>1226.90870804003</v>
      </c>
      <c r="M385">
        <v>44.7386602482364</v>
      </c>
      <c r="N385">
        <v>1.57159920663799</v>
      </c>
      <c r="O385">
        <v>15.391284801387201</v>
      </c>
      <c r="P385">
        <v>224.385416666666</v>
      </c>
      <c r="Q385">
        <v>0.18544343964702101</v>
      </c>
    </row>
    <row r="386" spans="1:17" x14ac:dyDescent="0.3">
      <c r="A386" t="s">
        <v>884</v>
      </c>
      <c r="B386" t="s">
        <v>885</v>
      </c>
      <c r="C386" t="s">
        <v>3175</v>
      </c>
      <c r="D386" t="s">
        <v>777</v>
      </c>
      <c r="E386">
        <v>18278.197511179998</v>
      </c>
      <c r="F386">
        <v>984.65</v>
      </c>
      <c r="G386">
        <v>24.314482437839398</v>
      </c>
      <c r="H386">
        <v>5.8374904329708803</v>
      </c>
      <c r="I386">
        <v>26.427150749319502</v>
      </c>
      <c r="J386">
        <v>4.4764075766790796</v>
      </c>
      <c r="K386">
        <v>955.44200032242202</v>
      </c>
      <c r="L386">
        <v>814.28794168515503</v>
      </c>
      <c r="M386">
        <v>57.372173895147199</v>
      </c>
      <c r="N386">
        <v>0.52708341527520797</v>
      </c>
      <c r="O386">
        <v>5.4892601431981003</v>
      </c>
      <c r="P386">
        <v>68.748928877463499</v>
      </c>
      <c r="Q386">
        <v>0.16630517401660899</v>
      </c>
    </row>
    <row r="387" spans="1:17" x14ac:dyDescent="0.3">
      <c r="A387" t="s">
        <v>886</v>
      </c>
      <c r="B387" t="s">
        <v>887</v>
      </c>
      <c r="C387" t="s">
        <v>3173</v>
      </c>
      <c r="D387" t="s">
        <v>54</v>
      </c>
      <c r="E387">
        <v>18023.809505599998</v>
      </c>
      <c r="F387">
        <v>1330</v>
      </c>
      <c r="G387">
        <v>17.138390769895199</v>
      </c>
      <c r="H387">
        <v>-6.6712242165910798</v>
      </c>
      <c r="I387">
        <v>43.718797982046802</v>
      </c>
      <c r="J387">
        <v>7.1618165561158902</v>
      </c>
      <c r="K387">
        <v>1276.1697872692</v>
      </c>
      <c r="L387">
        <v>1053.9596907913899</v>
      </c>
      <c r="M387">
        <v>45.636659029123003</v>
      </c>
      <c r="N387">
        <v>2.2647555542939899</v>
      </c>
      <c r="O387">
        <v>14.4398496240601</v>
      </c>
      <c r="P387">
        <v>65.422885572139293</v>
      </c>
      <c r="Q387">
        <v>4.6696509378959E-2</v>
      </c>
    </row>
    <row r="388" spans="1:17" x14ac:dyDescent="0.3">
      <c r="A388" t="s">
        <v>888</v>
      </c>
      <c r="B388" t="s">
        <v>889</v>
      </c>
      <c r="C388" t="s">
        <v>3179</v>
      </c>
      <c r="D388" t="s">
        <v>127</v>
      </c>
      <c r="E388">
        <v>17967.555082260002</v>
      </c>
      <c r="F388">
        <v>2913.1</v>
      </c>
      <c r="G388">
        <v>-28.231977372259902</v>
      </c>
      <c r="H388">
        <v>0.90927929895606296</v>
      </c>
      <c r="I388">
        <v>-0.953636616390513</v>
      </c>
      <c r="J388">
        <v>6.0119419454234997</v>
      </c>
      <c r="K388">
        <v>2932.84752058703</v>
      </c>
      <c r="L388">
        <v>2781.33355654554</v>
      </c>
      <c r="M388">
        <v>52.522727140913801</v>
      </c>
      <c r="N388">
        <v>0.644148962767505</v>
      </c>
      <c r="O388">
        <v>9.7936905701829708</v>
      </c>
      <c r="P388">
        <v>30.632286995515699</v>
      </c>
      <c r="Q388">
        <v>-9.1079917919160994E-2</v>
      </c>
    </row>
    <row r="389" spans="1:17" hidden="1" x14ac:dyDescent="0.3">
      <c r="A389" t="s">
        <v>890</v>
      </c>
      <c r="B389" t="s">
        <v>891</v>
      </c>
      <c r="C389" t="s">
        <v>3184</v>
      </c>
      <c r="D389" t="s">
        <v>468</v>
      </c>
      <c r="E389">
        <v>17918.519648009998</v>
      </c>
      <c r="F389">
        <v>3819.4</v>
      </c>
      <c r="G389">
        <v>23.262303676765899</v>
      </c>
      <c r="H389">
        <v>14.223388453094</v>
      </c>
      <c r="I389">
        <v>43.4876163865721</v>
      </c>
      <c r="J389">
        <v>10.662552068857099</v>
      </c>
      <c r="K389">
        <v>3465.2975687418002</v>
      </c>
      <c r="L389">
        <v>2949.20549475696</v>
      </c>
      <c r="M389">
        <v>76.352475703224798</v>
      </c>
      <c r="N389">
        <v>0.55071998973734004</v>
      </c>
      <c r="O389">
        <v>3.9757553542441202</v>
      </c>
      <c r="P389">
        <v>68.478164975738807</v>
      </c>
      <c r="Q389">
        <v>5.3315249518952001E-2</v>
      </c>
    </row>
    <row r="390" spans="1:17" x14ac:dyDescent="0.3">
      <c r="A390" t="s">
        <v>892</v>
      </c>
      <c r="B390" t="s">
        <v>893</v>
      </c>
      <c r="C390" t="s">
        <v>3169</v>
      </c>
      <c r="D390" t="s">
        <v>387</v>
      </c>
      <c r="E390">
        <v>17905.425823276</v>
      </c>
      <c r="F390">
        <v>108.79</v>
      </c>
      <c r="G390">
        <v>-44.238422461781099</v>
      </c>
      <c r="H390">
        <v>-1.9733059661211001</v>
      </c>
      <c r="I390">
        <v>-17.8672281497015</v>
      </c>
      <c r="J390">
        <v>4.0522879118406703</v>
      </c>
      <c r="K390">
        <v>111.653783069673</v>
      </c>
      <c r="L390">
        <v>113.666997256925</v>
      </c>
      <c r="M390">
        <v>54.517895998691998</v>
      </c>
      <c r="N390">
        <v>1.6163095689536799</v>
      </c>
      <c r="O390">
        <v>19.2205165915984</v>
      </c>
      <c r="P390">
        <v>4.1052631578947398</v>
      </c>
      <c r="Q390">
        <v>0.110446329401882</v>
      </c>
    </row>
    <row r="391" spans="1:17" x14ac:dyDescent="0.3">
      <c r="A391" t="s">
        <v>894</v>
      </c>
      <c r="B391" t="s">
        <v>895</v>
      </c>
      <c r="C391" t="s">
        <v>3183</v>
      </c>
      <c r="D391" t="s">
        <v>468</v>
      </c>
      <c r="E391">
        <v>17864.128684800002</v>
      </c>
      <c r="F391">
        <v>3460.25</v>
      </c>
      <c r="G391">
        <v>-38.722899970724001</v>
      </c>
      <c r="H391">
        <v>9.6330958055550404</v>
      </c>
      <c r="I391">
        <v>-2.5449509260126502</v>
      </c>
      <c r="J391">
        <v>10.2660332129526</v>
      </c>
      <c r="K391">
        <v>3391.4131506591398</v>
      </c>
      <c r="L391">
        <v>3490.31908404967</v>
      </c>
      <c r="M391">
        <v>87.223198655813405</v>
      </c>
      <c r="N391">
        <v>1.0771670496050001</v>
      </c>
      <c r="O391">
        <v>15.0046961924716</v>
      </c>
      <c r="P391">
        <v>20.316764895078101</v>
      </c>
      <c r="Q391">
        <v>-5.8882134200363E-2</v>
      </c>
    </row>
    <row r="392" spans="1:17" x14ac:dyDescent="0.3">
      <c r="A392" t="s">
        <v>896</v>
      </c>
      <c r="B392" t="s">
        <v>897</v>
      </c>
      <c r="C392" t="s">
        <v>3185</v>
      </c>
      <c r="D392" t="s">
        <v>613</v>
      </c>
      <c r="E392">
        <v>17794.947418219999</v>
      </c>
      <c r="F392">
        <v>559.29999999999995</v>
      </c>
      <c r="G392">
        <v>65.784905189175603</v>
      </c>
      <c r="H392">
        <v>-14.890925768474</v>
      </c>
      <c r="I392">
        <v>-29.585828505615002</v>
      </c>
      <c r="J392">
        <v>2.70777393055541</v>
      </c>
      <c r="K392">
        <v>629.55164679599295</v>
      </c>
      <c r="L392">
        <v>593.47640588918796</v>
      </c>
      <c r="M392">
        <v>33.280375180757197</v>
      </c>
      <c r="N392">
        <v>0.99343078626740999</v>
      </c>
      <c r="O392">
        <v>39.862327909887298</v>
      </c>
      <c r="P392">
        <v>98.157661647475607</v>
      </c>
      <c r="Q392">
        <v>0.13264248505926601</v>
      </c>
    </row>
    <row r="393" spans="1:17" x14ac:dyDescent="0.3">
      <c r="A393" t="s">
        <v>898</v>
      </c>
      <c r="B393" t="s">
        <v>899</v>
      </c>
      <c r="C393" t="s">
        <v>3168</v>
      </c>
      <c r="D393" t="s">
        <v>21</v>
      </c>
      <c r="E393">
        <v>17624.228038860001</v>
      </c>
      <c r="F393">
        <v>613.70000000000005</v>
      </c>
      <c r="G393">
        <v>-11.4138503451069</v>
      </c>
      <c r="H393">
        <v>-3.7948343670945901</v>
      </c>
      <c r="I393">
        <v>-30.289658461382501</v>
      </c>
      <c r="J393">
        <v>3.56657616600961</v>
      </c>
      <c r="K393">
        <v>645.52697803404396</v>
      </c>
      <c r="L393">
        <v>639.05159201893298</v>
      </c>
      <c r="M393">
        <v>36.076224744060802</v>
      </c>
      <c r="N393">
        <v>0.42006302408204799</v>
      </c>
      <c r="O393">
        <v>41.763076421704397</v>
      </c>
      <c r="P393">
        <v>30.685689948892598</v>
      </c>
      <c r="Q393">
        <v>6.2007767762620999E-2</v>
      </c>
    </row>
    <row r="394" spans="1:17" x14ac:dyDescent="0.3">
      <c r="A394" t="s">
        <v>900</v>
      </c>
      <c r="B394" t="s">
        <v>901</v>
      </c>
      <c r="C394" t="s">
        <v>3169</v>
      </c>
      <c r="D394" t="s">
        <v>577</v>
      </c>
      <c r="E394">
        <v>17590.519936000001</v>
      </c>
      <c r="F394">
        <v>340.45</v>
      </c>
      <c r="G394">
        <v>-14.860087234023</v>
      </c>
      <c r="H394">
        <v>9.1635314831010799</v>
      </c>
      <c r="I394">
        <v>-11.794899470362999</v>
      </c>
      <c r="J394">
        <v>-1.1674321206203699</v>
      </c>
      <c r="K394">
        <v>333.62955652192699</v>
      </c>
      <c r="L394">
        <v>322.53910471105598</v>
      </c>
      <c r="M394">
        <v>51.267691709336297</v>
      </c>
      <c r="N394">
        <v>1.6742341277086701</v>
      </c>
      <c r="O394">
        <v>15.1417241885739</v>
      </c>
      <c r="P394">
        <v>22.4199928083423</v>
      </c>
      <c r="Q394">
        <v>-1.6100653585911999E-2</v>
      </c>
    </row>
    <row r="395" spans="1:17" hidden="1" x14ac:dyDescent="0.3">
      <c r="A395" t="s">
        <v>902</v>
      </c>
      <c r="B395" t="s">
        <v>903</v>
      </c>
      <c r="C395" t="s">
        <v>3173</v>
      </c>
      <c r="D395" t="s">
        <v>479</v>
      </c>
      <c r="E395">
        <v>17534.228140480602</v>
      </c>
      <c r="F395">
        <v>703.85</v>
      </c>
      <c r="G395">
        <v>-6.0092708170727001</v>
      </c>
      <c r="H395">
        <v>24.896293014524002</v>
      </c>
      <c r="I395">
        <v>10.7382305941534</v>
      </c>
      <c r="J395">
        <v>12.2488066453916</v>
      </c>
      <c r="K395">
        <v>630.23407146869795</v>
      </c>
      <c r="M395">
        <v>74.575834351749805</v>
      </c>
      <c r="N395">
        <v>0.78574441682742202</v>
      </c>
      <c r="O395">
        <v>4.6103573204517803</v>
      </c>
      <c r="P395">
        <v>49.723463092958902</v>
      </c>
    </row>
    <row r="396" spans="1:17" x14ac:dyDescent="0.3">
      <c r="A396" t="s">
        <v>904</v>
      </c>
      <c r="B396" t="s">
        <v>905</v>
      </c>
      <c r="C396" t="s">
        <v>3175</v>
      </c>
      <c r="D396" t="s">
        <v>512</v>
      </c>
      <c r="E396">
        <v>17439.72002759</v>
      </c>
      <c r="F396">
        <v>629.15</v>
      </c>
      <c r="G396">
        <v>94.480281031369501</v>
      </c>
      <c r="H396">
        <v>-1.6390318931035199</v>
      </c>
      <c r="I396">
        <v>15.7305902691302</v>
      </c>
      <c r="J396">
        <v>7.9002449421418497</v>
      </c>
      <c r="K396">
        <v>609.40514612621496</v>
      </c>
      <c r="L396">
        <v>514.85927049979398</v>
      </c>
      <c r="M396">
        <v>61.209334945617499</v>
      </c>
      <c r="N396">
        <v>0.39492547988882398</v>
      </c>
      <c r="O396">
        <v>15.0758960502265</v>
      </c>
      <c r="P396">
        <v>147.307389937106</v>
      </c>
      <c r="Q396">
        <v>0.236368638531091</v>
      </c>
    </row>
    <row r="397" spans="1:17" x14ac:dyDescent="0.3">
      <c r="A397" t="s">
        <v>906</v>
      </c>
      <c r="B397" t="s">
        <v>907</v>
      </c>
      <c r="C397" t="s">
        <v>3183</v>
      </c>
      <c r="D397" t="s">
        <v>468</v>
      </c>
      <c r="E397">
        <v>17318.061223757701</v>
      </c>
      <c r="F397">
        <v>1594.25</v>
      </c>
      <c r="G397">
        <v>-16.0570151439447</v>
      </c>
      <c r="H397">
        <v>10.3412598960729</v>
      </c>
      <c r="I397">
        <v>6.14529848716424</v>
      </c>
      <c r="J397">
        <v>9.3480158374076794</v>
      </c>
      <c r="K397">
        <v>1536.0864091628</v>
      </c>
      <c r="L397">
        <v>1461.8171806094699</v>
      </c>
      <c r="M397">
        <v>72.629773343248999</v>
      </c>
      <c r="N397">
        <v>0.94689339043158904</v>
      </c>
      <c r="O397">
        <v>6.0059589148502504</v>
      </c>
      <c r="P397">
        <v>28.2582461786001</v>
      </c>
      <c r="Q397">
        <v>-9.0068773729425997E-2</v>
      </c>
    </row>
    <row r="398" spans="1:17" x14ac:dyDescent="0.3">
      <c r="A398" t="s">
        <v>908</v>
      </c>
      <c r="B398" t="s">
        <v>909</v>
      </c>
      <c r="C398" t="s">
        <v>3181</v>
      </c>
      <c r="D398" t="s">
        <v>261</v>
      </c>
      <c r="E398">
        <v>17242.344265650001</v>
      </c>
      <c r="F398">
        <v>1188.25</v>
      </c>
      <c r="G398">
        <v>85.518087573819201</v>
      </c>
      <c r="H398">
        <v>-12.362983171621</v>
      </c>
      <c r="I398">
        <v>21.2322452868592</v>
      </c>
      <c r="J398">
        <v>1.0103182114762701</v>
      </c>
      <c r="K398">
        <v>1262.7755415976501</v>
      </c>
      <c r="L398">
        <v>1065.77200269068</v>
      </c>
      <c r="M398">
        <v>27.0356610553888</v>
      </c>
      <c r="N398">
        <v>1.0235982116092599</v>
      </c>
      <c r="O398">
        <v>22.0281927203871</v>
      </c>
      <c r="P398">
        <v>139.75988700564901</v>
      </c>
      <c r="Q398">
        <v>0.18418081642138101</v>
      </c>
    </row>
    <row r="399" spans="1:17" x14ac:dyDescent="0.3">
      <c r="A399" t="s">
        <v>910</v>
      </c>
      <c r="B399" t="s">
        <v>911</v>
      </c>
      <c r="C399" t="s">
        <v>3169</v>
      </c>
      <c r="D399" t="s">
        <v>24</v>
      </c>
      <c r="E399">
        <v>17236.625793155999</v>
      </c>
      <c r="F399">
        <v>214.17</v>
      </c>
      <c r="G399">
        <v>30.1742708129931</v>
      </c>
      <c r="H399">
        <v>-4.2707101968422601</v>
      </c>
      <c r="I399">
        <v>0.82788777267617597</v>
      </c>
      <c r="J399">
        <v>0.63794747412866104</v>
      </c>
      <c r="K399">
        <v>215.931774412121</v>
      </c>
      <c r="L399">
        <v>193.87982465675199</v>
      </c>
      <c r="M399">
        <v>39.923470319682998</v>
      </c>
      <c r="N399">
        <v>1.0189931282297</v>
      </c>
      <c r="O399">
        <v>8.6753513563991191</v>
      </c>
      <c r="P399">
        <v>67.320312499999901</v>
      </c>
      <c r="Q399">
        <v>0.18901385086896499</v>
      </c>
    </row>
    <row r="400" spans="1:17" x14ac:dyDescent="0.3">
      <c r="A400" t="s">
        <v>912</v>
      </c>
      <c r="B400" t="s">
        <v>913</v>
      </c>
      <c r="C400" t="s">
        <v>3181</v>
      </c>
      <c r="D400" t="s">
        <v>440</v>
      </c>
      <c r="E400">
        <v>17207.67597615</v>
      </c>
      <c r="F400">
        <v>271.10000000000002</v>
      </c>
      <c r="G400">
        <v>-10.783400821753199</v>
      </c>
      <c r="H400">
        <v>-10.1081237913123</v>
      </c>
      <c r="I400">
        <v>-8.2602742114818799</v>
      </c>
      <c r="J400">
        <v>1.2823304746016899</v>
      </c>
      <c r="K400">
        <v>298.723704451765</v>
      </c>
      <c r="L400">
        <v>276.21230233836297</v>
      </c>
      <c r="M400">
        <v>17.434844572326998</v>
      </c>
      <c r="N400">
        <v>0.90196809982356596</v>
      </c>
      <c r="O400">
        <v>31.279970490593801</v>
      </c>
      <c r="P400">
        <v>45.909580193756703</v>
      </c>
      <c r="Q400">
        <v>5.2746759884360001E-3</v>
      </c>
    </row>
    <row r="401" spans="1:17" x14ac:dyDescent="0.3">
      <c r="A401" t="s">
        <v>914</v>
      </c>
      <c r="B401" t="s">
        <v>915</v>
      </c>
      <c r="C401" t="s">
        <v>3180</v>
      </c>
      <c r="D401" t="s">
        <v>446</v>
      </c>
      <c r="E401">
        <v>17178.165672507999</v>
      </c>
      <c r="F401">
        <v>1233</v>
      </c>
      <c r="G401">
        <v>14.989404537408999</v>
      </c>
      <c r="H401">
        <v>-9.2602644520008806</v>
      </c>
      <c r="I401">
        <v>8.0903298036072293</v>
      </c>
      <c r="J401">
        <v>2.32545525555379</v>
      </c>
      <c r="K401">
        <v>1265.3852606589601</v>
      </c>
      <c r="L401">
        <v>1126.0626022899601</v>
      </c>
      <c r="M401">
        <v>29.167618159281101</v>
      </c>
      <c r="N401">
        <v>0.34076961387215399</v>
      </c>
      <c r="O401">
        <v>25.198702351986999</v>
      </c>
      <c r="P401">
        <v>69.484536082474193</v>
      </c>
      <c r="Q401">
        <v>0.141413875761737</v>
      </c>
    </row>
    <row r="402" spans="1:17" x14ac:dyDescent="0.3">
      <c r="A402" t="s">
        <v>916</v>
      </c>
      <c r="B402" t="s">
        <v>917</v>
      </c>
      <c r="C402" t="s">
        <v>3169</v>
      </c>
      <c r="D402" t="s">
        <v>51</v>
      </c>
      <c r="E402">
        <v>17031.710661911999</v>
      </c>
      <c r="F402">
        <v>204.51</v>
      </c>
      <c r="G402">
        <v>-24.835307458749401</v>
      </c>
      <c r="H402">
        <v>-0.95088794682000899</v>
      </c>
      <c r="I402">
        <v>-26.747169171554901</v>
      </c>
      <c r="J402">
        <v>3.3226232640959101</v>
      </c>
      <c r="K402">
        <v>210.595848378131</v>
      </c>
      <c r="L402">
        <v>211.579627743017</v>
      </c>
      <c r="M402">
        <v>39.141325738285097</v>
      </c>
      <c r="N402">
        <v>0.71514310211647003</v>
      </c>
      <c r="O402">
        <v>41.435626619725198</v>
      </c>
      <c r="P402">
        <v>11.7388334926922</v>
      </c>
      <c r="Q402">
        <v>4.0041534447219002E-2</v>
      </c>
    </row>
    <row r="403" spans="1:17" x14ac:dyDescent="0.3">
      <c r="A403" t="s">
        <v>918</v>
      </c>
      <c r="B403" t="s">
        <v>919</v>
      </c>
      <c r="C403" t="s">
        <v>3169</v>
      </c>
      <c r="D403" t="s">
        <v>143</v>
      </c>
      <c r="E403">
        <v>17014.47774201</v>
      </c>
      <c r="F403">
        <v>61.98</v>
      </c>
      <c r="G403">
        <v>129.49208202616501</v>
      </c>
      <c r="H403">
        <v>-10.655343655488799</v>
      </c>
      <c r="I403">
        <v>22.777950304317599</v>
      </c>
      <c r="J403">
        <v>-0.84688131789660004</v>
      </c>
      <c r="K403">
        <v>69.729758545056399</v>
      </c>
      <c r="L403">
        <v>56.202307284509999</v>
      </c>
      <c r="M403">
        <v>30.6690196841157</v>
      </c>
      <c r="N403">
        <v>0.28496636587658802</v>
      </c>
      <c r="O403">
        <v>47.466924814456199</v>
      </c>
      <c r="P403">
        <v>203.82352941176401</v>
      </c>
      <c r="Q403">
        <v>0.13877595209941801</v>
      </c>
    </row>
    <row r="404" spans="1:17" x14ac:dyDescent="0.3">
      <c r="A404" t="s">
        <v>920</v>
      </c>
      <c r="B404" t="s">
        <v>921</v>
      </c>
      <c r="C404" t="s">
        <v>3172</v>
      </c>
      <c r="D404" t="s">
        <v>46</v>
      </c>
      <c r="E404">
        <v>16883.373705355702</v>
      </c>
      <c r="F404">
        <v>1688.8</v>
      </c>
      <c r="G404">
        <v>11.3366557592978</v>
      </c>
      <c r="H404">
        <v>7.75226062750155</v>
      </c>
      <c r="I404">
        <v>10.4511677194065</v>
      </c>
      <c r="J404">
        <v>9.2936658164472803</v>
      </c>
      <c r="K404">
        <v>1641.4106567875999</v>
      </c>
      <c r="L404">
        <v>1497.63273563695</v>
      </c>
      <c r="M404">
        <v>68.886057370297095</v>
      </c>
      <c r="N404">
        <v>2.3220899262481698</v>
      </c>
      <c r="O404">
        <v>10.13737565135</v>
      </c>
      <c r="P404">
        <v>64.769013122591303</v>
      </c>
      <c r="Q404">
        <v>-4.3126488207041E-2</v>
      </c>
    </row>
    <row r="405" spans="1:17" x14ac:dyDescent="0.3">
      <c r="A405" t="s">
        <v>922</v>
      </c>
      <c r="B405" t="s">
        <v>923</v>
      </c>
      <c r="C405" t="s">
        <v>3176</v>
      </c>
      <c r="D405" t="s">
        <v>924</v>
      </c>
      <c r="E405">
        <v>16770.665421860002</v>
      </c>
      <c r="F405">
        <v>2309.0500000000002</v>
      </c>
      <c r="G405">
        <v>131.92246396735001</v>
      </c>
      <c r="H405">
        <v>11.149214191832099</v>
      </c>
      <c r="I405">
        <v>101.16231869683401</v>
      </c>
      <c r="J405">
        <v>0.49918606210893002</v>
      </c>
      <c r="K405">
        <v>2158.1065627939602</v>
      </c>
      <c r="L405">
        <v>1492.4896822205999</v>
      </c>
      <c r="M405">
        <v>50.110471117895599</v>
      </c>
      <c r="N405">
        <v>0.57879859227351105</v>
      </c>
      <c r="O405">
        <v>16.931205474112701</v>
      </c>
      <c r="P405">
        <v>216.308219178082</v>
      </c>
      <c r="Q405">
        <v>0.25097109311578197</v>
      </c>
    </row>
    <row r="406" spans="1:17" x14ac:dyDescent="0.3">
      <c r="A406" t="s">
        <v>925</v>
      </c>
      <c r="B406" t="s">
        <v>926</v>
      </c>
      <c r="C406" t="s">
        <v>3169</v>
      </c>
      <c r="D406" t="s">
        <v>51</v>
      </c>
      <c r="E406">
        <v>16714.546593563002</v>
      </c>
      <c r="F406">
        <v>191.23</v>
      </c>
      <c r="G406">
        <v>-1.64018618949314</v>
      </c>
      <c r="H406">
        <v>-7.2603661201872001</v>
      </c>
      <c r="I406">
        <v>-14.002794315366801</v>
      </c>
      <c r="J406">
        <v>2.3702320787706599</v>
      </c>
      <c r="K406">
        <v>205.42764610253801</v>
      </c>
      <c r="L406">
        <v>188.59988513961099</v>
      </c>
      <c r="M406">
        <v>28.059510414951799</v>
      </c>
      <c r="N406">
        <v>0.85380162709545104</v>
      </c>
      <c r="O406">
        <v>20.4831877843434</v>
      </c>
      <c r="P406">
        <v>52.556840845632202</v>
      </c>
      <c r="Q406">
        <v>-1.9602609265383E-2</v>
      </c>
    </row>
    <row r="407" spans="1:17" x14ac:dyDescent="0.3">
      <c r="A407" t="s">
        <v>927</v>
      </c>
      <c r="B407" t="s">
        <v>928</v>
      </c>
      <c r="C407" t="s">
        <v>613</v>
      </c>
      <c r="D407" t="s">
        <v>613</v>
      </c>
      <c r="E407">
        <v>16643.933316986899</v>
      </c>
      <c r="F407">
        <v>169.25</v>
      </c>
      <c r="G407">
        <v>12.631659150065101</v>
      </c>
      <c r="H407">
        <v>-6.6232317593946002</v>
      </c>
      <c r="I407">
        <v>-3.7071168828093701</v>
      </c>
      <c r="J407">
        <v>8.1432116508206196</v>
      </c>
      <c r="K407">
        <v>176.17831480932901</v>
      </c>
      <c r="L407">
        <v>158.07951898386199</v>
      </c>
      <c r="M407">
        <v>53.460858054234897</v>
      </c>
      <c r="N407">
        <v>0.83510607207026699</v>
      </c>
      <c r="O407">
        <v>25.819793205317499</v>
      </c>
      <c r="P407">
        <v>46.3467358408992</v>
      </c>
      <c r="Q407">
        <v>-8.8910221024840006E-3</v>
      </c>
    </row>
    <row r="408" spans="1:17" x14ac:dyDescent="0.3">
      <c r="A408" t="s">
        <v>929</v>
      </c>
      <c r="B408" t="s">
        <v>930</v>
      </c>
      <c r="C408" t="s">
        <v>3170</v>
      </c>
      <c r="D408" t="s">
        <v>27</v>
      </c>
      <c r="E408">
        <v>16632.525101316001</v>
      </c>
      <c r="F408">
        <v>81.260000000000005</v>
      </c>
      <c r="G408">
        <v>-47.299080187410198</v>
      </c>
      <c r="H408">
        <v>-11.090833307138301</v>
      </c>
      <c r="I408">
        <v>-12.721550784703</v>
      </c>
      <c r="J408">
        <v>3.1700753750832198</v>
      </c>
      <c r="K408">
        <v>88.981682657268294</v>
      </c>
      <c r="L408">
        <v>86.438359281072096</v>
      </c>
      <c r="M408">
        <v>30.510238529088301</v>
      </c>
      <c r="N408">
        <v>0.17724436833287299</v>
      </c>
      <c r="O408">
        <v>37.090819591434901</v>
      </c>
      <c r="P408">
        <v>24.9192928516525</v>
      </c>
      <c r="Q408">
        <v>6.9021745051034006E-2</v>
      </c>
    </row>
    <row r="409" spans="1:17" x14ac:dyDescent="0.3">
      <c r="A409" t="s">
        <v>931</v>
      </c>
      <c r="B409" t="s">
        <v>932</v>
      </c>
      <c r="C409" t="s">
        <v>3181</v>
      </c>
      <c r="D409" t="s">
        <v>933</v>
      </c>
      <c r="E409">
        <v>16563.4190049299</v>
      </c>
      <c r="F409">
        <v>1370.6</v>
      </c>
      <c r="G409">
        <v>74.040969279376696</v>
      </c>
      <c r="H409">
        <v>8.53508615813878</v>
      </c>
      <c r="I409">
        <v>-25.316872221674199</v>
      </c>
      <c r="J409">
        <v>1.6536713840731401</v>
      </c>
      <c r="K409">
        <v>1350.9599794816299</v>
      </c>
      <c r="L409">
        <v>1245.42801704352</v>
      </c>
      <c r="M409">
        <v>55.739531638956898</v>
      </c>
      <c r="N409">
        <v>1.1808936592641599</v>
      </c>
      <c r="O409">
        <v>23.668466365095501</v>
      </c>
      <c r="P409">
        <v>108.519701810436</v>
      </c>
      <c r="Q409">
        <v>0.17926632391983599</v>
      </c>
    </row>
    <row r="410" spans="1:17" x14ac:dyDescent="0.3">
      <c r="A410" t="s">
        <v>934</v>
      </c>
      <c r="B410" t="s">
        <v>935</v>
      </c>
      <c r="C410" t="s">
        <v>3178</v>
      </c>
      <c r="D410" t="s">
        <v>140</v>
      </c>
      <c r="E410">
        <v>16536.351328150002</v>
      </c>
      <c r="F410">
        <v>612.95000000000005</v>
      </c>
      <c r="G410">
        <v>215.56059522822699</v>
      </c>
      <c r="H410">
        <v>21.700831645584699</v>
      </c>
      <c r="I410">
        <v>222.75308428212</v>
      </c>
      <c r="J410">
        <v>-3.0445625529845102</v>
      </c>
      <c r="K410">
        <v>543.12712328893599</v>
      </c>
      <c r="L410">
        <v>359.110418844229</v>
      </c>
      <c r="M410">
        <v>51.079947002283497</v>
      </c>
      <c r="N410">
        <v>1.12336986400229</v>
      </c>
      <c r="O410">
        <v>13.2229382494493</v>
      </c>
      <c r="P410">
        <v>317.81125387682698</v>
      </c>
      <c r="Q410">
        <v>0.26166395317896901</v>
      </c>
    </row>
    <row r="411" spans="1:17" x14ac:dyDescent="0.3">
      <c r="A411" t="s">
        <v>936</v>
      </c>
      <c r="B411" t="s">
        <v>937</v>
      </c>
      <c r="C411" t="s">
        <v>3168</v>
      </c>
      <c r="D411" t="s">
        <v>21</v>
      </c>
      <c r="E411">
        <v>16443.045434879899</v>
      </c>
      <c r="F411">
        <v>590</v>
      </c>
      <c r="G411">
        <v>-10.5489489113296</v>
      </c>
      <c r="H411">
        <v>-10.600085283898</v>
      </c>
      <c r="I411">
        <v>-36.621370663546102</v>
      </c>
      <c r="J411">
        <v>-0.79303703294212902</v>
      </c>
      <c r="K411">
        <v>636.53623103400798</v>
      </c>
      <c r="L411">
        <v>643.675139959955</v>
      </c>
      <c r="M411">
        <v>26.734038967149601</v>
      </c>
      <c r="N411">
        <v>0.85671959502209905</v>
      </c>
      <c r="O411">
        <v>46.0762711864406</v>
      </c>
      <c r="P411">
        <v>22.9166666666666</v>
      </c>
      <c r="Q411">
        <v>2.1177290220606999E-2</v>
      </c>
    </row>
    <row r="412" spans="1:17" x14ac:dyDescent="0.3">
      <c r="A412" t="s">
        <v>938</v>
      </c>
      <c r="B412" t="s">
        <v>939</v>
      </c>
      <c r="C412" t="s">
        <v>3183</v>
      </c>
      <c r="D412" t="s">
        <v>468</v>
      </c>
      <c r="E412">
        <v>16397.205022400001</v>
      </c>
      <c r="F412">
        <v>837.1</v>
      </c>
      <c r="G412">
        <v>39.014991861654501</v>
      </c>
      <c r="H412">
        <v>1.23671785482717</v>
      </c>
      <c r="I412">
        <v>11.5203964052209</v>
      </c>
      <c r="J412">
        <v>2.6349295172854501</v>
      </c>
      <c r="K412">
        <v>854.13436613634804</v>
      </c>
      <c r="L412">
        <v>735.99301486688296</v>
      </c>
      <c r="M412">
        <v>50.622886168573402</v>
      </c>
      <c r="N412">
        <v>0.77149461845250999</v>
      </c>
      <c r="O412">
        <v>10.691673635169</v>
      </c>
      <c r="P412">
        <v>74.942528735632095</v>
      </c>
      <c r="Q412">
        <v>0.117443675954802</v>
      </c>
    </row>
    <row r="413" spans="1:17" x14ac:dyDescent="0.3">
      <c r="A413" t="s">
        <v>940</v>
      </c>
      <c r="B413" t="s">
        <v>941</v>
      </c>
      <c r="C413" t="s">
        <v>3178</v>
      </c>
      <c r="D413" t="s">
        <v>322</v>
      </c>
      <c r="E413">
        <v>16388.621132708999</v>
      </c>
      <c r="F413">
        <v>4845.7</v>
      </c>
      <c r="G413">
        <v>35.851277358846403</v>
      </c>
      <c r="H413">
        <v>8.1708875526532196</v>
      </c>
      <c r="I413">
        <v>15.640169817698901</v>
      </c>
      <c r="J413">
        <v>3.4621925332186101</v>
      </c>
      <c r="K413">
        <v>4459.1187351267099</v>
      </c>
      <c r="L413">
        <v>3947.0162672259398</v>
      </c>
      <c r="M413">
        <v>61.662606808911498</v>
      </c>
      <c r="N413">
        <v>3.7973767649677099</v>
      </c>
      <c r="O413">
        <v>10.6372660296757</v>
      </c>
      <c r="P413">
        <v>78.081990408114393</v>
      </c>
      <c r="Q413">
        <v>2.0699784356611999E-2</v>
      </c>
    </row>
    <row r="414" spans="1:17" x14ac:dyDescent="0.3">
      <c r="A414" t="s">
        <v>942</v>
      </c>
      <c r="B414" t="s">
        <v>943</v>
      </c>
      <c r="C414" t="s">
        <v>3173</v>
      </c>
      <c r="D414" t="s">
        <v>54</v>
      </c>
      <c r="E414">
        <v>16375.923773099999</v>
      </c>
      <c r="F414">
        <v>6901.65</v>
      </c>
      <c r="G414">
        <v>23.0428346406107</v>
      </c>
      <c r="H414">
        <v>3.3262116430205499</v>
      </c>
      <c r="I414">
        <v>15.1182947533551</v>
      </c>
      <c r="J414">
        <v>3.60868851210068</v>
      </c>
      <c r="K414">
        <v>6885.3758802132597</v>
      </c>
      <c r="L414">
        <v>6018.4158585272298</v>
      </c>
      <c r="M414">
        <v>52.720181586437903</v>
      </c>
      <c r="N414">
        <v>1.1908690691182999</v>
      </c>
      <c r="O414">
        <v>10.1185948287728</v>
      </c>
      <c r="P414">
        <v>54.114358589385397</v>
      </c>
      <c r="Q414">
        <v>3.2276443818916999E-2</v>
      </c>
    </row>
    <row r="415" spans="1:17" x14ac:dyDescent="0.3">
      <c r="A415" t="s">
        <v>944</v>
      </c>
      <c r="B415" t="s">
        <v>945</v>
      </c>
      <c r="C415" t="s">
        <v>3183</v>
      </c>
      <c r="D415" t="s">
        <v>468</v>
      </c>
      <c r="E415">
        <v>16355.87079696</v>
      </c>
      <c r="F415">
        <v>5154</v>
      </c>
      <c r="G415">
        <v>-23.358849037566699</v>
      </c>
      <c r="H415">
        <v>1.1575144689260899</v>
      </c>
      <c r="I415">
        <v>8.43351490194636</v>
      </c>
      <c r="J415">
        <v>5.1028258579267201</v>
      </c>
      <c r="K415">
        <v>5265.7863594068003</v>
      </c>
      <c r="L415">
        <v>4909.56109640671</v>
      </c>
      <c r="M415">
        <v>55.314571097005299</v>
      </c>
      <c r="N415">
        <v>0.46457370589984898</v>
      </c>
      <c r="O415">
        <v>15.616026387272001</v>
      </c>
      <c r="P415">
        <v>28.1770703805023</v>
      </c>
      <c r="Q415">
        <v>3.2382535385679E-2</v>
      </c>
    </row>
    <row r="416" spans="1:17" x14ac:dyDescent="0.3">
      <c r="A416" t="s">
        <v>946</v>
      </c>
      <c r="B416" t="s">
        <v>947</v>
      </c>
      <c r="C416" t="s">
        <v>3185</v>
      </c>
      <c r="D416" t="s">
        <v>167</v>
      </c>
      <c r="E416">
        <v>16339.650471495001</v>
      </c>
      <c r="F416">
        <v>1032</v>
      </c>
      <c r="G416">
        <v>-34.496400623975703</v>
      </c>
      <c r="H416">
        <v>-7.84487720038726</v>
      </c>
      <c r="I416">
        <v>0.57112337281817105</v>
      </c>
      <c r="J416">
        <v>1.01882905100277</v>
      </c>
      <c r="K416">
        <v>1079.2899215545001</v>
      </c>
      <c r="L416">
        <v>1020.01282162474</v>
      </c>
      <c r="M416">
        <v>41.151718585017299</v>
      </c>
      <c r="N416">
        <v>0.71578710350522701</v>
      </c>
      <c r="O416">
        <v>17.248062015503798</v>
      </c>
      <c r="P416">
        <v>23.978856319077298</v>
      </c>
      <c r="Q416">
        <v>-4.6003069801038E-2</v>
      </c>
    </row>
    <row r="417" spans="1:17" x14ac:dyDescent="0.3">
      <c r="A417" t="s">
        <v>948</v>
      </c>
      <c r="B417" t="s">
        <v>949</v>
      </c>
      <c r="C417" t="s">
        <v>3186</v>
      </c>
      <c r="D417" t="s">
        <v>950</v>
      </c>
      <c r="E417">
        <v>16166.383880560001</v>
      </c>
      <c r="F417">
        <v>1629.7</v>
      </c>
      <c r="G417">
        <v>-34.256968715876603</v>
      </c>
      <c r="H417">
        <v>8.8536562576603206</v>
      </c>
      <c r="I417">
        <v>5.4676745237922599</v>
      </c>
      <c r="J417">
        <v>0.21275960207101</v>
      </c>
      <c r="K417">
        <v>1573.47851443083</v>
      </c>
      <c r="L417">
        <v>1502.14427362112</v>
      </c>
      <c r="M417">
        <v>44.901169635839501</v>
      </c>
      <c r="N417">
        <v>0.84724341303376005</v>
      </c>
      <c r="O417">
        <v>12.3151500276124</v>
      </c>
      <c r="P417">
        <v>35.334662016276297</v>
      </c>
      <c r="Q417">
        <v>-4.1694936541610002E-2</v>
      </c>
    </row>
    <row r="418" spans="1:17" x14ac:dyDescent="0.3">
      <c r="A418" t="s">
        <v>951</v>
      </c>
      <c r="B418" t="s">
        <v>952</v>
      </c>
      <c r="C418" t="s">
        <v>3169</v>
      </c>
      <c r="D418" t="s">
        <v>228</v>
      </c>
      <c r="E418">
        <v>16148.232203989301</v>
      </c>
      <c r="F418">
        <v>3883.45</v>
      </c>
      <c r="G418">
        <v>94.410418030209897</v>
      </c>
      <c r="H418">
        <v>1.1189960713982601</v>
      </c>
      <c r="I418">
        <v>-1.8358348989159301</v>
      </c>
      <c r="J418">
        <v>1.50940235458292</v>
      </c>
      <c r="K418">
        <v>3842.5477988048001</v>
      </c>
      <c r="L418">
        <v>3458.7530636105498</v>
      </c>
      <c r="M418">
        <v>48.323480207956898</v>
      </c>
      <c r="N418">
        <v>0.97623747747003797</v>
      </c>
      <c r="O418">
        <v>10.7249996781212</v>
      </c>
      <c r="P418">
        <v>135.075665859564</v>
      </c>
      <c r="Q418">
        <v>0.25975564832266701</v>
      </c>
    </row>
    <row r="419" spans="1:17" hidden="1" x14ac:dyDescent="0.3">
      <c r="A419" t="s">
        <v>953</v>
      </c>
      <c r="B419" t="s">
        <v>954</v>
      </c>
      <c r="C419" t="s">
        <v>3171</v>
      </c>
      <c r="D419" t="s">
        <v>955</v>
      </c>
      <c r="E419">
        <v>16069.67665662</v>
      </c>
      <c r="F419">
        <v>2600.1</v>
      </c>
      <c r="G419">
        <v>66.781517215154494</v>
      </c>
      <c r="H419">
        <v>-0.92127837866045004</v>
      </c>
      <c r="I419">
        <v>47.107803299970101</v>
      </c>
      <c r="J419">
        <v>-0.429056929836519</v>
      </c>
      <c r="K419">
        <v>2538.9474083700802</v>
      </c>
      <c r="M419">
        <v>43.220421123935601</v>
      </c>
      <c r="N419">
        <v>0.68863354651363995</v>
      </c>
      <c r="O419">
        <v>14.418676204761301</v>
      </c>
      <c r="P419">
        <v>112.149151436031</v>
      </c>
    </row>
    <row r="420" spans="1:17" x14ac:dyDescent="0.3">
      <c r="A420" t="s">
        <v>956</v>
      </c>
      <c r="B420" t="s">
        <v>957</v>
      </c>
      <c r="C420" t="s">
        <v>3172</v>
      </c>
      <c r="D420" t="s">
        <v>479</v>
      </c>
      <c r="E420">
        <v>16064.18114595</v>
      </c>
      <c r="F420">
        <v>320.85000000000002</v>
      </c>
      <c r="G420">
        <v>1.7423498608883901</v>
      </c>
      <c r="H420">
        <v>-48.746388325700998</v>
      </c>
      <c r="I420">
        <v>-21.7600869285023</v>
      </c>
      <c r="J420">
        <v>-1.8411458388279101</v>
      </c>
      <c r="K420">
        <v>344.46635389122503</v>
      </c>
      <c r="L420">
        <v>325.44680117979601</v>
      </c>
      <c r="M420">
        <v>36.769508661257902</v>
      </c>
      <c r="N420">
        <v>0.71352390782521802</v>
      </c>
      <c r="O420">
        <v>28.7127941405641</v>
      </c>
      <c r="P420">
        <v>48.438584316446899</v>
      </c>
      <c r="Q420">
        <v>8.9781073242009998E-2</v>
      </c>
    </row>
    <row r="421" spans="1:17" x14ac:dyDescent="0.3">
      <c r="A421" t="s">
        <v>958</v>
      </c>
      <c r="B421" t="s">
        <v>959</v>
      </c>
      <c r="C421" t="s">
        <v>3174</v>
      </c>
      <c r="D421" t="s">
        <v>124</v>
      </c>
      <c r="E421">
        <v>16059.73861384</v>
      </c>
      <c r="F421">
        <v>1052.2</v>
      </c>
      <c r="G421">
        <v>110.056896119827</v>
      </c>
      <c r="H421">
        <v>16.967344822462699</v>
      </c>
      <c r="I421">
        <v>92.377890940505495</v>
      </c>
      <c r="J421">
        <v>-1.87856502438424</v>
      </c>
      <c r="K421">
        <v>1007.21038126045</v>
      </c>
      <c r="L421">
        <v>718.93098200644295</v>
      </c>
      <c r="M421">
        <v>42.805040313844302</v>
      </c>
      <c r="N421">
        <v>1.1907189123777699</v>
      </c>
      <c r="O421">
        <v>28.093518342520401</v>
      </c>
      <c r="P421">
        <v>181.261694734028</v>
      </c>
      <c r="Q421">
        <v>0.20039936708395401</v>
      </c>
    </row>
    <row r="422" spans="1:17" x14ac:dyDescent="0.3">
      <c r="A422" t="s">
        <v>960</v>
      </c>
      <c r="B422" t="s">
        <v>961</v>
      </c>
      <c r="C422" t="s">
        <v>3173</v>
      </c>
      <c r="D422" t="s">
        <v>54</v>
      </c>
      <c r="E422">
        <v>16047.945908424999</v>
      </c>
      <c r="F422">
        <v>11991.55</v>
      </c>
      <c r="G422">
        <v>191.294043324347</v>
      </c>
      <c r="H422">
        <v>-0.21498666240856801</v>
      </c>
      <c r="I422">
        <v>72.9087669209637</v>
      </c>
      <c r="J422">
        <v>3.4119009082573002</v>
      </c>
      <c r="K422">
        <v>11530.6131988944</v>
      </c>
      <c r="L422">
        <v>8330.4037667001794</v>
      </c>
      <c r="M422">
        <v>48.228575093295397</v>
      </c>
      <c r="N422">
        <v>0.89070205262438695</v>
      </c>
      <c r="O422">
        <v>13.6633712906171</v>
      </c>
      <c r="P422">
        <v>232.07471407604299</v>
      </c>
      <c r="Q422">
        <v>0.184598215462524</v>
      </c>
    </row>
    <row r="423" spans="1:17" x14ac:dyDescent="0.3">
      <c r="A423" t="s">
        <v>962</v>
      </c>
      <c r="B423" t="s">
        <v>963</v>
      </c>
      <c r="C423" t="s">
        <v>3181</v>
      </c>
      <c r="D423" t="s">
        <v>777</v>
      </c>
      <c r="E423">
        <v>16035.036583008399</v>
      </c>
      <c r="F423">
        <v>1133.7</v>
      </c>
      <c r="G423">
        <v>17.9462654648589</v>
      </c>
      <c r="H423">
        <v>-15.2211826839068</v>
      </c>
      <c r="I423">
        <v>5.2007509784794497</v>
      </c>
      <c r="J423">
        <v>-3.3216450198822201</v>
      </c>
      <c r="K423">
        <v>1369.2218653382999</v>
      </c>
      <c r="L423">
        <v>1223.72728739691</v>
      </c>
      <c r="M423">
        <v>20.126930777010799</v>
      </c>
      <c r="N423">
        <v>0.78723081921147398</v>
      </c>
      <c r="O423">
        <v>67.323807003616395</v>
      </c>
      <c r="P423">
        <v>61.426740709098603</v>
      </c>
      <c r="Q423">
        <v>0.222920420758805</v>
      </c>
    </row>
    <row r="424" spans="1:17" x14ac:dyDescent="0.3">
      <c r="A424" t="s">
        <v>964</v>
      </c>
      <c r="B424" t="s">
        <v>965</v>
      </c>
      <c r="C424" t="s">
        <v>3176</v>
      </c>
      <c r="D424" t="s">
        <v>124</v>
      </c>
      <c r="E424">
        <v>15901.204808750001</v>
      </c>
      <c r="F424">
        <v>491.95</v>
      </c>
      <c r="G424">
        <v>92.252138606549494</v>
      </c>
      <c r="H424">
        <v>30.2922102818208</v>
      </c>
      <c r="I424">
        <v>110.759563309211</v>
      </c>
      <c r="J424">
        <v>2.08187102597826</v>
      </c>
      <c r="K424">
        <v>364.76742738066997</v>
      </c>
      <c r="L424">
        <v>278.12420439726498</v>
      </c>
      <c r="M424">
        <v>77.609091273001695</v>
      </c>
      <c r="N424">
        <v>0.87368013510160503</v>
      </c>
      <c r="O424">
        <v>0.82325439577193205</v>
      </c>
      <c r="P424">
        <v>172.926490984743</v>
      </c>
      <c r="Q424">
        <v>0.18320440682233999</v>
      </c>
    </row>
    <row r="425" spans="1:17" x14ac:dyDescent="0.3">
      <c r="A425" t="s">
        <v>966</v>
      </c>
      <c r="B425" t="s">
        <v>967</v>
      </c>
      <c r="C425" t="s">
        <v>3176</v>
      </c>
      <c r="D425" t="s">
        <v>124</v>
      </c>
      <c r="E425">
        <v>15880.95310115</v>
      </c>
      <c r="F425">
        <v>52.58</v>
      </c>
      <c r="G425">
        <v>-25.486598055528301</v>
      </c>
      <c r="H425">
        <v>2.1319898892162499</v>
      </c>
      <c r="I425">
        <v>-27.7431089998096</v>
      </c>
      <c r="J425">
        <v>9.2358020207182605</v>
      </c>
      <c r="K425">
        <v>54.222110471229797</v>
      </c>
      <c r="L425">
        <v>55.195610170353497</v>
      </c>
      <c r="M425">
        <v>63.640455115270498</v>
      </c>
      <c r="N425">
        <v>1.1931199099159899</v>
      </c>
      <c r="O425">
        <v>40.1673640167364</v>
      </c>
      <c r="P425">
        <v>34.303959131545298</v>
      </c>
    </row>
    <row r="426" spans="1:17" x14ac:dyDescent="0.3">
      <c r="A426" t="s">
        <v>968</v>
      </c>
      <c r="B426" t="s">
        <v>969</v>
      </c>
      <c r="C426" t="s">
        <v>3173</v>
      </c>
      <c r="D426" t="s">
        <v>54</v>
      </c>
      <c r="E426">
        <v>15796.75066272</v>
      </c>
      <c r="F426">
        <v>2001.45</v>
      </c>
      <c r="G426">
        <v>61.299071677613199</v>
      </c>
      <c r="H426">
        <v>9.9155957497207403</v>
      </c>
      <c r="I426">
        <v>39.605677337720401</v>
      </c>
      <c r="J426">
        <v>9.6908489770852508</v>
      </c>
      <c r="K426">
        <v>1818.37371541982</v>
      </c>
      <c r="L426">
        <v>1502.7866610620699</v>
      </c>
      <c r="M426">
        <v>69.603199636092199</v>
      </c>
      <c r="N426">
        <v>0.71727939919853101</v>
      </c>
      <c r="O426">
        <v>7.8618001948587297</v>
      </c>
      <c r="P426">
        <v>109.795597484276</v>
      </c>
      <c r="Q426">
        <v>0.100992646981451</v>
      </c>
    </row>
    <row r="427" spans="1:17" x14ac:dyDescent="0.3">
      <c r="A427" t="s">
        <v>970</v>
      </c>
      <c r="B427" t="s">
        <v>971</v>
      </c>
      <c r="C427" t="s">
        <v>3181</v>
      </c>
      <c r="D427" t="s">
        <v>261</v>
      </c>
      <c r="E427">
        <v>15774.0447047</v>
      </c>
      <c r="F427">
        <v>876.1</v>
      </c>
      <c r="G427">
        <v>14.6515430169731</v>
      </c>
      <c r="H427">
        <v>-1.25881353121191</v>
      </c>
      <c r="I427">
        <v>-1.2379873091947999</v>
      </c>
      <c r="J427">
        <v>3.5083537498036401</v>
      </c>
      <c r="K427">
        <v>910.84327522417402</v>
      </c>
      <c r="L427">
        <v>840.63702309611097</v>
      </c>
      <c r="M427">
        <v>56.810105389942301</v>
      </c>
      <c r="N427">
        <v>1.07440014978691</v>
      </c>
      <c r="O427">
        <v>20.990754480082099</v>
      </c>
      <c r="P427">
        <v>56.743120907431901</v>
      </c>
      <c r="Q427">
        <v>0.14853546455913999</v>
      </c>
    </row>
    <row r="428" spans="1:17" x14ac:dyDescent="0.3">
      <c r="A428" t="s">
        <v>972</v>
      </c>
      <c r="B428" t="s">
        <v>973</v>
      </c>
      <c r="C428" t="s">
        <v>3169</v>
      </c>
      <c r="D428" t="s">
        <v>228</v>
      </c>
      <c r="E428">
        <v>15728.6935031799</v>
      </c>
      <c r="F428">
        <v>1233.8</v>
      </c>
      <c r="G428">
        <v>27.127660638501499</v>
      </c>
      <c r="H428">
        <v>3.9729015155194398</v>
      </c>
      <c r="I428">
        <v>30.061547287651099</v>
      </c>
      <c r="J428">
        <v>1.5275566678639001</v>
      </c>
      <c r="K428">
        <v>1175.34113227743</v>
      </c>
      <c r="L428">
        <v>1004.840416312</v>
      </c>
      <c r="M428">
        <v>37.1067326738129</v>
      </c>
      <c r="N428">
        <v>0.67101142877019904</v>
      </c>
      <c r="O428">
        <v>8.6886043118819796</v>
      </c>
      <c r="P428">
        <v>66.504723346828598</v>
      </c>
      <c r="Q428">
        <v>2.2037945026809999E-3</v>
      </c>
    </row>
    <row r="429" spans="1:17" x14ac:dyDescent="0.3">
      <c r="A429" t="s">
        <v>974</v>
      </c>
      <c r="B429" t="s">
        <v>975</v>
      </c>
      <c r="C429" t="s">
        <v>3181</v>
      </c>
      <c r="D429" t="s">
        <v>161</v>
      </c>
      <c r="E429">
        <v>15628.33312485</v>
      </c>
      <c r="F429">
        <v>689.85</v>
      </c>
      <c r="G429">
        <v>44.567218739717902</v>
      </c>
      <c r="H429">
        <v>11.9522872367759</v>
      </c>
      <c r="I429">
        <v>28.560130003497701</v>
      </c>
      <c r="J429">
        <v>8.0138386329200095</v>
      </c>
      <c r="K429">
        <v>635.90642892526796</v>
      </c>
      <c r="L429">
        <v>559.42163038966601</v>
      </c>
      <c r="M429">
        <v>74.636651724952003</v>
      </c>
      <c r="N429">
        <v>1.53247968189775</v>
      </c>
      <c r="O429">
        <v>4.3415235196057003</v>
      </c>
      <c r="P429">
        <v>93.438485804416402</v>
      </c>
      <c r="Q429">
        <v>0.208175206033681</v>
      </c>
    </row>
    <row r="430" spans="1:17" x14ac:dyDescent="0.3">
      <c r="A430" t="s">
        <v>976</v>
      </c>
      <c r="B430" t="s">
        <v>977</v>
      </c>
      <c r="C430" t="s">
        <v>3175</v>
      </c>
      <c r="D430" t="s">
        <v>261</v>
      </c>
      <c r="E430">
        <v>15539.407488285</v>
      </c>
      <c r="F430">
        <v>6327.85</v>
      </c>
      <c r="G430">
        <v>6.8076860537078696</v>
      </c>
      <c r="H430">
        <v>10.6360063793369</v>
      </c>
      <c r="I430">
        <v>30.807447123946101</v>
      </c>
      <c r="J430">
        <v>2.3830301752791199</v>
      </c>
      <c r="K430">
        <v>5954.0546569265598</v>
      </c>
      <c r="L430">
        <v>5119.4092796670302</v>
      </c>
      <c r="M430">
        <v>59.611012268152301</v>
      </c>
      <c r="N430">
        <v>1.5998636293172099</v>
      </c>
      <c r="O430">
        <v>12.538223883309399</v>
      </c>
      <c r="P430">
        <v>67.312700783966307</v>
      </c>
      <c r="Q430">
        <v>0.13897337411010599</v>
      </c>
    </row>
    <row r="431" spans="1:17" hidden="1" x14ac:dyDescent="0.3">
      <c r="A431" t="s">
        <v>978</v>
      </c>
      <c r="B431" t="s">
        <v>979</v>
      </c>
      <c r="C431" t="s">
        <v>3184</v>
      </c>
      <c r="D431" t="s">
        <v>757</v>
      </c>
      <c r="E431">
        <v>15502.9956089399</v>
      </c>
      <c r="F431">
        <v>903.35</v>
      </c>
      <c r="G431">
        <v>-2.0252313158323099</v>
      </c>
      <c r="H431">
        <v>0.92601869554091698</v>
      </c>
      <c r="I431">
        <v>1.0250829538841899</v>
      </c>
      <c r="J431">
        <v>0.85668397083304004</v>
      </c>
      <c r="K431">
        <v>890.76405170700605</v>
      </c>
      <c r="L431">
        <v>826.31816487096296</v>
      </c>
      <c r="M431">
        <v>63.673105172010501</v>
      </c>
      <c r="N431">
        <v>0.61300922360190102</v>
      </c>
      <c r="O431">
        <v>3.9353517462777399</v>
      </c>
      <c r="P431">
        <v>34.223351460580602</v>
      </c>
      <c r="Q431">
        <v>-2.790653939747E-3</v>
      </c>
    </row>
    <row r="432" spans="1:17" x14ac:dyDescent="0.3">
      <c r="A432" t="s">
        <v>980</v>
      </c>
      <c r="B432" t="s">
        <v>981</v>
      </c>
      <c r="C432" t="s">
        <v>3183</v>
      </c>
      <c r="D432" t="s">
        <v>982</v>
      </c>
      <c r="E432">
        <v>15433.249798314901</v>
      </c>
      <c r="F432">
        <v>848.95</v>
      </c>
      <c r="G432">
        <v>34.056795971058001</v>
      </c>
      <c r="H432">
        <v>5.2207723271486399</v>
      </c>
      <c r="I432">
        <v>32.831037041195799</v>
      </c>
      <c r="J432">
        <v>7.9117004619792297</v>
      </c>
      <c r="K432">
        <v>809.31502833800005</v>
      </c>
      <c r="L432">
        <v>700.94327311696395</v>
      </c>
      <c r="M432">
        <v>73.716610842351002</v>
      </c>
      <c r="N432">
        <v>0.90725788960209597</v>
      </c>
      <c r="O432">
        <v>3.1273926615230399</v>
      </c>
      <c r="P432">
        <v>87.530373315661606</v>
      </c>
      <c r="Q432">
        <v>7.5509518964518005E-2</v>
      </c>
    </row>
    <row r="433" spans="1:17" x14ac:dyDescent="0.3">
      <c r="A433" t="s">
        <v>983</v>
      </c>
      <c r="B433" t="s">
        <v>984</v>
      </c>
      <c r="C433" t="s">
        <v>3179</v>
      </c>
      <c r="D433" t="s">
        <v>790</v>
      </c>
      <c r="E433">
        <v>15426.670586300001</v>
      </c>
      <c r="F433">
        <v>357.8</v>
      </c>
      <c r="G433">
        <v>14.0810185210419</v>
      </c>
      <c r="H433">
        <v>-13.5181574871138</v>
      </c>
      <c r="I433">
        <v>-8.8844874561143108</v>
      </c>
      <c r="J433">
        <v>0.35854680370804698</v>
      </c>
      <c r="K433">
        <v>393.414294034921</v>
      </c>
      <c r="L433">
        <v>351.11609741424002</v>
      </c>
      <c r="M433">
        <v>30.1694932416836</v>
      </c>
      <c r="N433">
        <v>0.57369008128018095</v>
      </c>
      <c r="O433">
        <v>32.588038010061403</v>
      </c>
      <c r="P433">
        <v>55.700609225413402</v>
      </c>
      <c r="Q433">
        <v>0.172258865463226</v>
      </c>
    </row>
    <row r="434" spans="1:17" x14ac:dyDescent="0.3">
      <c r="A434" t="s">
        <v>985</v>
      </c>
      <c r="B434" t="s">
        <v>986</v>
      </c>
      <c r="C434" t="s">
        <v>3168</v>
      </c>
      <c r="D434" t="s">
        <v>21</v>
      </c>
      <c r="E434">
        <v>15394.7583435</v>
      </c>
      <c r="F434">
        <v>678.75</v>
      </c>
      <c r="G434">
        <v>-1.1342976734858901</v>
      </c>
      <c r="H434">
        <v>-14.122003990782799</v>
      </c>
      <c r="I434">
        <v>-2.9588606853697299</v>
      </c>
      <c r="J434">
        <v>2.1826158302993299</v>
      </c>
      <c r="K434">
        <v>740.75249654860204</v>
      </c>
      <c r="L434">
        <v>657.05277649062202</v>
      </c>
      <c r="M434">
        <v>21.906128321086499</v>
      </c>
      <c r="N434">
        <v>0.971395864974956</v>
      </c>
      <c r="O434">
        <v>23.683241252302</v>
      </c>
      <c r="P434">
        <v>48.7508218277449</v>
      </c>
      <c r="Q434">
        <v>1.495513788376E-2</v>
      </c>
    </row>
    <row r="435" spans="1:17" hidden="1" x14ac:dyDescent="0.3">
      <c r="A435" t="s">
        <v>987</v>
      </c>
      <c r="B435" t="s">
        <v>988</v>
      </c>
      <c r="C435" t="s">
        <v>3184</v>
      </c>
      <c r="D435" t="s">
        <v>161</v>
      </c>
      <c r="E435">
        <v>15387.610608127799</v>
      </c>
      <c r="F435">
        <v>12213.7</v>
      </c>
      <c r="G435">
        <v>379.045809388875</v>
      </c>
      <c r="H435">
        <v>9.8354350051934496</v>
      </c>
      <c r="I435">
        <v>93.347319839752103</v>
      </c>
      <c r="J435">
        <v>-1.16393255533019</v>
      </c>
      <c r="K435">
        <v>11314.3260783484</v>
      </c>
      <c r="L435">
        <v>7941.9217681257196</v>
      </c>
      <c r="M435">
        <v>47.273760951321499</v>
      </c>
      <c r="N435">
        <v>0.40471964965504098</v>
      </c>
      <c r="O435">
        <v>13.8066269844518</v>
      </c>
      <c r="P435">
        <v>419.510846448319</v>
      </c>
      <c r="Q435">
        <v>0.26278407427469702</v>
      </c>
    </row>
    <row r="436" spans="1:17" x14ac:dyDescent="0.3">
      <c r="A436" t="s">
        <v>989</v>
      </c>
      <c r="B436" t="s">
        <v>990</v>
      </c>
      <c r="C436" t="s">
        <v>3181</v>
      </c>
      <c r="D436" t="s">
        <v>140</v>
      </c>
      <c r="E436">
        <v>15345.476901919999</v>
      </c>
      <c r="F436">
        <v>1707.7</v>
      </c>
      <c r="G436">
        <v>98.624192563982106</v>
      </c>
      <c r="H436">
        <v>0.68005936436089298</v>
      </c>
      <c r="I436">
        <v>56.137158407388803</v>
      </c>
      <c r="J436">
        <v>2.0005886095354799</v>
      </c>
      <c r="K436">
        <v>1618.20147581983</v>
      </c>
      <c r="L436">
        <v>1218.7857829153299</v>
      </c>
      <c r="M436">
        <v>55.638187336030597</v>
      </c>
      <c r="N436">
        <v>0.73945536235053599</v>
      </c>
      <c r="O436">
        <v>15.359840721438101</v>
      </c>
      <c r="P436">
        <v>162.72307692307601</v>
      </c>
      <c r="Q436">
        <v>0.203846081452632</v>
      </c>
    </row>
    <row r="437" spans="1:17" x14ac:dyDescent="0.3">
      <c r="A437" t="s">
        <v>991</v>
      </c>
      <c r="B437" t="s">
        <v>992</v>
      </c>
      <c r="C437" t="s">
        <v>3181</v>
      </c>
      <c r="D437" t="s">
        <v>777</v>
      </c>
      <c r="E437">
        <v>15322.923104895101</v>
      </c>
      <c r="F437">
        <v>3654.7</v>
      </c>
      <c r="G437">
        <v>28.860286080613399</v>
      </c>
      <c r="H437">
        <v>-4.1039601037150497</v>
      </c>
      <c r="I437">
        <v>-0.29757953279400601</v>
      </c>
      <c r="J437">
        <v>1.24496747565077</v>
      </c>
      <c r="K437">
        <v>3942.5799507337501</v>
      </c>
      <c r="L437">
        <v>3633.5130101302898</v>
      </c>
      <c r="M437">
        <v>35.048992875575301</v>
      </c>
      <c r="N437">
        <v>0.34419446313430802</v>
      </c>
      <c r="O437">
        <v>50.162804060524799</v>
      </c>
      <c r="P437">
        <v>91.8427337865147</v>
      </c>
      <c r="Q437">
        <v>0.110754604624693</v>
      </c>
    </row>
    <row r="438" spans="1:17" x14ac:dyDescent="0.3">
      <c r="A438" t="s">
        <v>993</v>
      </c>
      <c r="B438" t="s">
        <v>994</v>
      </c>
      <c r="C438" t="s">
        <v>3173</v>
      </c>
      <c r="D438" t="s">
        <v>54</v>
      </c>
      <c r="E438">
        <v>14862.316816479901</v>
      </c>
      <c r="F438">
        <v>965.15</v>
      </c>
      <c r="G438">
        <v>277.424387617864</v>
      </c>
      <c r="H438">
        <v>-6.8179561485370597</v>
      </c>
      <c r="I438">
        <v>51.7872348921398</v>
      </c>
      <c r="J438">
        <v>-0.38513496490820798</v>
      </c>
      <c r="K438">
        <v>953.09837935596704</v>
      </c>
      <c r="L438">
        <v>701.59003411639503</v>
      </c>
      <c r="M438">
        <v>36.831804856279597</v>
      </c>
      <c r="N438">
        <v>0.425094250527568</v>
      </c>
      <c r="O438">
        <v>13.7336165362897</v>
      </c>
      <c r="P438">
        <v>352.59085580304799</v>
      </c>
      <c r="Q438">
        <v>7.0159848527590996E-2</v>
      </c>
    </row>
    <row r="439" spans="1:17" x14ac:dyDescent="0.3">
      <c r="A439" t="s">
        <v>995</v>
      </c>
      <c r="B439" t="s">
        <v>996</v>
      </c>
      <c r="C439" t="s">
        <v>3171</v>
      </c>
      <c r="D439" t="s">
        <v>195</v>
      </c>
      <c r="E439">
        <v>14805.079120108699</v>
      </c>
      <c r="F439">
        <v>447.2</v>
      </c>
      <c r="G439">
        <v>3.3638694504008799</v>
      </c>
      <c r="H439">
        <v>-10.3858578589755</v>
      </c>
      <c r="I439">
        <v>-3.58269901427236</v>
      </c>
      <c r="J439">
        <v>-0.47550934751461099</v>
      </c>
      <c r="K439">
        <v>477.21008133621501</v>
      </c>
      <c r="L439">
        <v>443.362229340059</v>
      </c>
      <c r="M439">
        <v>30.727146360094402</v>
      </c>
      <c r="N439">
        <v>0.72800379109090596</v>
      </c>
      <c r="O439">
        <v>22.316636851520499</v>
      </c>
      <c r="P439">
        <v>74.483027701911794</v>
      </c>
    </row>
    <row r="440" spans="1:17" x14ac:dyDescent="0.3">
      <c r="A440" t="s">
        <v>997</v>
      </c>
      <c r="B440" t="s">
        <v>998</v>
      </c>
      <c r="C440" t="s">
        <v>3173</v>
      </c>
      <c r="D440" t="s">
        <v>277</v>
      </c>
      <c r="E440">
        <v>14778.307213325001</v>
      </c>
      <c r="F440">
        <v>1404.7</v>
      </c>
      <c r="G440">
        <v>4.95697601486434</v>
      </c>
      <c r="H440">
        <v>13.897979767415499</v>
      </c>
      <c r="I440">
        <v>-7.2576034880595701</v>
      </c>
      <c r="J440">
        <v>7.6569965842041503</v>
      </c>
      <c r="K440">
        <v>1303.52535825119</v>
      </c>
      <c r="L440">
        <v>1233.8800689355401</v>
      </c>
      <c r="M440">
        <v>80.030535712771794</v>
      </c>
      <c r="N440">
        <v>3.1625770388978101</v>
      </c>
      <c r="O440">
        <v>17.391613867729699</v>
      </c>
      <c r="P440">
        <v>41.467344780703897</v>
      </c>
      <c r="Q440">
        <v>0.13559890728537399</v>
      </c>
    </row>
    <row r="441" spans="1:17" x14ac:dyDescent="0.3">
      <c r="A441" t="s">
        <v>999</v>
      </c>
      <c r="B441" t="s">
        <v>1000</v>
      </c>
      <c r="C441" t="s">
        <v>3169</v>
      </c>
      <c r="D441" t="s">
        <v>570</v>
      </c>
      <c r="E441">
        <v>14712.873027378</v>
      </c>
      <c r="F441">
        <v>143.75</v>
      </c>
      <c r="G441">
        <v>41.528844096084597</v>
      </c>
      <c r="H441">
        <v>42.325534854295903</v>
      </c>
      <c r="I441">
        <v>64.591536121729405</v>
      </c>
      <c r="J441">
        <v>13.5946134622614</v>
      </c>
      <c r="K441">
        <v>118.24842958121801</v>
      </c>
      <c r="L441">
        <v>97.858208665413599</v>
      </c>
      <c r="M441">
        <v>81.720182009656199</v>
      </c>
      <c r="N441">
        <v>2.1683021166323702</v>
      </c>
      <c r="O441">
        <v>9.6695652173913</v>
      </c>
      <c r="P441">
        <v>108.333333333333</v>
      </c>
      <c r="Q441">
        <v>4.8573596343538999E-2</v>
      </c>
    </row>
    <row r="442" spans="1:17" x14ac:dyDescent="0.3">
      <c r="A442" t="s">
        <v>1001</v>
      </c>
      <c r="B442" t="s">
        <v>1002</v>
      </c>
      <c r="C442" t="s">
        <v>3169</v>
      </c>
      <c r="D442" t="s">
        <v>577</v>
      </c>
      <c r="E442">
        <v>14645.940794800001</v>
      </c>
      <c r="F442">
        <v>1778.4</v>
      </c>
      <c r="G442">
        <v>-30.444890044283099</v>
      </c>
      <c r="H442">
        <v>8.0275342594725707</v>
      </c>
      <c r="I442">
        <v>14.8840677058711</v>
      </c>
      <c r="J442">
        <v>1.6439746373936801</v>
      </c>
      <c r="K442">
        <v>1781.94313977091</v>
      </c>
      <c r="L442">
        <v>1677.51389722054</v>
      </c>
      <c r="M442">
        <v>53.018263138368802</v>
      </c>
      <c r="N442">
        <v>1.01004828750238</v>
      </c>
      <c r="O442">
        <v>11.2769905533063</v>
      </c>
      <c r="P442">
        <v>36.067329762815604</v>
      </c>
      <c r="Q442">
        <v>-8.3827181218238997E-2</v>
      </c>
    </row>
    <row r="443" spans="1:17" x14ac:dyDescent="0.3">
      <c r="A443" t="s">
        <v>1003</v>
      </c>
      <c r="B443" t="s">
        <v>1004</v>
      </c>
      <c r="C443" t="s">
        <v>3170</v>
      </c>
      <c r="D443" t="s">
        <v>1005</v>
      </c>
      <c r="E443">
        <v>14595.828888632501</v>
      </c>
      <c r="F443">
        <v>443.15</v>
      </c>
      <c r="G443">
        <v>70.906235920492804</v>
      </c>
      <c r="H443">
        <v>-8.9914264488085092</v>
      </c>
      <c r="I443">
        <v>0.70114217287358804</v>
      </c>
      <c r="J443">
        <v>3.3990488805608501</v>
      </c>
      <c r="K443">
        <v>472.04940332230899</v>
      </c>
      <c r="L443">
        <v>411.83053745801698</v>
      </c>
      <c r="M443">
        <v>39.360779675412402</v>
      </c>
      <c r="N443">
        <v>0.289967238882199</v>
      </c>
      <c r="O443">
        <v>39.411034638384201</v>
      </c>
      <c r="P443">
        <v>118.83950617283899</v>
      </c>
      <c r="Q443">
        <v>0.11015580102785</v>
      </c>
    </row>
    <row r="444" spans="1:17" x14ac:dyDescent="0.3">
      <c r="A444" t="s">
        <v>1006</v>
      </c>
      <c r="B444" t="s">
        <v>1007</v>
      </c>
      <c r="C444" t="s">
        <v>3180</v>
      </c>
      <c r="D444" t="s">
        <v>1008</v>
      </c>
      <c r="E444">
        <v>14523.023604687</v>
      </c>
      <c r="F444">
        <v>185.77</v>
      </c>
      <c r="G444">
        <v>-11.7583084649387</v>
      </c>
      <c r="H444">
        <v>-6.5305585457295496</v>
      </c>
      <c r="I444">
        <v>-28.888223076121999</v>
      </c>
      <c r="J444">
        <v>4.42752501581624</v>
      </c>
      <c r="K444">
        <v>196.80633171918899</v>
      </c>
      <c r="L444">
        <v>196.99366480084899</v>
      </c>
      <c r="M444">
        <v>33.609987982104798</v>
      </c>
      <c r="N444">
        <v>1.17059746390568</v>
      </c>
      <c r="O444">
        <v>27.8731765085858</v>
      </c>
      <c r="P444">
        <v>36.395007342143899</v>
      </c>
      <c r="Q444">
        <v>5.8740770203470002E-3</v>
      </c>
    </row>
    <row r="445" spans="1:17" x14ac:dyDescent="0.3">
      <c r="A445" t="s">
        <v>1009</v>
      </c>
      <c r="B445" t="s">
        <v>1010</v>
      </c>
      <c r="C445" t="s">
        <v>3181</v>
      </c>
      <c r="D445" t="s">
        <v>261</v>
      </c>
      <c r="E445">
        <v>14478.232432950001</v>
      </c>
      <c r="F445">
        <v>1823.25</v>
      </c>
      <c r="G445">
        <v>91.836958594617599</v>
      </c>
      <c r="H445">
        <v>6.7404896778444501</v>
      </c>
      <c r="I445">
        <v>44.006338408410201</v>
      </c>
      <c r="J445">
        <v>9.9965282601260501</v>
      </c>
      <c r="K445">
        <v>1813.8231924531699</v>
      </c>
      <c r="L445">
        <v>1557.74852941277</v>
      </c>
      <c r="M445">
        <v>69.512927419023598</v>
      </c>
      <c r="N445">
        <v>1.51422950839132</v>
      </c>
      <c r="O445">
        <v>47.209653092006</v>
      </c>
      <c r="P445">
        <v>126.98412698412599</v>
      </c>
      <c r="Q445">
        <v>0.14242261511172499</v>
      </c>
    </row>
    <row r="446" spans="1:17" x14ac:dyDescent="0.3">
      <c r="A446" t="s">
        <v>1011</v>
      </c>
      <c r="B446" t="s">
        <v>1012</v>
      </c>
      <c r="C446" t="s">
        <v>3180</v>
      </c>
      <c r="D446" t="s">
        <v>790</v>
      </c>
      <c r="E446">
        <v>14456.87202072</v>
      </c>
      <c r="F446">
        <v>3001.3</v>
      </c>
      <c r="G446">
        <v>31.9937806243842</v>
      </c>
      <c r="H446">
        <v>7.3321673399663201</v>
      </c>
      <c r="I446">
        <v>9.9249859176578195</v>
      </c>
      <c r="J446">
        <v>9.66289189238476</v>
      </c>
      <c r="K446">
        <v>2729.7863650118202</v>
      </c>
      <c r="L446">
        <v>2463.2941706495799</v>
      </c>
      <c r="M446">
        <v>85.182813769769496</v>
      </c>
      <c r="N446">
        <v>2.8763505375667702</v>
      </c>
      <c r="O446">
        <v>3.8883150634724899</v>
      </c>
      <c r="P446">
        <v>66.901153899624603</v>
      </c>
      <c r="Q446">
        <v>7.5209954252367997E-2</v>
      </c>
    </row>
    <row r="447" spans="1:17" hidden="1" x14ac:dyDescent="0.3">
      <c r="A447" t="s">
        <v>1013</v>
      </c>
      <c r="B447" t="s">
        <v>1014</v>
      </c>
      <c r="C447" t="s">
        <v>3184</v>
      </c>
      <c r="D447" t="s">
        <v>463</v>
      </c>
      <c r="E447">
        <v>14445.588542567801</v>
      </c>
      <c r="F447">
        <v>2306.35</v>
      </c>
      <c r="G447">
        <v>-48.908424868135597</v>
      </c>
      <c r="H447">
        <v>-20.982317339699399</v>
      </c>
      <c r="I447">
        <v>-32.160923456909501</v>
      </c>
      <c r="J447">
        <v>1.85757007543666</v>
      </c>
      <c r="M447">
        <v>35.526359758384203</v>
      </c>
      <c r="O447">
        <v>34.411516031825101</v>
      </c>
      <c r="P447">
        <v>6.0780976911047802</v>
      </c>
    </row>
    <row r="448" spans="1:17" x14ac:dyDescent="0.3">
      <c r="A448" t="s">
        <v>1015</v>
      </c>
      <c r="B448" t="s">
        <v>1016</v>
      </c>
      <c r="C448" t="s">
        <v>3175</v>
      </c>
      <c r="D448" t="s">
        <v>187</v>
      </c>
      <c r="E448">
        <v>14413.308607860001</v>
      </c>
      <c r="F448">
        <v>601.54999999999995</v>
      </c>
      <c r="G448">
        <v>54.214225346408597</v>
      </c>
      <c r="H448">
        <v>8.7925096959578504</v>
      </c>
      <c r="I448">
        <v>31.104170730570601</v>
      </c>
      <c r="J448">
        <v>5.45382484505883</v>
      </c>
      <c r="K448">
        <v>549.99757423732001</v>
      </c>
      <c r="L448">
        <v>463.06870992963502</v>
      </c>
      <c r="M448">
        <v>67.106758952332399</v>
      </c>
      <c r="N448">
        <v>2.14494048979694</v>
      </c>
      <c r="O448">
        <v>8.3866677749148106</v>
      </c>
      <c r="P448">
        <v>92.188498402555894</v>
      </c>
      <c r="Q448">
        <v>0.16489069371634699</v>
      </c>
    </row>
    <row r="449" spans="1:17" x14ac:dyDescent="0.3">
      <c r="A449" t="s">
        <v>1017</v>
      </c>
      <c r="B449" t="s">
        <v>1018</v>
      </c>
      <c r="C449" t="s">
        <v>3175</v>
      </c>
      <c r="D449" t="s">
        <v>215</v>
      </c>
      <c r="E449">
        <v>14386.1189292377</v>
      </c>
      <c r="F449">
        <v>1710.85</v>
      </c>
      <c r="G449">
        <v>12.947793515449799</v>
      </c>
      <c r="H449">
        <v>12.700528037045901</v>
      </c>
      <c r="I449">
        <v>-23.472945924976901</v>
      </c>
      <c r="J449">
        <v>8.0820807995369304</v>
      </c>
      <c r="K449">
        <v>1654.1748732578401</v>
      </c>
      <c r="L449">
        <v>1610.2970188458501</v>
      </c>
      <c r="M449">
        <v>72.021328181088407</v>
      </c>
      <c r="N449">
        <v>0.85398510470421696</v>
      </c>
      <c r="O449">
        <v>29.8740392202706</v>
      </c>
      <c r="P449">
        <v>68.059921414538294</v>
      </c>
      <c r="Q449">
        <v>0.118617796648587</v>
      </c>
    </row>
    <row r="450" spans="1:17" x14ac:dyDescent="0.3">
      <c r="A450" t="s">
        <v>1019</v>
      </c>
      <c r="B450" t="s">
        <v>1020</v>
      </c>
      <c r="C450" t="s">
        <v>3181</v>
      </c>
      <c r="D450" t="s">
        <v>46</v>
      </c>
      <c r="E450">
        <v>14330.0683404799</v>
      </c>
      <c r="F450">
        <v>758.75</v>
      </c>
      <c r="G450">
        <v>-2.6487562319176901</v>
      </c>
      <c r="H450">
        <v>2.53491860354809</v>
      </c>
      <c r="I450">
        <v>26.123563759031502</v>
      </c>
      <c r="J450">
        <v>6.8950071573067202</v>
      </c>
      <c r="K450">
        <v>733.00585594430402</v>
      </c>
      <c r="L450">
        <v>629.43249651757299</v>
      </c>
      <c r="M450">
        <v>59.851795840353503</v>
      </c>
      <c r="N450">
        <v>1.6288408066848299</v>
      </c>
      <c r="O450">
        <v>8.9555189456342603</v>
      </c>
      <c r="P450">
        <v>69.363839285714207</v>
      </c>
      <c r="Q450">
        <v>9.1273326954996001E-2</v>
      </c>
    </row>
    <row r="451" spans="1:17" x14ac:dyDescent="0.3">
      <c r="A451" t="s">
        <v>1021</v>
      </c>
      <c r="B451" t="s">
        <v>1022</v>
      </c>
      <c r="C451" t="s">
        <v>3181</v>
      </c>
      <c r="D451" t="s">
        <v>124</v>
      </c>
      <c r="E451">
        <v>14322.08449046</v>
      </c>
      <c r="F451">
        <v>209.33</v>
      </c>
      <c r="G451">
        <v>36.600861577265498</v>
      </c>
      <c r="H451">
        <v>13.5142157047209</v>
      </c>
      <c r="I451">
        <v>28.025283252709102</v>
      </c>
      <c r="J451">
        <v>1.42925178445762</v>
      </c>
      <c r="K451">
        <v>200.286896101298</v>
      </c>
      <c r="L451">
        <v>179.43101477055299</v>
      </c>
      <c r="M451">
        <v>66.794745358149896</v>
      </c>
      <c r="N451">
        <v>1.8952245243786701</v>
      </c>
      <c r="O451">
        <v>16.939760187264099</v>
      </c>
      <c r="P451">
        <v>82.709260713974004</v>
      </c>
      <c r="Q451">
        <v>0.121662660573104</v>
      </c>
    </row>
    <row r="452" spans="1:17" x14ac:dyDescent="0.3">
      <c r="A452" t="s">
        <v>1023</v>
      </c>
      <c r="B452" t="s">
        <v>1024</v>
      </c>
      <c r="C452" t="s">
        <v>3171</v>
      </c>
      <c r="D452" t="s">
        <v>1025</v>
      </c>
      <c r="E452">
        <v>14202.34998735</v>
      </c>
      <c r="F452">
        <v>745.2</v>
      </c>
      <c r="G452">
        <v>23.6586030006914</v>
      </c>
      <c r="H452">
        <v>-8.8533586212767208</v>
      </c>
      <c r="I452">
        <v>27.631026294736301</v>
      </c>
      <c r="J452">
        <v>-1.3424243212370801</v>
      </c>
      <c r="K452">
        <v>777.18193577478496</v>
      </c>
      <c r="L452">
        <v>662.56794249916197</v>
      </c>
      <c r="M452">
        <v>27.240565274591798</v>
      </c>
      <c r="N452">
        <v>0.77748595580730895</v>
      </c>
      <c r="O452">
        <v>17.6462694578636</v>
      </c>
      <c r="P452">
        <v>66.9541839363728</v>
      </c>
      <c r="Q452">
        <v>-2.1367250037340999E-2</v>
      </c>
    </row>
    <row r="453" spans="1:17" x14ac:dyDescent="0.3">
      <c r="A453" t="s">
        <v>1026</v>
      </c>
      <c r="B453" t="s">
        <v>1027</v>
      </c>
      <c r="C453" t="s">
        <v>3168</v>
      </c>
      <c r="D453" t="s">
        <v>21</v>
      </c>
      <c r="E453">
        <v>14140.7401194799</v>
      </c>
      <c r="F453">
        <v>2396.1999999999998</v>
      </c>
      <c r="G453">
        <v>159.31480187247701</v>
      </c>
      <c r="H453">
        <v>-9.9566967643790392</v>
      </c>
      <c r="I453">
        <v>31.617457015588599</v>
      </c>
      <c r="J453">
        <v>1.08901279440961</v>
      </c>
      <c r="K453">
        <v>2542.8384636804699</v>
      </c>
      <c r="L453">
        <v>2006.62700942882</v>
      </c>
      <c r="M453">
        <v>27.408803729689399</v>
      </c>
      <c r="N453">
        <v>0.83232334614371895</v>
      </c>
      <c r="O453">
        <v>22.068274768383201</v>
      </c>
      <c r="P453">
        <v>224.424587056593</v>
      </c>
    </row>
    <row r="454" spans="1:17" x14ac:dyDescent="0.3">
      <c r="A454" t="s">
        <v>1028</v>
      </c>
      <c r="B454" t="s">
        <v>1029</v>
      </c>
      <c r="C454" t="s">
        <v>3179</v>
      </c>
      <c r="D454" t="s">
        <v>517</v>
      </c>
      <c r="E454">
        <v>14055.9538162399</v>
      </c>
      <c r="F454">
        <v>882.6</v>
      </c>
      <c r="G454">
        <v>-38.185262705264499</v>
      </c>
      <c r="H454">
        <v>10.148706445202301</v>
      </c>
      <c r="I454">
        <v>-3.4721336832189902</v>
      </c>
      <c r="J454">
        <v>4.1734637962452599</v>
      </c>
      <c r="K454">
        <v>850.16071755837402</v>
      </c>
      <c r="L454">
        <v>832.54672017397695</v>
      </c>
      <c r="M454">
        <v>58.546082217661997</v>
      </c>
      <c r="N454">
        <v>3.1777615536337098</v>
      </c>
      <c r="O454">
        <v>10.4634035803308</v>
      </c>
      <c r="P454">
        <v>24.493969955568001</v>
      </c>
      <c r="Q454">
        <v>3.9905630629552998E-2</v>
      </c>
    </row>
    <row r="455" spans="1:17" x14ac:dyDescent="0.3">
      <c r="A455" t="s">
        <v>1030</v>
      </c>
      <c r="B455" t="s">
        <v>1031</v>
      </c>
      <c r="C455" t="s">
        <v>3173</v>
      </c>
      <c r="D455" t="s">
        <v>54</v>
      </c>
      <c r="E455">
        <v>14036.78418714</v>
      </c>
      <c r="F455">
        <v>595.45000000000005</v>
      </c>
      <c r="G455">
        <v>37.799893216695096</v>
      </c>
      <c r="H455">
        <v>-15.666816394519801</v>
      </c>
      <c r="I455">
        <v>18.736956860553502</v>
      </c>
      <c r="J455">
        <v>7.6612355895825797</v>
      </c>
      <c r="K455">
        <v>594.70483699690101</v>
      </c>
      <c r="L455">
        <v>502.96862413354597</v>
      </c>
      <c r="M455">
        <v>52.978109365718801</v>
      </c>
      <c r="N455">
        <v>1.4947901471651399</v>
      </c>
      <c r="O455">
        <v>21.084893777815001</v>
      </c>
      <c r="P455">
        <v>86.690703872080206</v>
      </c>
      <c r="Q455">
        <v>5.6434480037149001E-2</v>
      </c>
    </row>
    <row r="456" spans="1:17" x14ac:dyDescent="0.3">
      <c r="A456" t="s">
        <v>1032</v>
      </c>
      <c r="B456" t="s">
        <v>1033</v>
      </c>
      <c r="C456" t="s">
        <v>3183</v>
      </c>
      <c r="D456" t="s">
        <v>384</v>
      </c>
      <c r="E456">
        <v>14017.448087999999</v>
      </c>
      <c r="F456">
        <v>1125.75</v>
      </c>
      <c r="G456">
        <v>43.695638705987903</v>
      </c>
      <c r="H456">
        <v>3.8933835948800399</v>
      </c>
      <c r="I456">
        <v>89.687033297284401</v>
      </c>
      <c r="J456">
        <v>8.3208357441449099</v>
      </c>
      <c r="K456">
        <v>983.37081799687803</v>
      </c>
      <c r="L456">
        <v>771.90526916347903</v>
      </c>
      <c r="M456">
        <v>70.203930925531594</v>
      </c>
      <c r="N456">
        <v>0.747829185466241</v>
      </c>
      <c r="O456">
        <v>3.3844103930712599</v>
      </c>
      <c r="P456">
        <v>150.166666666666</v>
      </c>
      <c r="Q456">
        <v>9.6678068915660997E-2</v>
      </c>
    </row>
    <row r="457" spans="1:17" x14ac:dyDescent="0.3">
      <c r="A457" t="s">
        <v>1034</v>
      </c>
      <c r="B457" t="s">
        <v>1035</v>
      </c>
      <c r="C457" t="s">
        <v>3172</v>
      </c>
      <c r="D457" t="s">
        <v>254</v>
      </c>
      <c r="E457">
        <v>13982.72716086</v>
      </c>
      <c r="F457">
        <v>569.15</v>
      </c>
      <c r="G457">
        <v>32.049500697535002</v>
      </c>
      <c r="H457">
        <v>-12.1535137081281</v>
      </c>
      <c r="I457">
        <v>-6.7104160287984502</v>
      </c>
      <c r="J457">
        <v>-6.3064106695667004</v>
      </c>
      <c r="K457">
        <v>676.91965110420699</v>
      </c>
      <c r="L457">
        <v>612.179553262735</v>
      </c>
      <c r="M457">
        <v>23.801241213280999</v>
      </c>
      <c r="N457">
        <v>2.9802656617166399</v>
      </c>
      <c r="O457">
        <v>45.4801019063515</v>
      </c>
      <c r="P457">
        <v>124.96047430829999</v>
      </c>
      <c r="Q457">
        <v>2.5143772442651001E-2</v>
      </c>
    </row>
    <row r="458" spans="1:17" x14ac:dyDescent="0.3">
      <c r="A458" t="s">
        <v>1036</v>
      </c>
      <c r="B458" t="s">
        <v>1037</v>
      </c>
      <c r="C458" t="s">
        <v>3167</v>
      </c>
      <c r="D458" t="s">
        <v>18</v>
      </c>
      <c r="E458">
        <v>13934.384255000001</v>
      </c>
      <c r="F458">
        <v>918.5</v>
      </c>
      <c r="G458">
        <v>53.470821768718302</v>
      </c>
      <c r="H458">
        <v>-4.9497820855652899</v>
      </c>
      <c r="I458">
        <v>-16.053263927310802</v>
      </c>
      <c r="J458">
        <v>4.4111626360969503</v>
      </c>
      <c r="K458">
        <v>940.02783341799397</v>
      </c>
      <c r="L458">
        <v>872.56615502417696</v>
      </c>
      <c r="M458">
        <v>67.219599663405305</v>
      </c>
      <c r="N458">
        <v>0.40938032117411799</v>
      </c>
      <c r="O458">
        <v>38.813282525857304</v>
      </c>
      <c r="P458">
        <v>93.287037037036995</v>
      </c>
      <c r="Q458">
        <v>0.17486302404979001</v>
      </c>
    </row>
    <row r="459" spans="1:17" x14ac:dyDescent="0.3">
      <c r="A459" t="s">
        <v>1038</v>
      </c>
      <c r="B459" t="s">
        <v>1039</v>
      </c>
      <c r="C459" t="s">
        <v>3171</v>
      </c>
      <c r="D459" t="s">
        <v>400</v>
      </c>
      <c r="E459">
        <v>13858.864995039999</v>
      </c>
      <c r="F459">
        <v>394.1</v>
      </c>
      <c r="G459">
        <v>106.267791532546</v>
      </c>
      <c r="H459">
        <v>3.2176568271825299</v>
      </c>
      <c r="I459">
        <v>78.436627901946594</v>
      </c>
      <c r="J459">
        <v>-1.26898546416064</v>
      </c>
      <c r="K459">
        <v>369.10131973694303</v>
      </c>
      <c r="L459">
        <v>272.72339242579699</v>
      </c>
      <c r="M459">
        <v>40.038270831615598</v>
      </c>
      <c r="N459">
        <v>0.83155234428405</v>
      </c>
      <c r="O459">
        <v>13.664044658716</v>
      </c>
      <c r="P459">
        <v>162.12171599600899</v>
      </c>
      <c r="Q459">
        <v>0.19161696702666201</v>
      </c>
    </row>
    <row r="460" spans="1:17" x14ac:dyDescent="0.3">
      <c r="A460" t="s">
        <v>1040</v>
      </c>
      <c r="B460" t="s">
        <v>1041</v>
      </c>
      <c r="C460" t="s">
        <v>3173</v>
      </c>
      <c r="D460" t="s">
        <v>54</v>
      </c>
      <c r="E460">
        <v>13787.473898767401</v>
      </c>
      <c r="F460">
        <v>1126.8499999999999</v>
      </c>
      <c r="G460">
        <v>53.262678761804104</v>
      </c>
      <c r="H460">
        <v>6.0893807735081298</v>
      </c>
      <c r="I460">
        <v>28.8368885717287</v>
      </c>
      <c r="J460">
        <v>8.9018847612342302</v>
      </c>
      <c r="K460">
        <v>1065.2695373193901</v>
      </c>
      <c r="L460">
        <v>885.43311589798702</v>
      </c>
      <c r="M460">
        <v>50.518184702392801</v>
      </c>
      <c r="N460">
        <v>0.91547734254403101</v>
      </c>
      <c r="O460">
        <v>18.4807205928029</v>
      </c>
      <c r="P460">
        <v>84.366819371727701</v>
      </c>
      <c r="Q460">
        <v>4.3343744709008002E-2</v>
      </c>
    </row>
    <row r="461" spans="1:17" x14ac:dyDescent="0.3">
      <c r="A461" t="s">
        <v>1042</v>
      </c>
      <c r="B461" t="s">
        <v>1043</v>
      </c>
      <c r="C461" t="s">
        <v>3171</v>
      </c>
      <c r="D461" t="s">
        <v>982</v>
      </c>
      <c r="E461">
        <v>13730.044868475001</v>
      </c>
      <c r="F461">
        <v>668.75</v>
      </c>
      <c r="G461">
        <v>25.865350969100302</v>
      </c>
      <c r="H461">
        <v>14.959059643088199</v>
      </c>
      <c r="I461">
        <v>60.9939712414456</v>
      </c>
      <c r="J461">
        <v>15.094904775572701</v>
      </c>
      <c r="K461">
        <v>558.61489287591405</v>
      </c>
      <c r="L461">
        <v>463.64132193288202</v>
      </c>
      <c r="M461">
        <v>86.053159016935993</v>
      </c>
      <c r="N461">
        <v>1.39079361006424</v>
      </c>
      <c r="O461">
        <v>3.4467289719626</v>
      </c>
      <c r="P461">
        <v>94.687045123726307</v>
      </c>
      <c r="Q461">
        <v>5.8670280483530998E-2</v>
      </c>
    </row>
    <row r="462" spans="1:17" hidden="1" x14ac:dyDescent="0.3">
      <c r="A462" t="s">
        <v>1044</v>
      </c>
      <c r="B462" t="s">
        <v>1045</v>
      </c>
      <c r="C462" t="s">
        <v>3184</v>
      </c>
      <c r="D462" t="s">
        <v>54</v>
      </c>
      <c r="E462">
        <v>13685.4500088324</v>
      </c>
      <c r="F462">
        <v>845.6</v>
      </c>
      <c r="G462">
        <v>-23.099259826136802</v>
      </c>
      <c r="H462">
        <v>5.3298038724217998</v>
      </c>
      <c r="I462">
        <v>-6.3517584149107096</v>
      </c>
      <c r="J462">
        <v>6.7969531444673299</v>
      </c>
      <c r="M462">
        <v>58.064251381998503</v>
      </c>
      <c r="O462">
        <v>39.061021759697198</v>
      </c>
      <c r="P462">
        <v>16.634482758620599</v>
      </c>
    </row>
    <row r="463" spans="1:17" x14ac:dyDescent="0.3">
      <c r="A463" t="s">
        <v>1046</v>
      </c>
      <c r="B463" t="s">
        <v>1047</v>
      </c>
      <c r="C463" t="s">
        <v>3173</v>
      </c>
      <c r="D463" t="s">
        <v>54</v>
      </c>
      <c r="E463">
        <v>13601.709836189901</v>
      </c>
      <c r="F463">
        <v>289.10000000000002</v>
      </c>
      <c r="G463">
        <v>134.60070155433499</v>
      </c>
      <c r="H463">
        <v>25.1280949884971</v>
      </c>
      <c r="I463">
        <v>65.5773648339907</v>
      </c>
      <c r="J463">
        <v>0.68237738925915903</v>
      </c>
      <c r="K463">
        <v>253.14882572909701</v>
      </c>
      <c r="L463">
        <v>189.67005989389099</v>
      </c>
      <c r="M463">
        <v>55.5983215933068</v>
      </c>
      <c r="N463">
        <v>1.5543810549925099</v>
      </c>
      <c r="O463">
        <v>13.7322725700449</v>
      </c>
      <c r="P463">
        <v>196.66495638789101</v>
      </c>
      <c r="Q463">
        <v>0.16627338900254801</v>
      </c>
    </row>
    <row r="464" spans="1:17" x14ac:dyDescent="0.3">
      <c r="A464" t="s">
        <v>1048</v>
      </c>
      <c r="B464" t="s">
        <v>1049</v>
      </c>
      <c r="C464" t="s">
        <v>613</v>
      </c>
      <c r="D464" t="s">
        <v>613</v>
      </c>
      <c r="E464">
        <v>13579.648608</v>
      </c>
      <c r="F464">
        <v>466.6</v>
      </c>
      <c r="G464">
        <v>-5.0526205381182496</v>
      </c>
      <c r="H464">
        <v>-4.3477837215527204</v>
      </c>
      <c r="I464">
        <v>-7.6366882124880497</v>
      </c>
      <c r="J464">
        <v>3.54635055860571</v>
      </c>
      <c r="K464">
        <v>490.02018297686902</v>
      </c>
      <c r="L464">
        <v>460.61482636932698</v>
      </c>
      <c r="M464">
        <v>35.858451619910703</v>
      </c>
      <c r="N464">
        <v>0.42556522015405002</v>
      </c>
      <c r="O464">
        <v>26.8752678954136</v>
      </c>
      <c r="P464">
        <v>37.843426883308702</v>
      </c>
      <c r="Q464">
        <v>7.4313401899520001E-3</v>
      </c>
    </row>
    <row r="465" spans="1:17" x14ac:dyDescent="0.3">
      <c r="A465" t="s">
        <v>1050</v>
      </c>
      <c r="B465" t="s">
        <v>1051</v>
      </c>
      <c r="C465" t="s">
        <v>613</v>
      </c>
      <c r="D465" t="s">
        <v>613</v>
      </c>
      <c r="E465">
        <v>13573.599599524799</v>
      </c>
      <c r="F465">
        <v>25.94</v>
      </c>
      <c r="G465">
        <v>8.6816613803162603</v>
      </c>
      <c r="H465">
        <v>2.9823641529504101</v>
      </c>
      <c r="I465">
        <v>-24.017137404521701</v>
      </c>
      <c r="J465">
        <v>11.7637828281484</v>
      </c>
      <c r="K465">
        <v>26.424168439484198</v>
      </c>
      <c r="L465">
        <v>25.797532565983602</v>
      </c>
      <c r="M465">
        <v>70.971923076099301</v>
      </c>
      <c r="N465">
        <v>0.79879132688560495</v>
      </c>
      <c r="O465">
        <v>50.539707016191102</v>
      </c>
      <c r="P465">
        <v>61.118012422360202</v>
      </c>
      <c r="Q465">
        <v>1.0210412233666999E-2</v>
      </c>
    </row>
    <row r="466" spans="1:17" hidden="1" x14ac:dyDescent="0.3">
      <c r="A466" t="s">
        <v>1052</v>
      </c>
      <c r="B466" t="s">
        <v>1053</v>
      </c>
      <c r="C466" t="s">
        <v>3184</v>
      </c>
      <c r="D466" t="s">
        <v>80</v>
      </c>
      <c r="E466">
        <v>13553.081648359999</v>
      </c>
      <c r="F466">
        <v>11593.65</v>
      </c>
      <c r="G466">
        <v>24.717138955118099</v>
      </c>
      <c r="H466">
        <v>18.5390243550939</v>
      </c>
      <c r="I466">
        <v>41.7115762226694</v>
      </c>
      <c r="J466">
        <v>-1.82179959463565</v>
      </c>
      <c r="K466">
        <v>10429.476978185599</v>
      </c>
      <c r="L466">
        <v>8684.7039493479006</v>
      </c>
      <c r="M466">
        <v>58.107631732883398</v>
      </c>
      <c r="N466">
        <v>1.47329664967102</v>
      </c>
      <c r="O466">
        <v>10.301760015180699</v>
      </c>
      <c r="P466">
        <v>72.214465025772</v>
      </c>
      <c r="Q466">
        <v>0.129472042772937</v>
      </c>
    </row>
    <row r="467" spans="1:17" x14ac:dyDescent="0.3">
      <c r="A467" t="s">
        <v>1054</v>
      </c>
      <c r="B467" t="s">
        <v>1055</v>
      </c>
      <c r="C467" t="s">
        <v>3180</v>
      </c>
      <c r="D467" t="s">
        <v>72</v>
      </c>
      <c r="E467">
        <v>13506</v>
      </c>
      <c r="F467">
        <v>90.04</v>
      </c>
      <c r="G467">
        <v>21.6501299291204</v>
      </c>
      <c r="H467">
        <v>-9.8333124392093403</v>
      </c>
      <c r="I467">
        <v>4.61374452716999</v>
      </c>
      <c r="J467">
        <v>2.8475705020700399</v>
      </c>
      <c r="K467">
        <v>94.115443401806502</v>
      </c>
      <c r="L467">
        <v>80.813623386008402</v>
      </c>
      <c r="M467">
        <v>35.759918462360602</v>
      </c>
      <c r="N467">
        <v>0.13281986411503799</v>
      </c>
      <c r="O467">
        <v>46.379386939138101</v>
      </c>
      <c r="P467">
        <v>81.167002012072402</v>
      </c>
      <c r="Q467">
        <v>6.7501685110419998E-2</v>
      </c>
    </row>
    <row r="468" spans="1:17" x14ac:dyDescent="0.3">
      <c r="A468" t="s">
        <v>1056</v>
      </c>
      <c r="B468" t="s">
        <v>1057</v>
      </c>
      <c r="C468" t="s">
        <v>3186</v>
      </c>
      <c r="D468" t="s">
        <v>610</v>
      </c>
      <c r="E468">
        <v>13457.837593619999</v>
      </c>
      <c r="F468">
        <v>135.76</v>
      </c>
      <c r="G468">
        <v>-77.755680095313394</v>
      </c>
      <c r="H468">
        <v>-1.00440625995344</v>
      </c>
      <c r="I468">
        <v>-23.730456916278499</v>
      </c>
      <c r="J468">
        <v>7.3775885248815403</v>
      </c>
      <c r="K468">
        <v>137.751581457528</v>
      </c>
      <c r="L468">
        <v>163.15244516921101</v>
      </c>
      <c r="M468">
        <v>68.213136124054003</v>
      </c>
      <c r="N468">
        <v>1.27982911841484</v>
      </c>
      <c r="O468">
        <v>120.757218621096</v>
      </c>
      <c r="P468">
        <v>8.1752988047808692</v>
      </c>
      <c r="Q468">
        <v>-9.6019741598557001E-2</v>
      </c>
    </row>
    <row r="469" spans="1:17" x14ac:dyDescent="0.3">
      <c r="A469" t="s">
        <v>1058</v>
      </c>
      <c r="B469" t="s">
        <v>1059</v>
      </c>
      <c r="C469" t="s">
        <v>3181</v>
      </c>
      <c r="D469" t="s">
        <v>440</v>
      </c>
      <c r="E469">
        <v>13153.113542707</v>
      </c>
      <c r="F469">
        <v>205.55</v>
      </c>
      <c r="G469">
        <v>151.12585748492799</v>
      </c>
      <c r="H469">
        <v>-1.14913868540705</v>
      </c>
      <c r="I469">
        <v>8.05763735884657E-2</v>
      </c>
      <c r="J469">
        <v>2.48652522079961</v>
      </c>
      <c r="K469">
        <v>210.19172450764501</v>
      </c>
      <c r="L469">
        <v>174.79328288821799</v>
      </c>
      <c r="M469">
        <v>44.0071017922414</v>
      </c>
      <c r="N469">
        <v>0.39804903675945003</v>
      </c>
      <c r="O469">
        <v>15.1058136706397</v>
      </c>
      <c r="P469">
        <v>191.35364989369199</v>
      </c>
      <c r="Q469">
        <v>0.19355312122578699</v>
      </c>
    </row>
    <row r="470" spans="1:17" x14ac:dyDescent="0.3">
      <c r="A470" t="s">
        <v>1060</v>
      </c>
      <c r="B470" t="s">
        <v>1061</v>
      </c>
      <c r="C470" t="s">
        <v>3181</v>
      </c>
      <c r="D470" t="s">
        <v>261</v>
      </c>
      <c r="E470">
        <v>13143.652480000001</v>
      </c>
      <c r="F470">
        <v>4132.8999999999996</v>
      </c>
      <c r="G470">
        <v>13.776692151887</v>
      </c>
      <c r="H470">
        <v>-2.6541922667245901</v>
      </c>
      <c r="I470">
        <v>-2.4577930550085698</v>
      </c>
      <c r="J470">
        <v>3.2695974500799299</v>
      </c>
      <c r="K470">
        <v>4209.4873307891603</v>
      </c>
      <c r="L470">
        <v>3930.7572632667898</v>
      </c>
      <c r="M470">
        <v>48.558892484142497</v>
      </c>
      <c r="N470">
        <v>0.59238641467712305</v>
      </c>
      <c r="O470">
        <v>20.980425367175499</v>
      </c>
      <c r="P470">
        <v>49.7427536231883</v>
      </c>
      <c r="Q470">
        <v>0.16037874902736701</v>
      </c>
    </row>
    <row r="471" spans="1:17" x14ac:dyDescent="0.3">
      <c r="A471" t="s">
        <v>1062</v>
      </c>
      <c r="B471" t="s">
        <v>1063</v>
      </c>
      <c r="C471" t="s">
        <v>3181</v>
      </c>
      <c r="D471" t="s">
        <v>261</v>
      </c>
      <c r="E471">
        <v>13137.10021794</v>
      </c>
      <c r="F471">
        <v>1942.2</v>
      </c>
      <c r="G471">
        <v>87.526828570534803</v>
      </c>
      <c r="H471">
        <v>16.714470188350599</v>
      </c>
      <c r="I471">
        <v>32.363701838322299</v>
      </c>
      <c r="J471">
        <v>11.610454270006301</v>
      </c>
      <c r="K471">
        <v>1777.4090677710201</v>
      </c>
      <c r="L471">
        <v>1509.2419885066299</v>
      </c>
      <c r="M471">
        <v>82.170219337501393</v>
      </c>
      <c r="N471">
        <v>0.68640927717378497</v>
      </c>
      <c r="O471">
        <v>4.7755123056327697</v>
      </c>
      <c r="P471">
        <v>130.74729713674699</v>
      </c>
      <c r="Q471">
        <v>0.13621367801180101</v>
      </c>
    </row>
    <row r="472" spans="1:17" x14ac:dyDescent="0.3">
      <c r="A472" t="s">
        <v>1064</v>
      </c>
      <c r="B472" t="s">
        <v>1065</v>
      </c>
      <c r="C472" t="s">
        <v>3174</v>
      </c>
      <c r="D472" t="s">
        <v>218</v>
      </c>
      <c r="E472">
        <v>13136.615640800001</v>
      </c>
      <c r="F472">
        <v>326.7</v>
      </c>
      <c r="G472">
        <v>58.084641446092398</v>
      </c>
      <c r="H472">
        <v>61.243622966051603</v>
      </c>
      <c r="I472">
        <v>-0.58931386836747601</v>
      </c>
      <c r="J472">
        <v>4.6271106325008002</v>
      </c>
      <c r="K472">
        <v>249.70303858867899</v>
      </c>
      <c r="L472">
        <v>212.960687310579</v>
      </c>
      <c r="M472">
        <v>76.406545493368696</v>
      </c>
      <c r="N472">
        <v>2.2118603786078799</v>
      </c>
      <c r="O472">
        <v>7.4380165289256102</v>
      </c>
      <c r="P472">
        <v>126.168224299065</v>
      </c>
      <c r="Q472">
        <v>0.103688151344928</v>
      </c>
    </row>
    <row r="473" spans="1:17" x14ac:dyDescent="0.3">
      <c r="A473" t="s">
        <v>1066</v>
      </c>
      <c r="B473" t="s">
        <v>1067</v>
      </c>
      <c r="C473" t="s">
        <v>3174</v>
      </c>
      <c r="D473" t="s">
        <v>103</v>
      </c>
      <c r="E473">
        <v>13124.373653705001</v>
      </c>
      <c r="F473">
        <v>20.100000000000001</v>
      </c>
      <c r="G473">
        <v>70.702937976060895</v>
      </c>
      <c r="H473">
        <v>7.0411890812944398</v>
      </c>
      <c r="I473">
        <v>1.6549848418325399</v>
      </c>
      <c r="J473">
        <v>11.9990545453654</v>
      </c>
      <c r="K473">
        <v>18.076731057245599</v>
      </c>
      <c r="L473">
        <v>16.991527504361802</v>
      </c>
      <c r="M473">
        <v>79.176251170546905</v>
      </c>
      <c r="N473">
        <v>1.4046138181118</v>
      </c>
      <c r="O473">
        <v>19.402985074626798</v>
      </c>
      <c r="P473">
        <v>140.71856287425101</v>
      </c>
      <c r="Q473">
        <v>0.118090179082476</v>
      </c>
    </row>
    <row r="474" spans="1:17" x14ac:dyDescent="0.3">
      <c r="A474" t="s">
        <v>1068</v>
      </c>
      <c r="B474" t="s">
        <v>1069</v>
      </c>
      <c r="C474" t="s">
        <v>3181</v>
      </c>
      <c r="D474" t="s">
        <v>161</v>
      </c>
      <c r="E474">
        <v>13111.7369344</v>
      </c>
      <c r="F474">
        <v>12598.5</v>
      </c>
      <c r="G474">
        <v>160.35359149194099</v>
      </c>
      <c r="H474">
        <v>-7.0393486456668697</v>
      </c>
      <c r="I474">
        <v>16.150364303392301</v>
      </c>
      <c r="J474">
        <v>-3.0619379672150302</v>
      </c>
      <c r="K474">
        <v>13298.038796852101</v>
      </c>
      <c r="L474">
        <v>10657.0291153737</v>
      </c>
      <c r="M474">
        <v>24.990021228259401</v>
      </c>
      <c r="N474">
        <v>0.66507609788296396</v>
      </c>
      <c r="O474">
        <v>17.4743024963289</v>
      </c>
      <c r="P474">
        <v>199.10613596704599</v>
      </c>
      <c r="Q474">
        <v>0.222725606302979</v>
      </c>
    </row>
    <row r="475" spans="1:17" x14ac:dyDescent="0.3">
      <c r="A475" t="s">
        <v>1070</v>
      </c>
      <c r="B475" t="s">
        <v>1071</v>
      </c>
      <c r="C475" t="s">
        <v>3186</v>
      </c>
      <c r="D475" t="s">
        <v>1072</v>
      </c>
      <c r="E475">
        <v>12972.10848345</v>
      </c>
      <c r="F475">
        <v>648.45000000000005</v>
      </c>
      <c r="G475">
        <v>47.392311273063598</v>
      </c>
      <c r="H475">
        <v>33.414787689447898</v>
      </c>
      <c r="I475">
        <v>53.740989457808901</v>
      </c>
      <c r="J475">
        <v>17.551894286154401</v>
      </c>
      <c r="K475">
        <v>538.252312385339</v>
      </c>
      <c r="L475">
        <v>471.93764734165001</v>
      </c>
      <c r="M475">
        <v>80.3857949053195</v>
      </c>
      <c r="N475">
        <v>4.5033377770945</v>
      </c>
      <c r="O475">
        <v>6.2379520394787402</v>
      </c>
      <c r="P475">
        <v>109.447674418604</v>
      </c>
      <c r="Q475">
        <v>5.5905540526175003E-2</v>
      </c>
    </row>
    <row r="476" spans="1:17" x14ac:dyDescent="0.3">
      <c r="A476" t="s">
        <v>1073</v>
      </c>
      <c r="B476" t="s">
        <v>1074</v>
      </c>
      <c r="C476" t="s">
        <v>3175</v>
      </c>
      <c r="D476" t="s">
        <v>409</v>
      </c>
      <c r="E476">
        <v>12919.152633419901</v>
      </c>
      <c r="F476">
        <v>3071.75</v>
      </c>
      <c r="G476">
        <v>13.9915677136702</v>
      </c>
      <c r="H476">
        <v>13.174319828442099</v>
      </c>
      <c r="I476">
        <v>3.1167420570163502</v>
      </c>
      <c r="J476">
        <v>6.4335776097112696</v>
      </c>
      <c r="K476">
        <v>2868.9831542212801</v>
      </c>
      <c r="L476">
        <v>2606.8507554443099</v>
      </c>
      <c r="M476">
        <v>68.174894385879</v>
      </c>
      <c r="N476">
        <v>0.97245253676846699</v>
      </c>
      <c r="O476">
        <v>6.2260926182143601</v>
      </c>
      <c r="P476">
        <v>49.378753616845302</v>
      </c>
      <c r="Q476">
        <v>8.6574174363250003E-2</v>
      </c>
    </row>
    <row r="477" spans="1:17" hidden="1" x14ac:dyDescent="0.3">
      <c r="A477" t="s">
        <v>1075</v>
      </c>
      <c r="B477" t="s">
        <v>1076</v>
      </c>
      <c r="C477" t="s">
        <v>3184</v>
      </c>
      <c r="D477" t="s">
        <v>1077</v>
      </c>
      <c r="E477">
        <v>12906.893384999599</v>
      </c>
      <c r="F477">
        <v>100</v>
      </c>
      <c r="G477">
        <v>-29.297062023938999</v>
      </c>
      <c r="I477">
        <v>-12.5495606127129</v>
      </c>
      <c r="M477">
        <v>50</v>
      </c>
      <c r="N477">
        <v>1</v>
      </c>
      <c r="O477">
        <v>0</v>
      </c>
      <c r="P477">
        <v>0</v>
      </c>
    </row>
    <row r="478" spans="1:17" x14ac:dyDescent="0.3">
      <c r="A478" t="s">
        <v>1078</v>
      </c>
      <c r="B478" t="s">
        <v>1079</v>
      </c>
      <c r="C478" t="s">
        <v>3181</v>
      </c>
      <c r="D478" t="s">
        <v>106</v>
      </c>
      <c r="E478">
        <v>12889.189182869901</v>
      </c>
      <c r="F478">
        <v>2279.35</v>
      </c>
      <c r="G478">
        <v>-22.0486735611338</v>
      </c>
      <c r="H478">
        <v>-17.059812123496801</v>
      </c>
      <c r="I478">
        <v>-29.331232755830801</v>
      </c>
      <c r="J478">
        <v>-4.4512482512103597</v>
      </c>
      <c r="K478">
        <v>2725.3342930356598</v>
      </c>
      <c r="L478">
        <v>2621.6654465658498</v>
      </c>
      <c r="M478">
        <v>11.6715155700946</v>
      </c>
      <c r="N478">
        <v>0.75921087876224702</v>
      </c>
      <c r="O478">
        <v>60.352732138548198</v>
      </c>
      <c r="P478">
        <v>31.374639769452401</v>
      </c>
      <c r="Q478">
        <v>0.112659988084806</v>
      </c>
    </row>
    <row r="479" spans="1:17" x14ac:dyDescent="0.3">
      <c r="A479" t="s">
        <v>1080</v>
      </c>
      <c r="B479" t="s">
        <v>1081</v>
      </c>
      <c r="C479" t="s">
        <v>3173</v>
      </c>
      <c r="D479" t="s">
        <v>54</v>
      </c>
      <c r="E479">
        <v>12883.345781399999</v>
      </c>
      <c r="F479">
        <v>1424.85</v>
      </c>
      <c r="G479">
        <v>157.91317784705399</v>
      </c>
      <c r="H479">
        <v>1.3569788267926299</v>
      </c>
      <c r="I479">
        <v>57.713927467588199</v>
      </c>
      <c r="J479">
        <v>2.5240401442253901</v>
      </c>
      <c r="K479">
        <v>1267.0837090697</v>
      </c>
      <c r="L479">
        <v>963.19670398829896</v>
      </c>
      <c r="M479">
        <v>59.192091336369799</v>
      </c>
      <c r="N479">
        <v>0.89086553694454595</v>
      </c>
      <c r="O479">
        <v>3.2389374320103999</v>
      </c>
      <c r="P479">
        <v>205.10706638115599</v>
      </c>
      <c r="Q479">
        <v>9.6531347151095001E-2</v>
      </c>
    </row>
    <row r="480" spans="1:17" x14ac:dyDescent="0.3">
      <c r="A480" t="s">
        <v>1082</v>
      </c>
      <c r="B480" t="s">
        <v>1083</v>
      </c>
      <c r="C480" t="s">
        <v>3177</v>
      </c>
      <c r="D480" t="s">
        <v>77</v>
      </c>
      <c r="E480">
        <v>12882.622438709999</v>
      </c>
      <c r="F480">
        <v>357</v>
      </c>
      <c r="G480">
        <v>-33.893534498551503</v>
      </c>
      <c r="H480">
        <v>6.8494477143026602</v>
      </c>
      <c r="I480">
        <v>-3.6250754868547799</v>
      </c>
      <c r="J480">
        <v>4.5796798024612597</v>
      </c>
      <c r="K480">
        <v>349.67914903214802</v>
      </c>
      <c r="L480">
        <v>344.54337824275098</v>
      </c>
      <c r="M480">
        <v>58.356638796653797</v>
      </c>
      <c r="N480">
        <v>0.55327206176759602</v>
      </c>
      <c r="O480">
        <v>11.484593837535</v>
      </c>
      <c r="P480">
        <v>22.5540679711637</v>
      </c>
      <c r="Q480">
        <v>-0.10164684118435501</v>
      </c>
    </row>
    <row r="481" spans="1:17" x14ac:dyDescent="0.3">
      <c r="A481" t="s">
        <v>1084</v>
      </c>
      <c r="B481" t="s">
        <v>1085</v>
      </c>
      <c r="C481" t="s">
        <v>3181</v>
      </c>
      <c r="D481" t="s">
        <v>77</v>
      </c>
      <c r="E481">
        <v>12868.13636119</v>
      </c>
      <c r="F481">
        <v>615.25</v>
      </c>
      <c r="G481">
        <v>-45.4641147559188</v>
      </c>
      <c r="H481">
        <v>3.3223862045205301</v>
      </c>
      <c r="I481">
        <v>-9.7165337031357595</v>
      </c>
      <c r="J481">
        <v>2.8096842686861998</v>
      </c>
      <c r="K481">
        <v>608.491789494773</v>
      </c>
      <c r="L481">
        <v>635.986849654607</v>
      </c>
      <c r="M481">
        <v>65.124421794115193</v>
      </c>
      <c r="N481">
        <v>0.68153639792568699</v>
      </c>
      <c r="O481">
        <v>33.929297033726101</v>
      </c>
      <c r="P481">
        <v>22.012890431333599</v>
      </c>
      <c r="Q481">
        <v>4.5816044633127002E-2</v>
      </c>
    </row>
    <row r="482" spans="1:17" x14ac:dyDescent="0.3">
      <c r="A482" t="s">
        <v>1086</v>
      </c>
      <c r="B482" t="s">
        <v>1087</v>
      </c>
      <c r="C482" t="s">
        <v>3168</v>
      </c>
      <c r="D482" t="s">
        <v>289</v>
      </c>
      <c r="E482">
        <v>12789.94005952</v>
      </c>
      <c r="F482">
        <v>887.3</v>
      </c>
      <c r="G482">
        <v>-2.77488891685221</v>
      </c>
      <c r="H482">
        <v>-5.6112983449445997</v>
      </c>
      <c r="I482">
        <v>-31.672703443812999</v>
      </c>
      <c r="J482">
        <v>-5.3697115087576002</v>
      </c>
      <c r="K482">
        <v>983.75347374639296</v>
      </c>
      <c r="L482">
        <v>940.28836747578998</v>
      </c>
      <c r="M482">
        <v>25.7622012050238</v>
      </c>
      <c r="N482">
        <v>2.0098972663269401</v>
      </c>
      <c r="O482">
        <v>35.1290431646568</v>
      </c>
      <c r="P482">
        <v>41.967999999999897</v>
      </c>
      <c r="Q482">
        <v>2.0555678361367999E-2</v>
      </c>
    </row>
    <row r="483" spans="1:17" x14ac:dyDescent="0.3">
      <c r="A483" t="s">
        <v>1088</v>
      </c>
      <c r="B483" t="s">
        <v>1089</v>
      </c>
      <c r="C483" t="s">
        <v>3169</v>
      </c>
      <c r="D483" t="s">
        <v>387</v>
      </c>
      <c r="E483">
        <v>12665.086493544</v>
      </c>
      <c r="F483">
        <v>132.9</v>
      </c>
      <c r="G483">
        <v>81.655318928441901</v>
      </c>
      <c r="H483">
        <v>28.238133897564001</v>
      </c>
      <c r="I483">
        <v>68.636533456816693</v>
      </c>
      <c r="J483">
        <v>8.9622903891534893</v>
      </c>
      <c r="K483">
        <v>110.238188232124</v>
      </c>
      <c r="L483">
        <v>83.007054563712998</v>
      </c>
      <c r="M483">
        <v>69.319797933298801</v>
      </c>
      <c r="N483">
        <v>0.79379837835199796</v>
      </c>
      <c r="O483">
        <v>9.5033860045146508</v>
      </c>
      <c r="P483">
        <v>123.925863521482</v>
      </c>
      <c r="Q483">
        <v>0.121215331342356</v>
      </c>
    </row>
    <row r="484" spans="1:17" x14ac:dyDescent="0.3">
      <c r="A484" t="s">
        <v>1090</v>
      </c>
      <c r="B484" t="s">
        <v>1091</v>
      </c>
      <c r="C484" t="s">
        <v>3183</v>
      </c>
      <c r="D484" t="s">
        <v>468</v>
      </c>
      <c r="E484">
        <v>12580.373523509999</v>
      </c>
      <c r="F484">
        <v>939.85</v>
      </c>
      <c r="G484">
        <v>-32.320329835939198</v>
      </c>
      <c r="H484">
        <v>6.8904789701391396</v>
      </c>
      <c r="I484">
        <v>1.35094232614669</v>
      </c>
      <c r="J484">
        <v>3.5845749073563602</v>
      </c>
      <c r="K484">
        <v>929.70339999668602</v>
      </c>
      <c r="L484">
        <v>893.79264113761303</v>
      </c>
      <c r="M484">
        <v>48.550790159222899</v>
      </c>
      <c r="N484">
        <v>0.75452761790967304</v>
      </c>
      <c r="O484">
        <v>13.9543544182582</v>
      </c>
      <c r="P484">
        <v>23.412776574092302</v>
      </c>
      <c r="Q484">
        <v>-2.0780902714358E-2</v>
      </c>
    </row>
    <row r="485" spans="1:17" x14ac:dyDescent="0.3">
      <c r="A485" t="s">
        <v>1092</v>
      </c>
      <c r="B485" t="s">
        <v>1093</v>
      </c>
      <c r="C485" t="s">
        <v>3171</v>
      </c>
      <c r="D485" t="s">
        <v>117</v>
      </c>
      <c r="E485">
        <v>12402.22302632</v>
      </c>
      <c r="F485">
        <v>1949.05</v>
      </c>
      <c r="G485">
        <v>-5.4967634880353398</v>
      </c>
      <c r="H485">
        <v>-12.203782060003499</v>
      </c>
      <c r="I485">
        <v>13.159104613511699</v>
      </c>
      <c r="J485">
        <v>1.2346249574064201</v>
      </c>
      <c r="K485">
        <v>2138.2571067913</v>
      </c>
      <c r="L485">
        <v>1905.7643408239201</v>
      </c>
      <c r="M485">
        <v>18.248595705785601</v>
      </c>
      <c r="N485">
        <v>0.94451484707407096</v>
      </c>
      <c r="O485">
        <v>27.4467048049049</v>
      </c>
      <c r="P485">
        <v>35.336596882269198</v>
      </c>
      <c r="Q485">
        <v>-8.6319015090860998E-2</v>
      </c>
    </row>
    <row r="486" spans="1:17" x14ac:dyDescent="0.3">
      <c r="A486" t="s">
        <v>1094</v>
      </c>
      <c r="B486" t="s">
        <v>1095</v>
      </c>
      <c r="C486" t="s">
        <v>3169</v>
      </c>
      <c r="D486" t="s">
        <v>24</v>
      </c>
      <c r="E486">
        <v>12343.001054631</v>
      </c>
      <c r="F486">
        <v>199.23</v>
      </c>
      <c r="G486">
        <v>-51.351052634267703</v>
      </c>
      <c r="H486">
        <v>-10.477644483625101</v>
      </c>
      <c r="I486">
        <v>-33.677826645967002</v>
      </c>
      <c r="J486">
        <v>0.91862764219869497</v>
      </c>
      <c r="K486">
        <v>219.64560586715399</v>
      </c>
      <c r="L486">
        <v>234.05543181111</v>
      </c>
      <c r="M486">
        <v>26.032112434120901</v>
      </c>
      <c r="N486">
        <v>0.93788909589277902</v>
      </c>
      <c r="O486">
        <v>50.931084676002598</v>
      </c>
      <c r="P486">
        <v>0.468986384266245</v>
      </c>
      <c r="Q486">
        <v>4.8596468162850001E-3</v>
      </c>
    </row>
    <row r="487" spans="1:17" x14ac:dyDescent="0.3">
      <c r="A487" t="s">
        <v>1096</v>
      </c>
      <c r="B487" t="s">
        <v>1097</v>
      </c>
      <c r="C487" t="s">
        <v>3183</v>
      </c>
      <c r="D487" t="s">
        <v>468</v>
      </c>
      <c r="E487">
        <v>12322.25107686</v>
      </c>
      <c r="F487">
        <v>2339.4499999999998</v>
      </c>
      <c r="G487">
        <v>-26.889480330314701</v>
      </c>
      <c r="H487">
        <v>14.5519697314153</v>
      </c>
      <c r="I487">
        <v>7.5361617392620204</v>
      </c>
      <c r="J487">
        <v>5.5315740620478202</v>
      </c>
      <c r="K487">
        <v>2208.8720956731399</v>
      </c>
      <c r="L487">
        <v>2171.7941621923601</v>
      </c>
      <c r="M487">
        <v>69.143768526843303</v>
      </c>
      <c r="N487">
        <v>1.6498849498024899</v>
      </c>
      <c r="O487">
        <v>16.907820214152899</v>
      </c>
      <c r="P487">
        <v>29.394358407079601</v>
      </c>
      <c r="Q487">
        <v>-0.123450822728739</v>
      </c>
    </row>
    <row r="488" spans="1:17" x14ac:dyDescent="0.3">
      <c r="A488" t="s">
        <v>1098</v>
      </c>
      <c r="B488" t="s">
        <v>1099</v>
      </c>
      <c r="C488" t="s">
        <v>3183</v>
      </c>
      <c r="D488" t="s">
        <v>468</v>
      </c>
      <c r="E488">
        <v>12246.03417458</v>
      </c>
      <c r="F488">
        <v>818.25</v>
      </c>
      <c r="G488">
        <v>41.171687976060902</v>
      </c>
      <c r="H488">
        <v>15.6404488872921</v>
      </c>
      <c r="I488">
        <v>65.176329917261</v>
      </c>
      <c r="J488">
        <v>3.5557255322758401</v>
      </c>
      <c r="K488">
        <v>696.91263935570305</v>
      </c>
      <c r="L488">
        <v>577.07627911717202</v>
      </c>
      <c r="M488">
        <v>61.097553492035203</v>
      </c>
      <c r="N488">
        <v>0.89099840900078198</v>
      </c>
      <c r="O488">
        <v>2.2914757103574601</v>
      </c>
      <c r="P488">
        <v>101.46497599409</v>
      </c>
      <c r="Q488">
        <v>-2.0031332434253001E-2</v>
      </c>
    </row>
    <row r="489" spans="1:17" x14ac:dyDescent="0.3">
      <c r="A489" t="s">
        <v>1100</v>
      </c>
      <c r="B489" t="s">
        <v>1101</v>
      </c>
      <c r="C489" t="s">
        <v>3169</v>
      </c>
      <c r="D489" t="s">
        <v>24</v>
      </c>
      <c r="E489">
        <v>12139.612506560001</v>
      </c>
      <c r="F489">
        <v>163.9</v>
      </c>
      <c r="G489">
        <v>0.57615509175032598</v>
      </c>
      <c r="H489">
        <v>-4.0959810647885302</v>
      </c>
      <c r="I489">
        <v>-3.1004788097078899</v>
      </c>
      <c r="J489">
        <v>1.5411633603983399</v>
      </c>
      <c r="K489">
        <v>165.71135134414899</v>
      </c>
      <c r="L489">
        <v>155.58126023509101</v>
      </c>
      <c r="M489">
        <v>34.890208205112799</v>
      </c>
      <c r="N489">
        <v>0.79899478214290098</v>
      </c>
      <c r="O489">
        <v>7.8828553996339101</v>
      </c>
      <c r="P489">
        <v>32.0177204993958</v>
      </c>
      <c r="Q489">
        <v>-3.4245620044397997E-2</v>
      </c>
    </row>
    <row r="490" spans="1:17" x14ac:dyDescent="0.3">
      <c r="A490" t="s">
        <v>1102</v>
      </c>
      <c r="B490" t="s">
        <v>1103</v>
      </c>
      <c r="C490" t="s">
        <v>3168</v>
      </c>
      <c r="D490" t="s">
        <v>289</v>
      </c>
      <c r="E490">
        <v>12131.920250645</v>
      </c>
      <c r="F490">
        <v>884.6</v>
      </c>
      <c r="G490">
        <v>-44.775754934315501</v>
      </c>
      <c r="H490">
        <v>-2.3014103151296399</v>
      </c>
      <c r="I490">
        <v>-17.293005398154101</v>
      </c>
      <c r="J490">
        <v>2.5604248744544198</v>
      </c>
      <c r="K490">
        <v>928.86133832346002</v>
      </c>
      <c r="L490">
        <v>941.53258354814102</v>
      </c>
      <c r="M490">
        <v>36.526610136745198</v>
      </c>
      <c r="N490">
        <v>0.40264588886566099</v>
      </c>
      <c r="O490">
        <v>41.080714447207697</v>
      </c>
      <c r="P490">
        <v>13.112972316347999</v>
      </c>
      <c r="Q490">
        <v>2.2555750631999999E-4</v>
      </c>
    </row>
    <row r="491" spans="1:17" hidden="1" x14ac:dyDescent="0.3">
      <c r="A491" t="s">
        <v>1104</v>
      </c>
      <c r="B491" t="s">
        <v>1105</v>
      </c>
      <c r="C491" t="s">
        <v>3184</v>
      </c>
      <c r="D491" t="s">
        <v>322</v>
      </c>
      <c r="E491">
        <v>12123.94924962</v>
      </c>
      <c r="F491">
        <v>895.95</v>
      </c>
      <c r="G491">
        <v>-16.931099773985999</v>
      </c>
      <c r="H491">
        <v>-5.7014662758696204</v>
      </c>
      <c r="I491">
        <v>13.613925974627801</v>
      </c>
      <c r="J491">
        <v>4.9832762060576599</v>
      </c>
      <c r="K491">
        <v>899.64182474965799</v>
      </c>
      <c r="L491">
        <v>827.18454885356095</v>
      </c>
      <c r="M491">
        <v>47.575416453328401</v>
      </c>
      <c r="N491">
        <v>0.74486679921167398</v>
      </c>
      <c r="O491">
        <v>14.403705563926501</v>
      </c>
      <c r="P491">
        <v>38.445491771614002</v>
      </c>
      <c r="Q491">
        <v>-4.4967027307662E-2</v>
      </c>
    </row>
    <row r="492" spans="1:17" x14ac:dyDescent="0.3">
      <c r="A492" t="s">
        <v>1106</v>
      </c>
      <c r="B492" t="s">
        <v>1107</v>
      </c>
      <c r="C492" t="s">
        <v>3180</v>
      </c>
      <c r="D492" t="s">
        <v>431</v>
      </c>
      <c r="E492">
        <v>12122.419235249999</v>
      </c>
      <c r="F492">
        <v>249.9</v>
      </c>
      <c r="G492">
        <v>43.823824709694399</v>
      </c>
      <c r="H492">
        <v>-2.9910291788654502</v>
      </c>
      <c r="I492">
        <v>-1.48289394604624</v>
      </c>
      <c r="J492">
        <v>1.15648501971592</v>
      </c>
      <c r="K492">
        <v>262.87070113316997</v>
      </c>
      <c r="L492">
        <v>233.29009368065701</v>
      </c>
      <c r="M492">
        <v>48.989873126893201</v>
      </c>
      <c r="N492">
        <v>0.48423147032351699</v>
      </c>
      <c r="O492">
        <v>53.741496598639401</v>
      </c>
      <c r="P492">
        <v>94.474708171206203</v>
      </c>
      <c r="Q492">
        <v>9.6243850436030995E-2</v>
      </c>
    </row>
    <row r="493" spans="1:17" hidden="1" x14ac:dyDescent="0.3">
      <c r="A493" t="s">
        <v>1108</v>
      </c>
      <c r="B493" t="s">
        <v>1109</v>
      </c>
      <c r="C493" t="s">
        <v>3184</v>
      </c>
      <c r="D493" t="s">
        <v>140</v>
      </c>
      <c r="E493">
        <v>12113.23004409</v>
      </c>
      <c r="F493">
        <v>384.45</v>
      </c>
      <c r="G493">
        <v>21.319980091633798</v>
      </c>
      <c r="H493">
        <v>-7.1730150141180102</v>
      </c>
      <c r="I493">
        <v>37.890666348742698</v>
      </c>
      <c r="J493">
        <v>-2.9547693549387102</v>
      </c>
      <c r="K493">
        <v>399.58495617625903</v>
      </c>
      <c r="L493">
        <v>325.25003615813199</v>
      </c>
      <c r="M493">
        <v>33.354676052288198</v>
      </c>
      <c r="N493">
        <v>0.83165490551650401</v>
      </c>
      <c r="O493">
        <v>23.956301209520099</v>
      </c>
      <c r="P493">
        <v>87.995110024449801</v>
      </c>
      <c r="Q493">
        <v>0.16032587266048301</v>
      </c>
    </row>
    <row r="494" spans="1:17" x14ac:dyDescent="0.3">
      <c r="A494" t="s">
        <v>1110</v>
      </c>
      <c r="B494" t="s">
        <v>1111</v>
      </c>
      <c r="C494" t="s">
        <v>3168</v>
      </c>
      <c r="D494" t="s">
        <v>21</v>
      </c>
      <c r="E494">
        <v>12045.61058613</v>
      </c>
      <c r="F494">
        <v>797.4</v>
      </c>
      <c r="G494">
        <v>-36.137414848286198</v>
      </c>
      <c r="H494">
        <v>-1.0601591898926299</v>
      </c>
      <c r="I494">
        <v>-15.1214953674322</v>
      </c>
      <c r="J494">
        <v>5.8990419124325202</v>
      </c>
      <c r="K494">
        <v>803.70355337381</v>
      </c>
      <c r="L494">
        <v>826.87608823211303</v>
      </c>
      <c r="M494">
        <v>56.318945598790698</v>
      </c>
      <c r="N494">
        <v>0.76876211354838997</v>
      </c>
      <c r="O494">
        <v>20.516679207424101</v>
      </c>
      <c r="P494">
        <v>7.6113360323886603</v>
      </c>
      <c r="Q494">
        <v>-0.14571638751389601</v>
      </c>
    </row>
    <row r="495" spans="1:17" x14ac:dyDescent="0.3">
      <c r="A495" t="s">
        <v>1112</v>
      </c>
      <c r="B495" t="s">
        <v>1113</v>
      </c>
      <c r="C495" t="s">
        <v>3169</v>
      </c>
      <c r="D495" t="s">
        <v>577</v>
      </c>
      <c r="E495">
        <v>12009.836304375</v>
      </c>
      <c r="F495">
        <v>883.9</v>
      </c>
      <c r="G495">
        <v>-13.8074167636006</v>
      </c>
      <c r="H495">
        <v>1.9408933173337899</v>
      </c>
      <c r="I495">
        <v>-2.7755914125142098</v>
      </c>
      <c r="J495">
        <v>7.0658575023474901</v>
      </c>
      <c r="K495">
        <v>863.79269639499296</v>
      </c>
      <c r="L495">
        <v>811.56311276437702</v>
      </c>
      <c r="M495">
        <v>62.605159034218602</v>
      </c>
      <c r="N495">
        <v>0.87680425011017304</v>
      </c>
      <c r="O495">
        <v>7.6762077158049502</v>
      </c>
      <c r="P495">
        <v>29.985294117647001</v>
      </c>
      <c r="Q495">
        <v>1.2585145226907001E-2</v>
      </c>
    </row>
    <row r="496" spans="1:17" x14ac:dyDescent="0.3">
      <c r="A496" t="s">
        <v>1114</v>
      </c>
      <c r="B496" t="s">
        <v>1115</v>
      </c>
      <c r="C496" t="s">
        <v>3168</v>
      </c>
      <c r="D496" t="s">
        <v>289</v>
      </c>
      <c r="E496">
        <v>11966.58572148</v>
      </c>
      <c r="F496">
        <v>2146.85</v>
      </c>
      <c r="G496">
        <v>-27.887047852942299</v>
      </c>
      <c r="H496">
        <v>4.5621271047450298</v>
      </c>
      <c r="I496">
        <v>0.567568846162679</v>
      </c>
      <c r="J496">
        <v>9.9197837940987004</v>
      </c>
      <c r="K496">
        <v>2135.7478495105302</v>
      </c>
      <c r="L496">
        <v>2034.5032873159</v>
      </c>
      <c r="M496">
        <v>75.694480359946596</v>
      </c>
      <c r="N496">
        <v>0.77415693642342498</v>
      </c>
      <c r="O496">
        <v>27.994503575005201</v>
      </c>
      <c r="P496">
        <v>34.178124999999902</v>
      </c>
      <c r="Q496">
        <v>3.0479284442162E-2</v>
      </c>
    </row>
    <row r="497" spans="1:17" x14ac:dyDescent="0.3">
      <c r="A497" t="s">
        <v>1116</v>
      </c>
      <c r="B497" t="s">
        <v>1117</v>
      </c>
      <c r="C497" t="s">
        <v>3178</v>
      </c>
      <c r="D497" t="s">
        <v>463</v>
      </c>
      <c r="E497">
        <v>11836.72665925</v>
      </c>
      <c r="F497">
        <v>2429.1</v>
      </c>
      <c r="G497">
        <v>-12.0129772873828</v>
      </c>
      <c r="H497">
        <v>-2.98355783589788</v>
      </c>
      <c r="I497">
        <v>18.078817220633798</v>
      </c>
      <c r="J497">
        <v>3.1873691216890498</v>
      </c>
      <c r="K497">
        <v>2362.3456896297198</v>
      </c>
      <c r="L497">
        <v>2110.2114463232201</v>
      </c>
      <c r="M497">
        <v>49.081839136802998</v>
      </c>
      <c r="N497">
        <v>0.81079138716635901</v>
      </c>
      <c r="O497">
        <v>7.6015808324070697</v>
      </c>
      <c r="P497">
        <v>47.343200291156101</v>
      </c>
      <c r="Q497">
        <v>0.19841588592856599</v>
      </c>
    </row>
    <row r="498" spans="1:17" x14ac:dyDescent="0.3">
      <c r="A498" t="s">
        <v>1118</v>
      </c>
      <c r="B498" t="s">
        <v>1119</v>
      </c>
      <c r="C498" t="s">
        <v>3169</v>
      </c>
      <c r="D498" t="s">
        <v>577</v>
      </c>
      <c r="E498">
        <v>11771.863877379101</v>
      </c>
      <c r="F498">
        <v>159.47999999999999</v>
      </c>
      <c r="G498">
        <v>-31.5574078448678</v>
      </c>
      <c r="H498">
        <v>0.59493566637473005</v>
      </c>
      <c r="I498">
        <v>-24.0233324694989</v>
      </c>
      <c r="J498">
        <v>-1.9502117507727199</v>
      </c>
      <c r="K498">
        <v>164.50367152550501</v>
      </c>
      <c r="L498">
        <v>164.758985740924</v>
      </c>
      <c r="M498">
        <v>42.897850637171402</v>
      </c>
      <c r="N498">
        <v>1.0883551890805501</v>
      </c>
      <c r="O498">
        <v>31.237382917703499</v>
      </c>
      <c r="P498">
        <v>21.139384732244501</v>
      </c>
      <c r="Q498">
        <v>-3.4869628078564002E-2</v>
      </c>
    </row>
    <row r="499" spans="1:17" x14ac:dyDescent="0.3">
      <c r="A499" t="s">
        <v>1120</v>
      </c>
      <c r="B499" t="s">
        <v>1121</v>
      </c>
      <c r="C499" t="s">
        <v>3172</v>
      </c>
      <c r="D499" t="s">
        <v>46</v>
      </c>
      <c r="E499">
        <v>11770.853417738999</v>
      </c>
      <c r="F499">
        <v>201.15</v>
      </c>
      <c r="G499">
        <v>8.9978846931458598</v>
      </c>
      <c r="H499">
        <v>-6.3659074267723996</v>
      </c>
      <c r="I499">
        <v>-21.490257760743599</v>
      </c>
      <c r="J499">
        <v>1.8521549490689099E-2</v>
      </c>
      <c r="K499">
        <v>223.26186068505999</v>
      </c>
      <c r="L499">
        <v>216.22442596432501</v>
      </c>
      <c r="M499">
        <v>40.3401160641858</v>
      </c>
      <c r="N499">
        <v>0.57732507360691998</v>
      </c>
      <c r="O499">
        <v>51.081282624906699</v>
      </c>
      <c r="P499">
        <v>72.735079433233096</v>
      </c>
      <c r="Q499">
        <v>0.102829348037605</v>
      </c>
    </row>
    <row r="500" spans="1:17" x14ac:dyDescent="0.3">
      <c r="A500" t="s">
        <v>1122</v>
      </c>
      <c r="B500" t="s">
        <v>1123</v>
      </c>
      <c r="C500" t="s">
        <v>3181</v>
      </c>
      <c r="D500" t="s">
        <v>215</v>
      </c>
      <c r="E500">
        <v>11753.795735039999</v>
      </c>
      <c r="F500">
        <v>577.65</v>
      </c>
      <c r="G500">
        <v>-12.269104163323099</v>
      </c>
      <c r="H500">
        <v>17.2060438903512</v>
      </c>
      <c r="I500">
        <v>-23.9529348458417</v>
      </c>
      <c r="J500">
        <v>3.9261811724567699</v>
      </c>
      <c r="K500">
        <v>552.12151633444796</v>
      </c>
      <c r="L500">
        <v>547.66938133203803</v>
      </c>
      <c r="M500">
        <v>72.591477035149893</v>
      </c>
      <c r="N500">
        <v>1.7985976042557399</v>
      </c>
      <c r="O500">
        <v>22.8079286765342</v>
      </c>
      <c r="P500">
        <v>33.037770612620903</v>
      </c>
      <c r="Q500">
        <v>-2.2157312505024E-2</v>
      </c>
    </row>
    <row r="501" spans="1:17" x14ac:dyDescent="0.3">
      <c r="A501" t="s">
        <v>1124</v>
      </c>
      <c r="B501" t="s">
        <v>1125</v>
      </c>
      <c r="C501" t="s">
        <v>3175</v>
      </c>
      <c r="D501" t="s">
        <v>409</v>
      </c>
      <c r="E501">
        <v>11730.79735587</v>
      </c>
      <c r="F501">
        <v>415.2</v>
      </c>
      <c r="G501">
        <v>19.680333024500101</v>
      </c>
      <c r="H501">
        <v>6.1355132695130701</v>
      </c>
      <c r="I501">
        <v>-16.069950992636201</v>
      </c>
      <c r="J501">
        <v>3.0463017264349301</v>
      </c>
      <c r="K501">
        <v>422.32974259271703</v>
      </c>
      <c r="L501">
        <v>403.77323179276902</v>
      </c>
      <c r="M501">
        <v>51.965456662523401</v>
      </c>
      <c r="N501">
        <v>0.66380975834247102</v>
      </c>
      <c r="O501">
        <v>33.4176300578034</v>
      </c>
      <c r="P501">
        <v>56.679245283018801</v>
      </c>
      <c r="Q501">
        <v>0.10772063119361899</v>
      </c>
    </row>
    <row r="502" spans="1:17" hidden="1" x14ac:dyDescent="0.3">
      <c r="A502" t="s">
        <v>1126</v>
      </c>
      <c r="B502" t="s">
        <v>1127</v>
      </c>
      <c r="C502" t="s">
        <v>3184</v>
      </c>
      <c r="D502" t="s">
        <v>54</v>
      </c>
      <c r="E502">
        <v>11704.468836222701</v>
      </c>
      <c r="F502">
        <v>5020.6499999999996</v>
      </c>
      <c r="G502">
        <v>-26.907952204422301</v>
      </c>
      <c r="H502">
        <v>8.7547276281806798</v>
      </c>
      <c r="I502">
        <v>-10.160450793196199</v>
      </c>
      <c r="J502">
        <v>1.2489979842794501</v>
      </c>
      <c r="O502">
        <v>7.0578510750600003</v>
      </c>
      <c r="P502">
        <v>9.1445652173912801</v>
      </c>
    </row>
    <row r="503" spans="1:17" x14ac:dyDescent="0.3">
      <c r="A503" t="s">
        <v>1128</v>
      </c>
      <c r="B503" t="s">
        <v>1129</v>
      </c>
      <c r="C503" t="s">
        <v>3169</v>
      </c>
      <c r="D503" t="s">
        <v>387</v>
      </c>
      <c r="E503">
        <v>11703.410943375</v>
      </c>
      <c r="F503">
        <v>371.5</v>
      </c>
      <c r="G503">
        <v>292.143664011228</v>
      </c>
      <c r="H503">
        <v>33.480358716638598</v>
      </c>
      <c r="I503">
        <v>155.10173621725801</v>
      </c>
      <c r="J503">
        <v>16.845614644434299</v>
      </c>
      <c r="K503">
        <v>284.68688812221302</v>
      </c>
      <c r="L503">
        <v>201.376868374216</v>
      </c>
      <c r="M503">
        <v>83.930558163016897</v>
      </c>
      <c r="N503">
        <v>1.12043862835421</v>
      </c>
      <c r="O503">
        <v>2.8263795423956801</v>
      </c>
      <c r="P503">
        <v>333.236151603498</v>
      </c>
      <c r="Q503">
        <v>0.13050790305410001</v>
      </c>
    </row>
    <row r="504" spans="1:17" x14ac:dyDescent="0.3">
      <c r="A504" t="s">
        <v>1130</v>
      </c>
      <c r="B504" t="s">
        <v>1131</v>
      </c>
      <c r="C504" t="s">
        <v>3169</v>
      </c>
      <c r="D504" t="s">
        <v>24</v>
      </c>
      <c r="E504">
        <v>11616.373802186999</v>
      </c>
      <c r="F504">
        <v>103.08</v>
      </c>
      <c r="G504">
        <v>-33.364069934595101</v>
      </c>
      <c r="H504">
        <v>-4.1042167404620704</v>
      </c>
      <c r="I504">
        <v>-38.524425962802603</v>
      </c>
      <c r="J504">
        <v>0.45551335337049098</v>
      </c>
      <c r="K504">
        <v>109.27553853220201</v>
      </c>
      <c r="L504">
        <v>113.828124925878</v>
      </c>
      <c r="M504">
        <v>38.145907240519101</v>
      </c>
      <c r="N504">
        <v>0.59530625557001904</v>
      </c>
      <c r="O504">
        <v>47.943344974776799</v>
      </c>
      <c r="P504">
        <v>8.9640591966173293</v>
      </c>
      <c r="Q504">
        <v>0.111877461535101</v>
      </c>
    </row>
    <row r="505" spans="1:17" x14ac:dyDescent="0.3">
      <c r="A505" t="s">
        <v>1132</v>
      </c>
      <c r="B505" t="s">
        <v>1133</v>
      </c>
      <c r="C505" t="s">
        <v>3182</v>
      </c>
      <c r="D505" t="s">
        <v>463</v>
      </c>
      <c r="E505">
        <v>11612.663327063099</v>
      </c>
      <c r="F505">
        <v>1708.95</v>
      </c>
      <c r="G505">
        <v>27.0503287125943</v>
      </c>
      <c r="H505">
        <v>-13.8158120775817</v>
      </c>
      <c r="I505">
        <v>34.797984226437599</v>
      </c>
      <c r="J505">
        <v>-1.9699774405827299</v>
      </c>
      <c r="K505">
        <v>1859.9178091935601</v>
      </c>
      <c r="L505">
        <v>1545.0335867726601</v>
      </c>
      <c r="M505">
        <v>19.039611405455499</v>
      </c>
      <c r="N505">
        <v>0.27789755429575602</v>
      </c>
      <c r="O505">
        <v>39.266801252230898</v>
      </c>
      <c r="P505">
        <v>90.2265124116621</v>
      </c>
      <c r="Q505">
        <v>0.19174799536350301</v>
      </c>
    </row>
    <row r="506" spans="1:17" x14ac:dyDescent="0.3">
      <c r="A506" t="s">
        <v>1134</v>
      </c>
      <c r="B506" t="s">
        <v>1135</v>
      </c>
      <c r="C506" t="s">
        <v>3173</v>
      </c>
      <c r="D506" t="s">
        <v>277</v>
      </c>
      <c r="E506">
        <v>11534.746896045001</v>
      </c>
      <c r="F506">
        <v>2243.35</v>
      </c>
      <c r="G506">
        <v>23.467663886854201</v>
      </c>
      <c r="H506">
        <v>5.80078125184989</v>
      </c>
      <c r="I506">
        <v>17.514794674856599</v>
      </c>
      <c r="J506">
        <v>6.9271735727082797</v>
      </c>
      <c r="K506">
        <v>2119.3199302531202</v>
      </c>
      <c r="L506">
        <v>1902.8733203112299</v>
      </c>
      <c r="M506">
        <v>73.367149171319895</v>
      </c>
      <c r="N506">
        <v>0.98398321458329296</v>
      </c>
      <c r="O506">
        <v>1.2325317048164499</v>
      </c>
      <c r="P506">
        <v>64.946141685967405</v>
      </c>
      <c r="Q506">
        <v>-5.3194362933386002E-2</v>
      </c>
    </row>
    <row r="507" spans="1:17" x14ac:dyDescent="0.3">
      <c r="A507" t="s">
        <v>1136</v>
      </c>
      <c r="B507" t="s">
        <v>1137</v>
      </c>
      <c r="C507" t="s">
        <v>3172</v>
      </c>
      <c r="D507" t="s">
        <v>46</v>
      </c>
      <c r="E507">
        <v>11530.152770925</v>
      </c>
      <c r="F507">
        <v>431.6</v>
      </c>
      <c r="G507">
        <v>-14.1423128243659</v>
      </c>
      <c r="H507">
        <v>-1.2321856452305799</v>
      </c>
      <c r="I507">
        <v>-12.7114852021184</v>
      </c>
      <c r="J507">
        <v>5.3585936835129102</v>
      </c>
      <c r="K507">
        <v>458.01886308372099</v>
      </c>
      <c r="L507">
        <v>441.33257758139598</v>
      </c>
      <c r="M507">
        <v>57.856537412872697</v>
      </c>
      <c r="N507">
        <v>0.56532967665588896</v>
      </c>
      <c r="O507">
        <v>33.1788693234476</v>
      </c>
      <c r="P507">
        <v>39.180909384069601</v>
      </c>
      <c r="Q507">
        <v>4.752740552884E-3</v>
      </c>
    </row>
    <row r="508" spans="1:17" hidden="1" x14ac:dyDescent="0.3">
      <c r="A508" t="s">
        <v>1138</v>
      </c>
      <c r="B508" t="s">
        <v>1139</v>
      </c>
      <c r="C508" t="s">
        <v>3184</v>
      </c>
      <c r="D508" t="s">
        <v>86</v>
      </c>
      <c r="E508">
        <v>11516.9498752</v>
      </c>
      <c r="F508">
        <v>87.5</v>
      </c>
      <c r="G508">
        <v>-42.577537742472202</v>
      </c>
      <c r="H508">
        <v>-4.2632283082829403</v>
      </c>
      <c r="I508">
        <v>-22.9713460344983</v>
      </c>
      <c r="J508">
        <v>1.4504968813476899</v>
      </c>
      <c r="K508">
        <v>91.846378993286706</v>
      </c>
      <c r="L508">
        <v>96.710028865593401</v>
      </c>
      <c r="M508">
        <v>13.715137464591701</v>
      </c>
      <c r="N508">
        <v>1.31612602445515</v>
      </c>
      <c r="O508">
        <v>18.857142857142801</v>
      </c>
      <c r="P508">
        <v>9.1512239762070402E-2</v>
      </c>
    </row>
    <row r="509" spans="1:17" x14ac:dyDescent="0.3">
      <c r="A509" t="s">
        <v>1140</v>
      </c>
      <c r="B509" t="s">
        <v>1141</v>
      </c>
      <c r="C509" t="s">
        <v>3178</v>
      </c>
      <c r="D509" t="s">
        <v>83</v>
      </c>
      <c r="E509">
        <v>11504.1509413488</v>
      </c>
      <c r="F509">
        <v>1414.4</v>
      </c>
      <c r="G509">
        <v>90.945852955817998</v>
      </c>
      <c r="H509">
        <v>27.1957303919711</v>
      </c>
      <c r="I509">
        <v>64.1179387627555</v>
      </c>
      <c r="J509">
        <v>4.6238787977823002</v>
      </c>
      <c r="K509">
        <v>1206.03823060171</v>
      </c>
      <c r="L509">
        <v>946.78959757829796</v>
      </c>
      <c r="M509">
        <v>80.196026280121998</v>
      </c>
      <c r="N509">
        <v>1.3516716285819099</v>
      </c>
      <c r="O509">
        <v>9.1628959276017898</v>
      </c>
      <c r="P509">
        <v>143.02405498281701</v>
      </c>
    </row>
    <row r="510" spans="1:17" x14ac:dyDescent="0.3">
      <c r="A510" t="s">
        <v>1142</v>
      </c>
      <c r="B510" t="s">
        <v>1143</v>
      </c>
      <c r="C510" t="s">
        <v>3180</v>
      </c>
      <c r="D510" t="s">
        <v>1144</v>
      </c>
      <c r="E510">
        <v>11501.210568675901</v>
      </c>
      <c r="F510">
        <v>756.4</v>
      </c>
      <c r="G510">
        <v>49.078129580824502</v>
      </c>
      <c r="H510">
        <v>4.6535903945901999E-2</v>
      </c>
      <c r="I510">
        <v>23.042444406557401</v>
      </c>
      <c r="J510">
        <v>-2.6677102181133701</v>
      </c>
      <c r="K510">
        <v>759.68099561517897</v>
      </c>
      <c r="L510">
        <v>634.65627370251195</v>
      </c>
      <c r="M510">
        <v>32.720123394410997</v>
      </c>
      <c r="N510">
        <v>0.57897164563831205</v>
      </c>
      <c r="O510">
        <v>15.679534637757699</v>
      </c>
      <c r="P510">
        <v>88.934682153116</v>
      </c>
      <c r="Q510">
        <v>-5.6132537227597E-2</v>
      </c>
    </row>
    <row r="511" spans="1:17" x14ac:dyDescent="0.3">
      <c r="A511" t="s">
        <v>1145</v>
      </c>
      <c r="B511" t="s">
        <v>1146</v>
      </c>
      <c r="C511" t="s">
        <v>3179</v>
      </c>
      <c r="D511" t="s">
        <v>517</v>
      </c>
      <c r="E511">
        <v>11485.5652198845</v>
      </c>
      <c r="F511">
        <v>350.55</v>
      </c>
      <c r="G511">
        <v>-6.0332341818911797</v>
      </c>
      <c r="H511">
        <v>-78.285931797530694</v>
      </c>
      <c r="I511">
        <v>3.44977757391846</v>
      </c>
      <c r="J511">
        <v>0.89173325876634901</v>
      </c>
      <c r="K511">
        <v>335.08665957754499</v>
      </c>
      <c r="L511">
        <v>307.68142323371501</v>
      </c>
      <c r="M511">
        <v>53.929245244294599</v>
      </c>
      <c r="N511">
        <v>1.8223946372526301</v>
      </c>
      <c r="O511">
        <v>14.3916702324917</v>
      </c>
      <c r="P511">
        <v>44.497114591920798</v>
      </c>
      <c r="Q511">
        <v>2.7736449379362999E-2</v>
      </c>
    </row>
    <row r="512" spans="1:17" x14ac:dyDescent="0.3">
      <c r="A512" t="s">
        <v>1147</v>
      </c>
      <c r="B512" t="s">
        <v>1148</v>
      </c>
      <c r="C512" t="s">
        <v>3171</v>
      </c>
      <c r="D512" t="s">
        <v>982</v>
      </c>
      <c r="E512">
        <v>11464.045917378</v>
      </c>
      <c r="F512">
        <v>51.47</v>
      </c>
      <c r="G512">
        <v>-34.596050064417398</v>
      </c>
      <c r="H512">
        <v>9.7005921211347701</v>
      </c>
      <c r="I512">
        <v>5.2307597534198003</v>
      </c>
      <c r="J512">
        <v>14.1892938240572</v>
      </c>
      <c r="K512">
        <v>48.415317743955498</v>
      </c>
      <c r="L512">
        <v>47.140616641149499</v>
      </c>
      <c r="M512">
        <v>76.625399549690101</v>
      </c>
      <c r="N512">
        <v>2.5921585564920102</v>
      </c>
      <c r="O512">
        <v>9.7726831163784595</v>
      </c>
      <c r="P512">
        <v>40.820793433652497</v>
      </c>
      <c r="Q512">
        <v>5.4938443701393003E-2</v>
      </c>
    </row>
    <row r="513" spans="1:17" x14ac:dyDescent="0.3">
      <c r="A513" t="s">
        <v>1149</v>
      </c>
      <c r="B513" t="s">
        <v>1150</v>
      </c>
      <c r="C513" t="s">
        <v>3176</v>
      </c>
      <c r="D513" t="s">
        <v>135</v>
      </c>
      <c r="E513">
        <v>11338.29</v>
      </c>
      <c r="F513">
        <v>346.9</v>
      </c>
      <c r="G513">
        <v>-24.0003553916731</v>
      </c>
      <c r="H513">
        <v>-3.16456337252185</v>
      </c>
      <c r="I513">
        <v>-23.9416423496222</v>
      </c>
      <c r="J513">
        <v>1.32937841276511</v>
      </c>
      <c r="K513">
        <v>372.19312739119403</v>
      </c>
      <c r="L513">
        <v>372.25831859184899</v>
      </c>
      <c r="M513">
        <v>27.273301578919298</v>
      </c>
      <c r="N513">
        <v>0.55378095337133404</v>
      </c>
      <c r="O513">
        <v>45.863361199192802</v>
      </c>
      <c r="P513">
        <v>12.959947899706901</v>
      </c>
      <c r="Q513">
        <v>0.13736129264633201</v>
      </c>
    </row>
    <row r="514" spans="1:17" x14ac:dyDescent="0.3">
      <c r="A514" t="s">
        <v>1151</v>
      </c>
      <c r="B514" t="s">
        <v>1152</v>
      </c>
      <c r="C514" t="s">
        <v>3178</v>
      </c>
      <c r="D514" t="s">
        <v>322</v>
      </c>
      <c r="E514">
        <v>11320.136933</v>
      </c>
      <c r="F514">
        <v>1611.4</v>
      </c>
      <c r="G514">
        <v>53.6710315380002</v>
      </c>
      <c r="H514">
        <v>10.75191084822</v>
      </c>
      <c r="I514">
        <v>55.698938473687498</v>
      </c>
      <c r="J514">
        <v>5.5161785643862702</v>
      </c>
      <c r="K514">
        <v>1487.40424958315</v>
      </c>
      <c r="L514">
        <v>1201.7161542311601</v>
      </c>
      <c r="M514">
        <v>63.966916421129397</v>
      </c>
      <c r="N514">
        <v>0.58703174235160804</v>
      </c>
      <c r="O514">
        <v>8.5236440362417696</v>
      </c>
      <c r="P514">
        <v>96.512195121951194</v>
      </c>
      <c r="Q514">
        <v>2.9946526234681001E-2</v>
      </c>
    </row>
    <row r="515" spans="1:17" x14ac:dyDescent="0.3">
      <c r="A515" t="s">
        <v>1153</v>
      </c>
      <c r="B515" t="s">
        <v>1154</v>
      </c>
      <c r="C515" t="s">
        <v>3177</v>
      </c>
      <c r="D515" t="s">
        <v>77</v>
      </c>
      <c r="E515">
        <v>11297.302462455</v>
      </c>
      <c r="F515">
        <v>366.1</v>
      </c>
      <c r="G515">
        <v>27.9961710587677</v>
      </c>
      <c r="H515">
        <v>-6.0302005635871798E-2</v>
      </c>
      <c r="I515">
        <v>51.070551119130599</v>
      </c>
      <c r="J515">
        <v>3.3428581222278799</v>
      </c>
      <c r="K515">
        <v>351.98614297042502</v>
      </c>
      <c r="L515">
        <v>288.23197578739899</v>
      </c>
      <c r="M515">
        <v>49.789374710576404</v>
      </c>
      <c r="N515">
        <v>0.26035907605460201</v>
      </c>
      <c r="O515">
        <v>5.1625239005736097</v>
      </c>
      <c r="P515">
        <v>112.170385395537</v>
      </c>
      <c r="Q515">
        <v>6.4371955015771004E-2</v>
      </c>
    </row>
    <row r="516" spans="1:17" hidden="1" x14ac:dyDescent="0.3">
      <c r="A516" t="s">
        <v>1155</v>
      </c>
      <c r="B516" t="s">
        <v>1156</v>
      </c>
      <c r="C516" t="s">
        <v>3184</v>
      </c>
      <c r="D516" t="s">
        <v>103</v>
      </c>
      <c r="E516">
        <v>11231.296382695</v>
      </c>
      <c r="F516">
        <v>829.95</v>
      </c>
      <c r="G516">
        <v>164.66397693709899</v>
      </c>
      <c r="H516">
        <v>-3.1987015204903599</v>
      </c>
      <c r="I516">
        <v>-13.062012289418799</v>
      </c>
      <c r="J516">
        <v>-0.65863358901031299</v>
      </c>
      <c r="K516">
        <v>884.17658041771597</v>
      </c>
      <c r="L516">
        <v>787.92048130534101</v>
      </c>
      <c r="M516">
        <v>50.945168101807802</v>
      </c>
      <c r="N516">
        <v>0.824764101314854</v>
      </c>
      <c r="O516">
        <v>34.706910054822501</v>
      </c>
      <c r="P516">
        <v>220.44401544401501</v>
      </c>
      <c r="Q516">
        <v>0.28983467631304799</v>
      </c>
    </row>
    <row r="517" spans="1:17" hidden="1" x14ac:dyDescent="0.3">
      <c r="A517" t="s">
        <v>1157</v>
      </c>
      <c r="B517" t="s">
        <v>1158</v>
      </c>
      <c r="C517" t="s">
        <v>3184</v>
      </c>
      <c r="D517" t="s">
        <v>124</v>
      </c>
      <c r="E517">
        <v>11202.280394859999</v>
      </c>
      <c r="F517">
        <v>691.85</v>
      </c>
      <c r="G517">
        <v>14.419182263555699</v>
      </c>
      <c r="H517">
        <v>1.44952789839584</v>
      </c>
      <c r="I517">
        <v>4.9222111845534</v>
      </c>
      <c r="J517">
        <v>2.6598656050307898</v>
      </c>
      <c r="K517">
        <v>701.33325153285296</v>
      </c>
      <c r="L517">
        <v>644.24236839189496</v>
      </c>
      <c r="M517">
        <v>43.844305332700202</v>
      </c>
      <c r="N517">
        <v>0.424516794585166</v>
      </c>
      <c r="O517">
        <v>19.968201199681999</v>
      </c>
      <c r="P517">
        <v>72.962499999999906</v>
      </c>
      <c r="Q517">
        <v>0.10313639365881901</v>
      </c>
    </row>
    <row r="518" spans="1:17" hidden="1" x14ac:dyDescent="0.3">
      <c r="A518" t="s">
        <v>1159</v>
      </c>
      <c r="B518" t="s">
        <v>1160</v>
      </c>
      <c r="C518" t="s">
        <v>3181</v>
      </c>
      <c r="D518" t="s">
        <v>1161</v>
      </c>
      <c r="E518">
        <v>11192.041627798701</v>
      </c>
      <c r="F518">
        <v>1182.55</v>
      </c>
      <c r="G518">
        <v>-14.5754865485801</v>
      </c>
      <c r="H518">
        <v>0.84382814418525698</v>
      </c>
      <c r="I518">
        <v>14.3879662228388</v>
      </c>
      <c r="J518">
        <v>1.85931933018655</v>
      </c>
      <c r="K518">
        <v>1197.7756074845099</v>
      </c>
      <c r="M518">
        <v>40.7017047950552</v>
      </c>
      <c r="N518">
        <v>1.20901579166552</v>
      </c>
      <c r="O518">
        <v>9.9276986173946202</v>
      </c>
      <c r="P518">
        <v>45.419331037874997</v>
      </c>
    </row>
    <row r="519" spans="1:17" x14ac:dyDescent="0.3">
      <c r="A519" t="s">
        <v>1162</v>
      </c>
      <c r="B519" t="s">
        <v>1163</v>
      </c>
      <c r="C519" t="s">
        <v>3181</v>
      </c>
      <c r="D519" t="s">
        <v>124</v>
      </c>
      <c r="E519">
        <v>11179.460636850001</v>
      </c>
      <c r="F519">
        <v>356.25</v>
      </c>
      <c r="G519">
        <v>-26.7790764124282</v>
      </c>
      <c r="H519">
        <v>9.2992302793482207</v>
      </c>
      <c r="I519">
        <v>-6.2855785098046297</v>
      </c>
      <c r="J519">
        <v>5.6439968084125196</v>
      </c>
      <c r="K519">
        <v>353.63653991202</v>
      </c>
      <c r="L519">
        <v>341.802042778371</v>
      </c>
      <c r="M519">
        <v>68.851933200136401</v>
      </c>
      <c r="N519">
        <v>0.71068905301937002</v>
      </c>
      <c r="O519">
        <v>20.084210526315701</v>
      </c>
      <c r="P519">
        <v>40.921677215189803</v>
      </c>
      <c r="Q519">
        <v>0.15241490434421701</v>
      </c>
    </row>
    <row r="520" spans="1:17" x14ac:dyDescent="0.3">
      <c r="A520" t="s">
        <v>1164</v>
      </c>
      <c r="B520" t="s">
        <v>1165</v>
      </c>
      <c r="C520" t="s">
        <v>3178</v>
      </c>
      <c r="D520" t="s">
        <v>322</v>
      </c>
      <c r="E520">
        <v>11174.98417632</v>
      </c>
      <c r="F520">
        <v>948.15</v>
      </c>
      <c r="G520">
        <v>-42.4542336670971</v>
      </c>
      <c r="H520">
        <v>0.36587293951465599</v>
      </c>
      <c r="I520">
        <v>-14.3160338825015</v>
      </c>
      <c r="J520">
        <v>2.8001620450282698</v>
      </c>
      <c r="K520">
        <v>983.60491152705902</v>
      </c>
      <c r="L520">
        <v>995.04048849294895</v>
      </c>
      <c r="M520">
        <v>40.754201325750103</v>
      </c>
      <c r="N520">
        <v>0.69453314818036904</v>
      </c>
      <c r="O520">
        <v>21.0778885197489</v>
      </c>
      <c r="P520">
        <v>15.606901176614</v>
      </c>
      <c r="Q520">
        <v>-5.7868658329882999E-2</v>
      </c>
    </row>
    <row r="521" spans="1:17" x14ac:dyDescent="0.3">
      <c r="A521" t="s">
        <v>1166</v>
      </c>
      <c r="B521" t="s">
        <v>1167</v>
      </c>
      <c r="C521" t="s">
        <v>3171</v>
      </c>
      <c r="D521" t="s">
        <v>117</v>
      </c>
      <c r="E521">
        <v>11136.86188615</v>
      </c>
      <c r="F521">
        <v>1855.4</v>
      </c>
      <c r="G521">
        <v>48.236188382720599</v>
      </c>
      <c r="H521">
        <v>18.8177609688362</v>
      </c>
      <c r="I521">
        <v>51.550735677031902</v>
      </c>
      <c r="J521">
        <v>1.72353695428675</v>
      </c>
      <c r="K521">
        <v>1693.8168880056401</v>
      </c>
      <c r="L521">
        <v>1368.26736161744</v>
      </c>
      <c r="M521">
        <v>50.181978671174299</v>
      </c>
      <c r="N521">
        <v>1.21766213660394</v>
      </c>
      <c r="O521">
        <v>18.572814487441999</v>
      </c>
      <c r="P521">
        <v>92.648738448759204</v>
      </c>
      <c r="Q521">
        <v>0.165119298324331</v>
      </c>
    </row>
    <row r="522" spans="1:17" hidden="1" x14ac:dyDescent="0.3">
      <c r="A522" t="s">
        <v>1168</v>
      </c>
      <c r="B522" t="s">
        <v>1169</v>
      </c>
      <c r="C522" t="s">
        <v>3184</v>
      </c>
      <c r="D522" t="s">
        <v>57</v>
      </c>
      <c r="E522">
        <v>11104.265437595999</v>
      </c>
      <c r="F522">
        <v>149.76</v>
      </c>
      <c r="G522">
        <v>308.59767481816601</v>
      </c>
      <c r="H522">
        <v>11.6323990996401</v>
      </c>
      <c r="I522">
        <v>194.65043938728701</v>
      </c>
      <c r="J522">
        <v>-1.8263739977531099</v>
      </c>
      <c r="K522">
        <v>129.50782193518299</v>
      </c>
      <c r="L522">
        <v>86.832196203806205</v>
      </c>
      <c r="M522">
        <v>60.189352246365203</v>
      </c>
      <c r="N522">
        <v>0.87815275671225101</v>
      </c>
      <c r="O522">
        <v>13.014155982905899</v>
      </c>
      <c r="P522">
        <v>404.24242424242402</v>
      </c>
      <c r="Q522">
        <v>0.123559306779727</v>
      </c>
    </row>
    <row r="523" spans="1:17" x14ac:dyDescent="0.3">
      <c r="A523" t="s">
        <v>1170</v>
      </c>
      <c r="B523" t="s">
        <v>1171</v>
      </c>
      <c r="C523" t="s">
        <v>3181</v>
      </c>
      <c r="D523" t="s">
        <v>261</v>
      </c>
      <c r="E523">
        <v>11007.7819488</v>
      </c>
      <c r="F523">
        <v>5320.75</v>
      </c>
      <c r="G523">
        <v>40.250767942283602</v>
      </c>
      <c r="H523">
        <v>-0.36672100942416802</v>
      </c>
      <c r="I523">
        <v>41.751109282597803</v>
      </c>
      <c r="J523">
        <v>-1.5005584795881199</v>
      </c>
      <c r="K523">
        <v>5321.8368169014302</v>
      </c>
      <c r="L523">
        <v>4553.4413242280398</v>
      </c>
      <c r="M523">
        <v>43.865022274794597</v>
      </c>
      <c r="N523">
        <v>1.8959373841759799</v>
      </c>
      <c r="O523">
        <v>12.7472630738147</v>
      </c>
      <c r="P523">
        <v>78.659570538757194</v>
      </c>
      <c r="Q523">
        <v>0.174885527282168</v>
      </c>
    </row>
    <row r="524" spans="1:17" x14ac:dyDescent="0.3">
      <c r="A524" t="s">
        <v>1172</v>
      </c>
      <c r="B524" t="s">
        <v>1173</v>
      </c>
      <c r="C524" t="s">
        <v>3178</v>
      </c>
      <c r="D524" t="s">
        <v>111</v>
      </c>
      <c r="E524">
        <v>10982.2139835</v>
      </c>
      <c r="F524">
        <v>794.65</v>
      </c>
      <c r="G524">
        <v>39.168064115556298</v>
      </c>
      <c r="H524">
        <v>17.495821508158699</v>
      </c>
      <c r="I524">
        <v>5.0196064238309503</v>
      </c>
      <c r="J524">
        <v>12.944852646941101</v>
      </c>
      <c r="K524">
        <v>722.18437844923699</v>
      </c>
      <c r="L524">
        <v>655.04131618235499</v>
      </c>
      <c r="M524">
        <v>78.047308588752898</v>
      </c>
      <c r="N524">
        <v>0.85847673085432197</v>
      </c>
      <c r="O524">
        <v>1.9379601082237301</v>
      </c>
      <c r="P524">
        <v>81.821301910536505</v>
      </c>
    </row>
    <row r="525" spans="1:17" hidden="1" x14ac:dyDescent="0.3">
      <c r="A525" t="s">
        <v>1174</v>
      </c>
      <c r="B525" t="s">
        <v>1175</v>
      </c>
      <c r="C525" t="s">
        <v>3184</v>
      </c>
      <c r="D525" t="s">
        <v>468</v>
      </c>
      <c r="E525">
        <v>10791.18559248</v>
      </c>
      <c r="F525">
        <v>2955.4</v>
      </c>
      <c r="G525">
        <v>-16.374855085225899</v>
      </c>
      <c r="H525">
        <v>6.6507593141332801</v>
      </c>
      <c r="I525">
        <v>6.17457870356073</v>
      </c>
      <c r="J525">
        <v>3.31142225846355</v>
      </c>
      <c r="K525">
        <v>2973.39972213391</v>
      </c>
      <c r="L525">
        <v>2775.8311456865099</v>
      </c>
      <c r="M525">
        <v>46.383069314938602</v>
      </c>
      <c r="N525">
        <v>0.82963239632099195</v>
      </c>
      <c r="O525">
        <v>14.0285578940244</v>
      </c>
      <c r="P525">
        <v>31.526479750778801</v>
      </c>
      <c r="Q525">
        <v>-6.9812390186847997E-2</v>
      </c>
    </row>
    <row r="526" spans="1:17" hidden="1" x14ac:dyDescent="0.3">
      <c r="A526" t="s">
        <v>1176</v>
      </c>
      <c r="B526" t="s">
        <v>1177</v>
      </c>
      <c r="C526" t="s">
        <v>3184</v>
      </c>
      <c r="D526" t="s">
        <v>757</v>
      </c>
      <c r="E526">
        <v>10739.054693185</v>
      </c>
      <c r="F526">
        <v>117.86</v>
      </c>
      <c r="G526">
        <v>26.3347879694585</v>
      </c>
      <c r="H526">
        <v>1.6099683023206499</v>
      </c>
      <c r="I526">
        <v>0.78826033160866504</v>
      </c>
      <c r="J526">
        <v>4.3872685663826303</v>
      </c>
      <c r="K526">
        <v>116.830650830393</v>
      </c>
      <c r="L526">
        <v>105.62606229458</v>
      </c>
      <c r="M526">
        <v>54.041415573722702</v>
      </c>
      <c r="N526">
        <v>1.8129179428383999</v>
      </c>
      <c r="O526">
        <v>5.2095706770744998</v>
      </c>
      <c r="P526">
        <v>64.723969252271104</v>
      </c>
      <c r="Q526">
        <v>2.1133606920337E-2</v>
      </c>
    </row>
    <row r="527" spans="1:17" hidden="1" x14ac:dyDescent="0.3">
      <c r="A527" t="s">
        <v>1178</v>
      </c>
      <c r="B527" t="s">
        <v>1179</v>
      </c>
      <c r="C527" t="s">
        <v>3184</v>
      </c>
      <c r="D527" t="s">
        <v>1180</v>
      </c>
      <c r="E527">
        <v>10697.7</v>
      </c>
      <c r="F527">
        <v>818.6</v>
      </c>
      <c r="G527">
        <v>856.96799821702405</v>
      </c>
      <c r="H527">
        <v>0.117682660300595</v>
      </c>
      <c r="I527">
        <v>509.95994509070903</v>
      </c>
      <c r="J527">
        <v>3.6845749073563701</v>
      </c>
      <c r="K527">
        <v>705.23535829456398</v>
      </c>
      <c r="L527">
        <v>361.30979785255499</v>
      </c>
      <c r="M527">
        <v>96.496904397449001</v>
      </c>
      <c r="N527">
        <v>0.14927113702623901</v>
      </c>
      <c r="O527">
        <v>3.8236012704617499</v>
      </c>
      <c r="P527">
        <v>1116.3447251114401</v>
      </c>
      <c r="Q527">
        <v>0.294147338359671</v>
      </c>
    </row>
    <row r="528" spans="1:17" hidden="1" x14ac:dyDescent="0.3">
      <c r="A528" t="s">
        <v>1181</v>
      </c>
      <c r="B528" t="s">
        <v>1182</v>
      </c>
      <c r="C528" t="s">
        <v>3181</v>
      </c>
      <c r="D528" t="s">
        <v>1183</v>
      </c>
      <c r="E528">
        <v>10674.536963742499</v>
      </c>
      <c r="F528">
        <v>1129.95</v>
      </c>
      <c r="G528">
        <v>-9.0832208621751303</v>
      </c>
      <c r="H528">
        <v>0.29259733606850902</v>
      </c>
      <c r="I528">
        <v>-23.870389368010301</v>
      </c>
      <c r="J528">
        <v>5.1012379747774297</v>
      </c>
      <c r="K528">
        <v>1195.6196702541899</v>
      </c>
      <c r="M528">
        <v>58.108214691589403</v>
      </c>
      <c r="N528">
        <v>0.88137673034863295</v>
      </c>
      <c r="O528">
        <v>33.359883180671702</v>
      </c>
      <c r="P528">
        <v>40.970619424864303</v>
      </c>
    </row>
    <row r="529" spans="1:17" x14ac:dyDescent="0.3">
      <c r="A529" t="s">
        <v>1184</v>
      </c>
      <c r="B529" t="s">
        <v>1185</v>
      </c>
      <c r="C529" t="s">
        <v>3169</v>
      </c>
      <c r="D529" t="s">
        <v>228</v>
      </c>
      <c r="E529">
        <v>10668.0280598429</v>
      </c>
      <c r="F529">
        <v>2510.8000000000002</v>
      </c>
      <c r="G529">
        <v>100.135934732126</v>
      </c>
      <c r="H529">
        <v>7.2822659936339198</v>
      </c>
      <c r="I529">
        <v>77.417905529376796</v>
      </c>
      <c r="J529">
        <v>8.1101621096950307</v>
      </c>
      <c r="K529">
        <v>2333.85997272136</v>
      </c>
      <c r="L529">
        <v>1836.99537969067</v>
      </c>
      <c r="M529">
        <v>64.328244105415607</v>
      </c>
      <c r="N529">
        <v>0.64461546182071505</v>
      </c>
      <c r="O529">
        <v>13.392145929584199</v>
      </c>
      <c r="P529">
        <v>133.43250278913999</v>
      </c>
      <c r="Q529">
        <v>0.176851021800083</v>
      </c>
    </row>
    <row r="530" spans="1:17" hidden="1" x14ac:dyDescent="0.3">
      <c r="A530" t="s">
        <v>1186</v>
      </c>
      <c r="B530" t="s">
        <v>1187</v>
      </c>
      <c r="C530" t="s">
        <v>3184</v>
      </c>
      <c r="D530" t="s">
        <v>757</v>
      </c>
      <c r="E530">
        <v>10625.948094249999</v>
      </c>
      <c r="F530">
        <v>534.54999999999995</v>
      </c>
      <c r="G530">
        <v>-11.052099960541801</v>
      </c>
      <c r="H530">
        <v>2.0130579446068801</v>
      </c>
      <c r="I530">
        <v>-2.3466991110430202</v>
      </c>
      <c r="J530">
        <v>0.54245902381645905</v>
      </c>
      <c r="K530">
        <v>532.88400493618894</v>
      </c>
      <c r="L530">
        <v>505.16920207559201</v>
      </c>
      <c r="M530">
        <v>77.9215973242584</v>
      </c>
      <c r="N530">
        <v>1.3008337690818501</v>
      </c>
      <c r="O530">
        <v>4.5327845851650999</v>
      </c>
      <c r="P530">
        <v>24.285049988374698</v>
      </c>
      <c r="Q530">
        <v>-1.3416788414562999E-2</v>
      </c>
    </row>
    <row r="531" spans="1:17" x14ac:dyDescent="0.3">
      <c r="A531" t="s">
        <v>1188</v>
      </c>
      <c r="B531" t="s">
        <v>1189</v>
      </c>
      <c r="C531" t="s">
        <v>3172</v>
      </c>
      <c r="D531" t="s">
        <v>46</v>
      </c>
      <c r="E531">
        <v>10625.287252439901</v>
      </c>
      <c r="F531">
        <v>6391.95</v>
      </c>
      <c r="G531">
        <v>26.007560462849401</v>
      </c>
      <c r="H531">
        <v>0.93364186234048696</v>
      </c>
      <c r="I531">
        <v>8.9727116738324604</v>
      </c>
      <c r="J531">
        <v>4.6064968292782904</v>
      </c>
      <c r="K531">
        <v>6299.1037454712596</v>
      </c>
      <c r="L531">
        <v>5360.1600783168396</v>
      </c>
      <c r="M531">
        <v>62.753665534931699</v>
      </c>
      <c r="N531">
        <v>0.52328697405996005</v>
      </c>
      <c r="O531">
        <v>16.5528516336955</v>
      </c>
      <c r="P531">
        <v>89.956760130165307</v>
      </c>
      <c r="Q531">
        <v>0.209210974278006</v>
      </c>
    </row>
    <row r="532" spans="1:17" x14ac:dyDescent="0.3">
      <c r="A532" t="s">
        <v>1190</v>
      </c>
      <c r="B532" t="s">
        <v>1191</v>
      </c>
      <c r="C532" t="s">
        <v>3169</v>
      </c>
      <c r="D532" t="s">
        <v>577</v>
      </c>
      <c r="E532">
        <v>10561.89154893</v>
      </c>
      <c r="F532">
        <v>1182.05</v>
      </c>
      <c r="G532">
        <v>12.7250453892533</v>
      </c>
      <c r="H532">
        <v>3.0149113980297302</v>
      </c>
      <c r="I532">
        <v>14.552589924921399</v>
      </c>
      <c r="J532">
        <v>-5.5529729853639296</v>
      </c>
      <c r="K532">
        <v>1134.5884221129299</v>
      </c>
      <c r="L532">
        <v>1001.1970397877</v>
      </c>
      <c r="M532">
        <v>42.116687600361402</v>
      </c>
      <c r="N532">
        <v>1.18518399387854</v>
      </c>
      <c r="O532">
        <v>15.8665031090055</v>
      </c>
      <c r="P532">
        <v>52.198545033155199</v>
      </c>
      <c r="Q532">
        <v>6.0602519785047E-2</v>
      </c>
    </row>
    <row r="533" spans="1:17" x14ac:dyDescent="0.3">
      <c r="A533" t="s">
        <v>1192</v>
      </c>
      <c r="B533" t="s">
        <v>1193</v>
      </c>
      <c r="C533" t="s">
        <v>3180</v>
      </c>
      <c r="D533" t="s">
        <v>92</v>
      </c>
      <c r="E533">
        <v>10524.970280609999</v>
      </c>
      <c r="F533">
        <v>219.31</v>
      </c>
      <c r="G533">
        <v>47.5658412018673</v>
      </c>
      <c r="H533">
        <v>-4.6460968672584499</v>
      </c>
      <c r="I533">
        <v>-13.336712840715601</v>
      </c>
      <c r="J533">
        <v>1.48341592977225</v>
      </c>
      <c r="K533">
        <v>222.940881900161</v>
      </c>
      <c r="L533">
        <v>200.28472988511101</v>
      </c>
      <c r="M533">
        <v>36.468889829364201</v>
      </c>
      <c r="N533">
        <v>0.328488438732225</v>
      </c>
      <c r="O533">
        <v>14.308513063699699</v>
      </c>
      <c r="P533">
        <v>88.653763440860203</v>
      </c>
      <c r="Q533">
        <v>7.4361735224304004E-2</v>
      </c>
    </row>
    <row r="534" spans="1:17" x14ac:dyDescent="0.3">
      <c r="A534" t="s">
        <v>1194</v>
      </c>
      <c r="B534" t="s">
        <v>1195</v>
      </c>
      <c r="C534" t="s">
        <v>3179</v>
      </c>
      <c r="D534" t="s">
        <v>873</v>
      </c>
      <c r="E534">
        <v>10516.839992064</v>
      </c>
      <c r="F534">
        <v>73.52</v>
      </c>
      <c r="G534">
        <v>1.6379335237011801</v>
      </c>
      <c r="H534">
        <v>-3.2080345268027299</v>
      </c>
      <c r="I534">
        <v>-17.868298539306601</v>
      </c>
      <c r="J534">
        <v>-0.96047329597404696</v>
      </c>
      <c r="K534">
        <v>78.882149156559194</v>
      </c>
      <c r="L534">
        <v>74.920646559549994</v>
      </c>
      <c r="M534">
        <v>30.586182792995299</v>
      </c>
      <c r="N534">
        <v>0.45230344799034</v>
      </c>
      <c r="O534">
        <v>29.012513601740999</v>
      </c>
      <c r="P534">
        <v>52.215320910973098</v>
      </c>
      <c r="Q534">
        <v>5.4533620209542999E-2</v>
      </c>
    </row>
    <row r="535" spans="1:17" x14ac:dyDescent="0.3">
      <c r="A535" t="s">
        <v>1196</v>
      </c>
      <c r="B535" t="s">
        <v>1197</v>
      </c>
      <c r="C535" t="s">
        <v>3171</v>
      </c>
      <c r="D535" t="s">
        <v>982</v>
      </c>
      <c r="E535">
        <v>10477.55123832</v>
      </c>
      <c r="F535">
        <v>473.2</v>
      </c>
      <c r="G535">
        <v>-3.4125182623003201</v>
      </c>
      <c r="H535">
        <v>1.5265809653853299</v>
      </c>
      <c r="I535">
        <v>27.990979927827599</v>
      </c>
      <c r="J535">
        <v>3.3514150947587602</v>
      </c>
      <c r="K535">
        <v>450.20442344437703</v>
      </c>
      <c r="L535">
        <v>389.72037017127099</v>
      </c>
      <c r="M535">
        <v>53.6743400313878</v>
      </c>
      <c r="N535">
        <v>0.75770969506505903</v>
      </c>
      <c r="O535">
        <v>9.4674556213017702</v>
      </c>
      <c r="P535">
        <v>76.897196261682197</v>
      </c>
      <c r="Q535">
        <v>9.3277522042621006E-2</v>
      </c>
    </row>
    <row r="536" spans="1:17" x14ac:dyDescent="0.3">
      <c r="A536" t="s">
        <v>1198</v>
      </c>
      <c r="B536" t="s">
        <v>1199</v>
      </c>
      <c r="C536" t="s">
        <v>3178</v>
      </c>
      <c r="D536" t="s">
        <v>742</v>
      </c>
      <c r="E536">
        <v>10440.7529026149</v>
      </c>
      <c r="F536">
        <v>8146.55</v>
      </c>
      <c r="G536">
        <v>-33.815879196733498</v>
      </c>
      <c r="H536">
        <v>-12.9311895201505</v>
      </c>
      <c r="I536">
        <v>-5.7235705786190101</v>
      </c>
      <c r="J536">
        <v>2.0633901299654598</v>
      </c>
      <c r="K536">
        <v>8725.4795455592593</v>
      </c>
      <c r="L536">
        <v>8274.0758183987291</v>
      </c>
      <c r="M536">
        <v>21.699483978261899</v>
      </c>
      <c r="N536">
        <v>0.48917529694308898</v>
      </c>
      <c r="O536">
        <v>32.448091523405601</v>
      </c>
      <c r="P536">
        <v>23.597372253914301</v>
      </c>
      <c r="Q536">
        <v>3.1581465201748003E-2</v>
      </c>
    </row>
    <row r="537" spans="1:17" hidden="1" x14ac:dyDescent="0.3">
      <c r="A537" t="s">
        <v>1200</v>
      </c>
      <c r="B537" t="s">
        <v>1201</v>
      </c>
      <c r="C537" t="s">
        <v>3184</v>
      </c>
      <c r="D537" t="s">
        <v>387</v>
      </c>
      <c r="E537">
        <v>10440.204920096799</v>
      </c>
      <c r="F537">
        <v>9130</v>
      </c>
      <c r="G537">
        <v>38.390484466652602</v>
      </c>
      <c r="H537">
        <v>-7.5284634858455499</v>
      </c>
      <c r="I537">
        <v>-9.2853716833578197</v>
      </c>
      <c r="J537">
        <v>5.23767588093384</v>
      </c>
      <c r="K537">
        <v>9423.3586933348106</v>
      </c>
      <c r="L537">
        <v>8552.3102987160801</v>
      </c>
      <c r="M537">
        <v>43.219524397078303</v>
      </c>
      <c r="N537">
        <v>0.57924756922895004</v>
      </c>
      <c r="O537">
        <v>25.946330777656001</v>
      </c>
      <c r="P537">
        <v>70.654205607476598</v>
      </c>
      <c r="Q537">
        <v>0.150871715872572</v>
      </c>
    </row>
    <row r="538" spans="1:17" hidden="1" x14ac:dyDescent="0.3">
      <c r="A538" t="s">
        <v>1202</v>
      </c>
      <c r="B538" t="s">
        <v>1203</v>
      </c>
      <c r="C538" t="s">
        <v>3184</v>
      </c>
      <c r="D538" t="s">
        <v>83</v>
      </c>
      <c r="E538">
        <v>10424.8101725415</v>
      </c>
      <c r="F538">
        <v>769.55</v>
      </c>
      <c r="G538">
        <v>-32.290885293824303</v>
      </c>
      <c r="H538">
        <v>-7.4907510746391601</v>
      </c>
      <c r="I538">
        <v>-15.543383882598199</v>
      </c>
      <c r="J538">
        <v>0.60084662931530197</v>
      </c>
      <c r="O538">
        <v>10.194269378208</v>
      </c>
      <c r="P538">
        <v>12.9863456173836</v>
      </c>
    </row>
    <row r="539" spans="1:17" x14ac:dyDescent="0.3">
      <c r="A539" t="s">
        <v>1204</v>
      </c>
      <c r="B539" t="s">
        <v>1205</v>
      </c>
      <c r="C539" t="s">
        <v>3178</v>
      </c>
      <c r="D539" t="s">
        <v>463</v>
      </c>
      <c r="E539">
        <v>10307.0957534399</v>
      </c>
      <c r="F539">
        <v>324.89999999999998</v>
      </c>
      <c r="G539">
        <v>-18.239123210061098</v>
      </c>
      <c r="H539">
        <v>21.164652900530001</v>
      </c>
      <c r="I539">
        <v>26.802787660930601</v>
      </c>
      <c r="J539">
        <v>-3.19723449824285</v>
      </c>
      <c r="K539">
        <v>312.045894731224</v>
      </c>
      <c r="L539">
        <v>290.09650456498298</v>
      </c>
      <c r="M539">
        <v>48.765467727962303</v>
      </c>
      <c r="N539">
        <v>1.4905598279413601</v>
      </c>
      <c r="O539">
        <v>14.465989535241601</v>
      </c>
      <c r="P539">
        <v>52.535211267605597</v>
      </c>
      <c r="Q539">
        <v>-4.7072342059038999E-2</v>
      </c>
    </row>
    <row r="540" spans="1:17" x14ac:dyDescent="0.3">
      <c r="A540" t="s">
        <v>1206</v>
      </c>
      <c r="B540" t="s">
        <v>1207</v>
      </c>
      <c r="C540" t="s">
        <v>3183</v>
      </c>
      <c r="D540" t="s">
        <v>384</v>
      </c>
      <c r="E540">
        <v>10277.766072435001</v>
      </c>
      <c r="F540">
        <v>677.45</v>
      </c>
      <c r="G540">
        <v>-18.521164713825399</v>
      </c>
      <c r="H540">
        <v>0.18206034270403501</v>
      </c>
      <c r="I540">
        <v>-14.6309366335266</v>
      </c>
      <c r="J540">
        <v>8.8175976038842698</v>
      </c>
      <c r="K540">
        <v>672.25643264036</v>
      </c>
      <c r="L540">
        <v>671.18946580936097</v>
      </c>
      <c r="M540">
        <v>78.801902223313405</v>
      </c>
      <c r="N540">
        <v>0.751994120334736</v>
      </c>
      <c r="O540">
        <v>20.2893202450365</v>
      </c>
      <c r="P540">
        <v>14.7734011012283</v>
      </c>
      <c r="Q540">
        <v>3.3576186770525998E-2</v>
      </c>
    </row>
    <row r="541" spans="1:17" x14ac:dyDescent="0.3">
      <c r="A541" t="s">
        <v>1208</v>
      </c>
      <c r="B541" t="s">
        <v>1209</v>
      </c>
      <c r="C541" t="s">
        <v>3183</v>
      </c>
      <c r="D541" t="s">
        <v>384</v>
      </c>
      <c r="E541">
        <v>10264.708788600001</v>
      </c>
      <c r="F541">
        <v>186.06</v>
      </c>
      <c r="G541">
        <v>19.1945580877927</v>
      </c>
      <c r="H541">
        <v>-7.9781434696080096</v>
      </c>
      <c r="I541">
        <v>16.122638557411499</v>
      </c>
      <c r="J541">
        <v>3.9540295311977101</v>
      </c>
      <c r="K541">
        <v>192.09118874543</v>
      </c>
      <c r="L541">
        <v>171.95964866637701</v>
      </c>
      <c r="M541">
        <v>48.358250920208597</v>
      </c>
      <c r="N541">
        <v>0.235138481865308</v>
      </c>
      <c r="O541">
        <v>31.6779533483822</v>
      </c>
      <c r="P541">
        <v>58.214285714285701</v>
      </c>
      <c r="Q541">
        <v>7.9610940272984002E-2</v>
      </c>
    </row>
    <row r="542" spans="1:17" x14ac:dyDescent="0.3">
      <c r="A542" t="s">
        <v>1210</v>
      </c>
      <c r="B542" t="s">
        <v>1211</v>
      </c>
      <c r="C542" t="s">
        <v>3172</v>
      </c>
      <c r="D542" t="s">
        <v>933</v>
      </c>
      <c r="E542">
        <v>10212.5136439</v>
      </c>
      <c r="F542">
        <v>1333.2</v>
      </c>
      <c r="G542">
        <v>53.759370764746897</v>
      </c>
      <c r="H542">
        <v>1.25731491953963</v>
      </c>
      <c r="I542">
        <v>25.348660322330499</v>
      </c>
      <c r="J542">
        <v>3.3652007371909498</v>
      </c>
      <c r="K542">
        <v>1373.46009877853</v>
      </c>
      <c r="L542">
        <v>1165.89293806979</v>
      </c>
      <c r="M542">
        <v>51.234641439777199</v>
      </c>
      <c r="N542">
        <v>0.45372682092936301</v>
      </c>
      <c r="O542">
        <v>19.355685568556801</v>
      </c>
      <c r="P542">
        <v>103.231707317073</v>
      </c>
      <c r="Q542">
        <v>6.4160309012852995E-2</v>
      </c>
    </row>
    <row r="543" spans="1:17" hidden="1" x14ac:dyDescent="0.3">
      <c r="A543" t="s">
        <v>1212</v>
      </c>
      <c r="B543" t="s">
        <v>1213</v>
      </c>
      <c r="C543" t="s">
        <v>3184</v>
      </c>
      <c r="D543" t="s">
        <v>77</v>
      </c>
      <c r="E543">
        <v>10212.098295039999</v>
      </c>
      <c r="F543">
        <v>200.63</v>
      </c>
      <c r="G543">
        <v>23.6221452931341</v>
      </c>
      <c r="H543">
        <v>21.894393344574301</v>
      </c>
      <c r="I543">
        <v>-2.7657028835747401</v>
      </c>
      <c r="J543">
        <v>-1.7503090303708499</v>
      </c>
      <c r="K543">
        <v>187.766329281868</v>
      </c>
      <c r="L543">
        <v>169.04320331456901</v>
      </c>
      <c r="M543">
        <v>45.942782188186698</v>
      </c>
      <c r="N543">
        <v>2.61237176215585</v>
      </c>
      <c r="O543">
        <v>22.613766635099399</v>
      </c>
      <c r="P543">
        <v>67.191666666666606</v>
      </c>
      <c r="Q543">
        <v>4.5565421866315001E-2</v>
      </c>
    </row>
    <row r="544" spans="1:17" x14ac:dyDescent="0.3">
      <c r="A544" t="s">
        <v>1214</v>
      </c>
      <c r="B544" t="s">
        <v>1215</v>
      </c>
      <c r="C544" t="s">
        <v>3182</v>
      </c>
      <c r="D544" t="s">
        <v>130</v>
      </c>
      <c r="E544">
        <v>10132.305144147</v>
      </c>
      <c r="F544">
        <v>182.51</v>
      </c>
      <c r="G544">
        <v>-17.327736870564799</v>
      </c>
      <c r="H544">
        <v>-3.2064028308625701</v>
      </c>
      <c r="I544">
        <v>-25.265964247337401</v>
      </c>
      <c r="J544">
        <v>1.9559348405086601</v>
      </c>
      <c r="K544">
        <v>195.72528859427601</v>
      </c>
      <c r="L544">
        <v>196.984205206045</v>
      </c>
      <c r="M544">
        <v>42.295002150225201</v>
      </c>
      <c r="N544">
        <v>0.67549213737454195</v>
      </c>
      <c r="O544">
        <v>56.101035559695298</v>
      </c>
      <c r="P544">
        <v>34.644042788638799</v>
      </c>
      <c r="Q544">
        <v>0.14060101273706599</v>
      </c>
    </row>
    <row r="545" spans="1:17" x14ac:dyDescent="0.3">
      <c r="A545" t="s">
        <v>1216</v>
      </c>
      <c r="B545" t="s">
        <v>1217</v>
      </c>
      <c r="C545" t="s">
        <v>3172</v>
      </c>
      <c r="D545" t="s">
        <v>46</v>
      </c>
      <c r="E545">
        <v>10118.7925494149</v>
      </c>
      <c r="F545">
        <v>1489.1</v>
      </c>
      <c r="G545">
        <v>25.061806017939201</v>
      </c>
      <c r="H545">
        <v>0.68117241061634604</v>
      </c>
      <c r="I545">
        <v>24.859316382765499</v>
      </c>
      <c r="J545">
        <v>2.8986073045575602</v>
      </c>
      <c r="K545">
        <v>1556.2660755611</v>
      </c>
      <c r="L545">
        <v>1347.7084353849</v>
      </c>
      <c r="M545">
        <v>52.2117760275435</v>
      </c>
      <c r="N545">
        <v>0.56647177702685303</v>
      </c>
      <c r="O545">
        <v>26.2440400241756</v>
      </c>
      <c r="P545">
        <v>84.958390262079206</v>
      </c>
      <c r="Q545">
        <v>8.6878793107138003E-2</v>
      </c>
    </row>
    <row r="546" spans="1:17" hidden="1" x14ac:dyDescent="0.3">
      <c r="A546" t="s">
        <v>1218</v>
      </c>
      <c r="B546" t="s">
        <v>1219</v>
      </c>
      <c r="C546" t="s">
        <v>3184</v>
      </c>
      <c r="D546" t="s">
        <v>228</v>
      </c>
      <c r="E546">
        <v>10097.93256304</v>
      </c>
      <c r="F546">
        <v>8882.2999999999993</v>
      </c>
      <c r="G546">
        <v>47.8140623803599</v>
      </c>
      <c r="H546">
        <v>26.9164480665947</v>
      </c>
      <c r="I546">
        <v>9.0325134126922393</v>
      </c>
      <c r="J546">
        <v>2.0910851268870201</v>
      </c>
      <c r="K546">
        <v>7742.3279144377202</v>
      </c>
      <c r="L546">
        <v>6711.9883395769502</v>
      </c>
      <c r="M546">
        <v>68.394048238413404</v>
      </c>
      <c r="N546">
        <v>2.85684396269221</v>
      </c>
      <c r="O546">
        <v>7.3809711448611299</v>
      </c>
      <c r="P546">
        <v>101.41269841269801</v>
      </c>
      <c r="Q546">
        <v>6.7262213803526996E-2</v>
      </c>
    </row>
    <row r="547" spans="1:17" hidden="1" x14ac:dyDescent="0.3">
      <c r="A547" t="s">
        <v>1220</v>
      </c>
      <c r="B547" t="s">
        <v>1221</v>
      </c>
      <c r="C547" t="s">
        <v>3184</v>
      </c>
      <c r="D547" t="s">
        <v>215</v>
      </c>
      <c r="E547">
        <v>10069.4257712161</v>
      </c>
      <c r="F547">
        <v>13279.3</v>
      </c>
      <c r="G547">
        <v>40.714972594793899</v>
      </c>
      <c r="H547">
        <v>4.8000356014770604</v>
      </c>
      <c r="I547">
        <v>36.463512382854603</v>
      </c>
      <c r="J547">
        <v>6.2296721378344504</v>
      </c>
      <c r="K547">
        <v>11957.0913523769</v>
      </c>
      <c r="L547">
        <v>10438.2480932251</v>
      </c>
      <c r="M547">
        <v>69.070774529750807</v>
      </c>
      <c r="N547">
        <v>0.79755775276803198</v>
      </c>
      <c r="O547">
        <v>1.66198519500275</v>
      </c>
      <c r="P547">
        <v>106.04034134988299</v>
      </c>
      <c r="Q547">
        <v>0.15034107130680299</v>
      </c>
    </row>
    <row r="548" spans="1:17" x14ac:dyDescent="0.3">
      <c r="A548" t="s">
        <v>1222</v>
      </c>
      <c r="B548" t="s">
        <v>1223</v>
      </c>
      <c r="C548" t="s">
        <v>3169</v>
      </c>
      <c r="D548" t="s">
        <v>143</v>
      </c>
      <c r="E548">
        <v>9998.2513122037999</v>
      </c>
      <c r="F548">
        <v>89.67</v>
      </c>
      <c r="G548">
        <v>-20.9999605746636</v>
      </c>
      <c r="H548">
        <v>10.773224972577101</v>
      </c>
      <c r="I548">
        <v>-6.3683883214162798</v>
      </c>
      <c r="J548">
        <v>3.5125318966036798</v>
      </c>
      <c r="K548">
        <v>87.135906129009598</v>
      </c>
      <c r="L548">
        <v>85.6624071442006</v>
      </c>
      <c r="M548">
        <v>53.610866528856299</v>
      </c>
      <c r="N548">
        <v>4.4839339127327502</v>
      </c>
      <c r="O548">
        <v>17.999330879892899</v>
      </c>
      <c r="P548">
        <v>23.853591160220901</v>
      </c>
    </row>
    <row r="549" spans="1:17" hidden="1" x14ac:dyDescent="0.3">
      <c r="A549" t="s">
        <v>1224</v>
      </c>
      <c r="B549" t="s">
        <v>1225</v>
      </c>
      <c r="C549" t="s">
        <v>3184</v>
      </c>
      <c r="D549" t="s">
        <v>261</v>
      </c>
      <c r="E549">
        <v>9973.4910541199897</v>
      </c>
      <c r="F549">
        <v>81.37</v>
      </c>
      <c r="G549">
        <v>37.958847534128701</v>
      </c>
      <c r="H549">
        <v>-1.2751744825565401</v>
      </c>
      <c r="I549">
        <v>50.1904393872871</v>
      </c>
      <c r="J549">
        <v>0.59577181855328398</v>
      </c>
      <c r="K549">
        <v>83.228040553703806</v>
      </c>
      <c r="L549">
        <v>68.024126986236595</v>
      </c>
      <c r="M549">
        <v>42.257896944202002</v>
      </c>
      <c r="N549">
        <v>0.34393697137583301</v>
      </c>
      <c r="O549">
        <v>29.040186801032299</v>
      </c>
      <c r="P549">
        <v>98.221680876979306</v>
      </c>
      <c r="Q549">
        <v>8.8260293912575005E-2</v>
      </c>
    </row>
    <row r="550" spans="1:17" x14ac:dyDescent="0.3">
      <c r="A550" t="s">
        <v>1226</v>
      </c>
      <c r="B550" t="s">
        <v>1227</v>
      </c>
      <c r="C550" t="s">
        <v>3178</v>
      </c>
      <c r="D550" t="s">
        <v>1228</v>
      </c>
      <c r="E550">
        <v>9945.8067014999997</v>
      </c>
      <c r="F550">
        <v>909.7</v>
      </c>
      <c r="G550">
        <v>-48.664195510909401</v>
      </c>
      <c r="H550">
        <v>-2.0213547728544801</v>
      </c>
      <c r="I550">
        <v>-18.790220236521201</v>
      </c>
      <c r="J550">
        <v>3.6845749073563701</v>
      </c>
      <c r="K550">
        <v>935.89748446421402</v>
      </c>
      <c r="L550">
        <v>993.11298852264099</v>
      </c>
      <c r="M550">
        <v>44.767089721444698</v>
      </c>
      <c r="N550">
        <v>1.4823826000473901</v>
      </c>
      <c r="O550">
        <v>42.574475101681799</v>
      </c>
      <c r="P550">
        <v>6.5222482435597096</v>
      </c>
      <c r="Q550">
        <v>-7.9292728252049999E-2</v>
      </c>
    </row>
    <row r="551" spans="1:17" x14ac:dyDescent="0.3">
      <c r="A551" t="s">
        <v>1229</v>
      </c>
      <c r="B551" t="s">
        <v>1230</v>
      </c>
      <c r="C551" t="s">
        <v>3170</v>
      </c>
      <c r="D551" t="s">
        <v>21</v>
      </c>
      <c r="E551">
        <v>9944.0135506949991</v>
      </c>
      <c r="F551">
        <v>1571.65</v>
      </c>
      <c r="G551">
        <v>-28.730770751863201</v>
      </c>
      <c r="H551">
        <v>-8.1369472400832393E-2</v>
      </c>
      <c r="I551">
        <v>-15.3451198791878</v>
      </c>
      <c r="J551">
        <v>4.0244732555139198</v>
      </c>
      <c r="K551">
        <v>1604.80100457035</v>
      </c>
      <c r="L551">
        <v>1585.0133018772899</v>
      </c>
      <c r="M551">
        <v>45.6459918459636</v>
      </c>
      <c r="N551">
        <v>0.45898355476637598</v>
      </c>
      <c r="O551">
        <v>23.593039162663398</v>
      </c>
      <c r="P551">
        <v>13.3905703257458</v>
      </c>
      <c r="Q551">
        <v>-7.4774558590756005E-2</v>
      </c>
    </row>
    <row r="552" spans="1:17" x14ac:dyDescent="0.3">
      <c r="A552" t="s">
        <v>1231</v>
      </c>
      <c r="B552" t="s">
        <v>1232</v>
      </c>
      <c r="C552" t="s">
        <v>3177</v>
      </c>
      <c r="D552" t="s">
        <v>77</v>
      </c>
      <c r="E552">
        <v>9931.764629325</v>
      </c>
      <c r="F552">
        <v>1265.5</v>
      </c>
      <c r="G552">
        <v>-29.075314973966702</v>
      </c>
      <c r="H552">
        <v>-3.5208544535251001</v>
      </c>
      <c r="I552">
        <v>-27.775980762766402</v>
      </c>
      <c r="J552">
        <v>4.5408464118918799</v>
      </c>
      <c r="K552">
        <v>1348.55809301062</v>
      </c>
      <c r="L552">
        <v>1403.49158654435</v>
      </c>
      <c r="M552">
        <v>50.504227427810903</v>
      </c>
      <c r="N552">
        <v>0.89161619781844004</v>
      </c>
      <c r="O552">
        <v>42.394310549190003</v>
      </c>
      <c r="P552">
        <v>11.218526167772501</v>
      </c>
      <c r="Q552">
        <v>-3.0807513087280001E-2</v>
      </c>
    </row>
    <row r="553" spans="1:17" x14ac:dyDescent="0.3">
      <c r="A553" t="s">
        <v>1233</v>
      </c>
      <c r="B553" t="s">
        <v>1234</v>
      </c>
      <c r="C553" t="s">
        <v>3179</v>
      </c>
      <c r="D553" t="s">
        <v>127</v>
      </c>
      <c r="E553">
        <v>9904.2164431300007</v>
      </c>
      <c r="F553">
        <v>1192.75</v>
      </c>
      <c r="G553">
        <v>34.003868972775003</v>
      </c>
      <c r="H553">
        <v>-6.7587415990845203</v>
      </c>
      <c r="I553">
        <v>22.859419349823199</v>
      </c>
      <c r="J553">
        <v>2.97272494998212</v>
      </c>
      <c r="K553">
        <v>1189.7975783163799</v>
      </c>
      <c r="L553">
        <v>1033.8464587559599</v>
      </c>
      <c r="M553">
        <v>42.026266038058402</v>
      </c>
      <c r="N553">
        <v>0.45254492076069402</v>
      </c>
      <c r="O553">
        <v>16.030182351708198</v>
      </c>
      <c r="P553">
        <v>71.372126436781599</v>
      </c>
      <c r="Q553">
        <v>-8.1844663094899999E-4</v>
      </c>
    </row>
    <row r="554" spans="1:17" hidden="1" x14ac:dyDescent="0.3">
      <c r="A554" t="s">
        <v>1235</v>
      </c>
      <c r="B554" t="s">
        <v>1236</v>
      </c>
      <c r="C554" t="s">
        <v>3184</v>
      </c>
      <c r="D554" t="s">
        <v>161</v>
      </c>
      <c r="E554">
        <v>9794.0782232256297</v>
      </c>
      <c r="F554">
        <v>674.8</v>
      </c>
      <c r="G554">
        <v>280.66648597120002</v>
      </c>
      <c r="H554">
        <v>-11.8485335559156</v>
      </c>
      <c r="I554">
        <v>41.7433398102892</v>
      </c>
      <c r="J554">
        <v>3.9153618909704901</v>
      </c>
      <c r="K554">
        <v>681.53919396762001</v>
      </c>
      <c r="L554">
        <v>556.08100721002995</v>
      </c>
      <c r="M554">
        <v>50.543101780043003</v>
      </c>
      <c r="N554">
        <v>1.3751215516974999</v>
      </c>
      <c r="O554">
        <v>25.326022525192599</v>
      </c>
      <c r="P554">
        <v>375.211267605633</v>
      </c>
      <c r="Q554">
        <v>0.245526591829796</v>
      </c>
    </row>
    <row r="555" spans="1:17" x14ac:dyDescent="0.3">
      <c r="A555" t="s">
        <v>1237</v>
      </c>
      <c r="B555" t="s">
        <v>1238</v>
      </c>
      <c r="C555" t="s">
        <v>3168</v>
      </c>
      <c r="D555" t="s">
        <v>21</v>
      </c>
      <c r="E555">
        <v>9785.9260590600006</v>
      </c>
      <c r="F555">
        <v>463.1</v>
      </c>
      <c r="G555">
        <v>-14.226866968652599</v>
      </c>
      <c r="H555">
        <v>-0.89294455370231496</v>
      </c>
      <c r="I555">
        <v>-26.7903013534536</v>
      </c>
      <c r="J555">
        <v>2.6533249073563701</v>
      </c>
      <c r="K555">
        <v>487.99456537917001</v>
      </c>
      <c r="L555">
        <v>482.12272320891901</v>
      </c>
      <c r="M555">
        <v>42.232650599931603</v>
      </c>
      <c r="N555">
        <v>0.67589296254033204</v>
      </c>
      <c r="O555">
        <v>24.163247678687</v>
      </c>
      <c r="P555">
        <v>17.882143311696499</v>
      </c>
      <c r="Q555">
        <v>-8.9700507427803E-2</v>
      </c>
    </row>
    <row r="556" spans="1:17" x14ac:dyDescent="0.3">
      <c r="A556" t="s">
        <v>1239</v>
      </c>
      <c r="B556" t="s">
        <v>1240</v>
      </c>
      <c r="C556" t="s">
        <v>3173</v>
      </c>
      <c r="D556" t="s">
        <v>277</v>
      </c>
      <c r="E556">
        <v>9776.3105515499992</v>
      </c>
      <c r="F556">
        <v>984.7</v>
      </c>
      <c r="G556">
        <v>65.480902569078395</v>
      </c>
      <c r="H556">
        <v>5.1623402851765396</v>
      </c>
      <c r="I556">
        <v>39.211246969933299</v>
      </c>
      <c r="J556">
        <v>7.66296390539173</v>
      </c>
      <c r="K556">
        <v>882.42691652415897</v>
      </c>
      <c r="L556">
        <v>754.02707493158005</v>
      </c>
      <c r="M556">
        <v>63.153189533410298</v>
      </c>
      <c r="N556">
        <v>1.18310642984645</v>
      </c>
      <c r="O556">
        <v>1.09170305676855</v>
      </c>
      <c r="P556">
        <v>101.844829353284</v>
      </c>
      <c r="Q556">
        <v>3.9970152389796003E-2</v>
      </c>
    </row>
    <row r="557" spans="1:17" hidden="1" x14ac:dyDescent="0.3">
      <c r="A557" t="s">
        <v>1241</v>
      </c>
      <c r="B557" t="s">
        <v>1242</v>
      </c>
      <c r="C557" t="s">
        <v>3184</v>
      </c>
      <c r="D557" t="s">
        <v>130</v>
      </c>
      <c r="E557">
        <v>9717.1900299270001</v>
      </c>
      <c r="F557">
        <v>285.37</v>
      </c>
      <c r="G557">
        <v>-10.4077565204603</v>
      </c>
      <c r="H557">
        <v>7.4508164525783602</v>
      </c>
      <c r="I557">
        <v>-3.62555587970783</v>
      </c>
      <c r="J557">
        <v>5.1272906074978097</v>
      </c>
      <c r="K557">
        <v>274.45845903491698</v>
      </c>
      <c r="L557">
        <v>264.057753540921</v>
      </c>
      <c r="M557">
        <v>22.227502817667499</v>
      </c>
      <c r="N557">
        <v>0.99340765524241204</v>
      </c>
      <c r="O557">
        <v>1.7976661877562501</v>
      </c>
      <c r="P557">
        <v>22.951314088754799</v>
      </c>
    </row>
    <row r="558" spans="1:17" x14ac:dyDescent="0.3">
      <c r="A558" t="s">
        <v>1243</v>
      </c>
      <c r="B558" t="s">
        <v>1244</v>
      </c>
      <c r="C558" t="s">
        <v>3169</v>
      </c>
      <c r="D558" t="s">
        <v>570</v>
      </c>
      <c r="E558">
        <v>9690.8600824200003</v>
      </c>
      <c r="F558">
        <v>287.8</v>
      </c>
      <c r="G558">
        <v>-9.2052614814812994</v>
      </c>
      <c r="H558">
        <v>7.8269337616221799</v>
      </c>
      <c r="I558">
        <v>12.853489496219501</v>
      </c>
      <c r="J558">
        <v>10.608773158085199</v>
      </c>
      <c r="K558">
        <v>267.82836386231401</v>
      </c>
      <c r="L558">
        <v>239.39437851010999</v>
      </c>
      <c r="M558">
        <v>66.309289107998097</v>
      </c>
      <c r="N558">
        <v>0.77807821905986996</v>
      </c>
      <c r="O558">
        <v>3.4051424600417102</v>
      </c>
      <c r="P558">
        <v>42.757936507936499</v>
      </c>
      <c r="Q558">
        <v>4.2505378836904001E-2</v>
      </c>
    </row>
    <row r="559" spans="1:17" hidden="1" x14ac:dyDescent="0.3">
      <c r="A559" t="s">
        <v>1245</v>
      </c>
      <c r="B559" t="s">
        <v>1246</v>
      </c>
      <c r="C559" t="s">
        <v>3184</v>
      </c>
      <c r="D559" t="s">
        <v>130</v>
      </c>
      <c r="E559">
        <v>9682.0129392599993</v>
      </c>
      <c r="F559">
        <v>599.70000000000005</v>
      </c>
      <c r="G559">
        <v>82.573632199696306</v>
      </c>
      <c r="H559">
        <v>-6.7703291034947704</v>
      </c>
      <c r="I559">
        <v>88.254055660516599</v>
      </c>
      <c r="J559">
        <v>1.97705856748708</v>
      </c>
      <c r="K559">
        <v>581.16515498269905</v>
      </c>
      <c r="L559">
        <v>425.64061906365299</v>
      </c>
      <c r="M559">
        <v>48.871067082977603</v>
      </c>
      <c r="N559">
        <v>1.0286156331284799</v>
      </c>
      <c r="O559">
        <v>16.516591629147801</v>
      </c>
      <c r="P559">
        <v>147.044284243048</v>
      </c>
    </row>
    <row r="560" spans="1:17" x14ac:dyDescent="0.3">
      <c r="A560" t="s">
        <v>1247</v>
      </c>
      <c r="B560" t="s">
        <v>1248</v>
      </c>
      <c r="C560" t="s">
        <v>3180</v>
      </c>
      <c r="D560" t="s">
        <v>289</v>
      </c>
      <c r="E560">
        <v>9650.6506630399999</v>
      </c>
      <c r="F560">
        <v>585.85</v>
      </c>
      <c r="G560">
        <v>38.232248813921899</v>
      </c>
      <c r="H560">
        <v>10.1148927412082</v>
      </c>
      <c r="I560">
        <v>29.405854943381101</v>
      </c>
      <c r="J560">
        <v>5.7556829501592697</v>
      </c>
      <c r="K560">
        <v>553.01999089798596</v>
      </c>
      <c r="L560">
        <v>472.80669618048199</v>
      </c>
      <c r="M560">
        <v>65.067635597066996</v>
      </c>
      <c r="N560">
        <v>0.82960595939138004</v>
      </c>
      <c r="O560">
        <v>3.2772894085516699</v>
      </c>
      <c r="P560">
        <v>70.255739610578303</v>
      </c>
      <c r="Q560">
        <v>0.12543366014725499</v>
      </c>
    </row>
    <row r="561" spans="1:17" hidden="1" x14ac:dyDescent="0.3">
      <c r="A561" t="s">
        <v>1249</v>
      </c>
      <c r="B561" t="s">
        <v>1250</v>
      </c>
      <c r="C561" t="s">
        <v>3184</v>
      </c>
      <c r="D561" t="s">
        <v>261</v>
      </c>
      <c r="E561">
        <v>9640.1096703000003</v>
      </c>
      <c r="F561">
        <v>6209.8</v>
      </c>
      <c r="G561">
        <v>-3.8237436428192599</v>
      </c>
      <c r="H561">
        <v>3.17179608704547</v>
      </c>
      <c r="I561">
        <v>3.94061431576807</v>
      </c>
      <c r="J561">
        <v>4.4512683908640103</v>
      </c>
      <c r="K561">
        <v>6141.9188807825703</v>
      </c>
      <c r="L561">
        <v>5754.2703946658503</v>
      </c>
      <c r="M561">
        <v>62.512512520238502</v>
      </c>
      <c r="N561">
        <v>0.469786822472959</v>
      </c>
      <c r="O561">
        <v>12.7089439273406</v>
      </c>
      <c r="P561">
        <v>34.411255411255397</v>
      </c>
      <c r="Q561">
        <v>0.11442691597981999</v>
      </c>
    </row>
    <row r="562" spans="1:17" x14ac:dyDescent="0.3">
      <c r="A562" t="s">
        <v>1251</v>
      </c>
      <c r="B562" t="s">
        <v>1252</v>
      </c>
      <c r="C562" t="s">
        <v>3179</v>
      </c>
      <c r="D562" t="s">
        <v>294</v>
      </c>
      <c r="E562">
        <v>9639.4100020019996</v>
      </c>
      <c r="F562">
        <v>117.86</v>
      </c>
      <c r="G562">
        <v>-29.542512722203899</v>
      </c>
      <c r="H562">
        <v>-8.9976588850521395</v>
      </c>
      <c r="I562">
        <v>-30.043435306447499</v>
      </c>
      <c r="J562">
        <v>2.6601846634539301</v>
      </c>
      <c r="K562">
        <v>130.54228110343701</v>
      </c>
      <c r="L562">
        <v>131.53382150774701</v>
      </c>
      <c r="M562">
        <v>19.107945218997699</v>
      </c>
      <c r="N562">
        <v>0.77201887943514902</v>
      </c>
      <c r="O562">
        <v>34.057356185304599</v>
      </c>
      <c r="P562">
        <v>16.9826302729528</v>
      </c>
      <c r="Q562">
        <v>8.7245737053571998E-2</v>
      </c>
    </row>
    <row r="563" spans="1:17" hidden="1" x14ac:dyDescent="0.3">
      <c r="A563" t="s">
        <v>1253</v>
      </c>
      <c r="B563" t="s">
        <v>1254</v>
      </c>
      <c r="C563" t="s">
        <v>3184</v>
      </c>
      <c r="D563" t="s">
        <v>86</v>
      </c>
      <c r="E563">
        <v>9591.9028099999996</v>
      </c>
      <c r="F563">
        <v>145.24</v>
      </c>
      <c r="G563">
        <v>-23.859675454066</v>
      </c>
      <c r="H563">
        <v>4.1228692328405696</v>
      </c>
      <c r="I563">
        <v>-3.6903191196833598</v>
      </c>
      <c r="J563">
        <v>3.29133585940881</v>
      </c>
      <c r="K563">
        <v>140.93371860359099</v>
      </c>
      <c r="L563">
        <v>137.45759943838999</v>
      </c>
      <c r="M563">
        <v>19.599037825510401</v>
      </c>
      <c r="N563">
        <v>0.67371313498107399</v>
      </c>
      <c r="O563">
        <v>0.62654916001101402</v>
      </c>
      <c r="P563">
        <v>15.2698412698412</v>
      </c>
      <c r="Q563">
        <v>-1.3388827299693999E-2</v>
      </c>
    </row>
    <row r="564" spans="1:17" hidden="1" x14ac:dyDescent="0.3">
      <c r="A564" t="s">
        <v>1255</v>
      </c>
      <c r="B564" t="s">
        <v>1256</v>
      </c>
      <c r="C564" t="s">
        <v>3184</v>
      </c>
      <c r="D564" t="s">
        <v>231</v>
      </c>
      <c r="E564">
        <v>9585.4503001978301</v>
      </c>
      <c r="F564">
        <v>329.5</v>
      </c>
      <c r="G564">
        <v>-25.648115814439201</v>
      </c>
      <c r="H564">
        <v>-2.6671994084689201</v>
      </c>
      <c r="I564">
        <v>-8.9006144032130496</v>
      </c>
      <c r="J564">
        <v>1.72154295435452</v>
      </c>
      <c r="K564">
        <v>332.44599838078801</v>
      </c>
      <c r="M564">
        <v>45.057571212742097</v>
      </c>
      <c r="N564">
        <v>0.42974065946284201</v>
      </c>
      <c r="O564">
        <v>13.019726858877</v>
      </c>
      <c r="P564">
        <v>16.823258287537602</v>
      </c>
    </row>
    <row r="565" spans="1:17" x14ac:dyDescent="0.3">
      <c r="A565" t="s">
        <v>1257</v>
      </c>
      <c r="B565" t="s">
        <v>1258</v>
      </c>
      <c r="C565" t="s">
        <v>3175</v>
      </c>
      <c r="D565" t="s">
        <v>187</v>
      </c>
      <c r="E565">
        <v>9581.2772182399895</v>
      </c>
      <c r="F565">
        <v>2175.1</v>
      </c>
      <c r="G565">
        <v>80.008172772057804</v>
      </c>
      <c r="H565">
        <v>-0.78892326225066101</v>
      </c>
      <c r="I565">
        <v>-6.2526760678136997</v>
      </c>
      <c r="J565">
        <v>0.78725347878494101</v>
      </c>
      <c r="K565">
        <v>2130.6347107546699</v>
      </c>
      <c r="L565">
        <v>1831.7350897834301</v>
      </c>
      <c r="M565">
        <v>33.997921888573899</v>
      </c>
      <c r="N565">
        <v>0.55669110761689</v>
      </c>
      <c r="O565">
        <v>10.2937795963404</v>
      </c>
      <c r="P565">
        <v>129.22331120244399</v>
      </c>
      <c r="Q565">
        <v>0.148697649125766</v>
      </c>
    </row>
    <row r="566" spans="1:17" x14ac:dyDescent="0.3">
      <c r="A566" t="s">
        <v>1259</v>
      </c>
      <c r="B566" t="s">
        <v>1260</v>
      </c>
      <c r="C566" t="s">
        <v>3188</v>
      </c>
      <c r="D566" t="s">
        <v>1261</v>
      </c>
      <c r="E566">
        <v>9564.8878263999995</v>
      </c>
      <c r="F566">
        <v>1509.7</v>
      </c>
      <c r="G566">
        <v>200.18787904982699</v>
      </c>
      <c r="H566">
        <v>20.7451336406927</v>
      </c>
      <c r="I566">
        <v>78.988120178964294</v>
      </c>
      <c r="J566">
        <v>8.6352726452525808</v>
      </c>
      <c r="K566">
        <v>1360.195908703</v>
      </c>
      <c r="L566">
        <v>1049.9223938005</v>
      </c>
      <c r="M566">
        <v>77.989380259424806</v>
      </c>
      <c r="N566">
        <v>1.11287365029597</v>
      </c>
      <c r="O566">
        <v>3.5437504139895299</v>
      </c>
      <c r="P566">
        <v>246.69881731542</v>
      </c>
      <c r="Q566">
        <v>0.17737319622381201</v>
      </c>
    </row>
    <row r="567" spans="1:17" x14ac:dyDescent="0.3">
      <c r="A567" t="s">
        <v>1262</v>
      </c>
      <c r="B567" t="s">
        <v>1263</v>
      </c>
      <c r="C567" t="s">
        <v>3183</v>
      </c>
      <c r="D567" t="s">
        <v>270</v>
      </c>
      <c r="E567">
        <v>9560.6913557999997</v>
      </c>
      <c r="F567">
        <v>2292.65</v>
      </c>
      <c r="G567">
        <v>100.128535894603</v>
      </c>
      <c r="H567">
        <v>24.674480235205099</v>
      </c>
      <c r="I567">
        <v>55.971884497360897</v>
      </c>
      <c r="J567">
        <v>5.3502842697917403</v>
      </c>
      <c r="K567">
        <v>1945.1789107458001</v>
      </c>
      <c r="L567">
        <v>1502.8291410177801</v>
      </c>
      <c r="M567">
        <v>70.061278505440001</v>
      </c>
      <c r="N567">
        <v>1.3188869052366099</v>
      </c>
      <c r="O567">
        <v>4.9767736025996001</v>
      </c>
      <c r="P567">
        <v>162.888430225891</v>
      </c>
      <c r="Q567">
        <v>8.0554029124927998E-2</v>
      </c>
    </row>
    <row r="568" spans="1:17" x14ac:dyDescent="0.3">
      <c r="A568" t="s">
        <v>1264</v>
      </c>
      <c r="B568" t="s">
        <v>1265</v>
      </c>
      <c r="C568" t="s">
        <v>3169</v>
      </c>
      <c r="D568" t="s">
        <v>570</v>
      </c>
      <c r="E568">
        <v>9541.2820449999999</v>
      </c>
      <c r="F568">
        <v>471.25</v>
      </c>
      <c r="G568">
        <v>94.150069317929095</v>
      </c>
      <c r="H568">
        <v>7.6811800754500696</v>
      </c>
      <c r="I568">
        <v>49.670749197958301</v>
      </c>
      <c r="J568">
        <v>5.2767625732092496</v>
      </c>
      <c r="K568">
        <v>435.78285820072</v>
      </c>
      <c r="L568">
        <v>349.85923029838801</v>
      </c>
      <c r="M568">
        <v>76.562827452652101</v>
      </c>
      <c r="N568">
        <v>0.83190011320492696</v>
      </c>
      <c r="O568">
        <v>2.4615384615384701</v>
      </c>
      <c r="P568">
        <v>143.54005167958601</v>
      </c>
      <c r="Q568">
        <v>0.33989588030205597</v>
      </c>
    </row>
    <row r="569" spans="1:17" x14ac:dyDescent="0.3">
      <c r="A569" t="s">
        <v>1266</v>
      </c>
      <c r="B569" t="s">
        <v>1267</v>
      </c>
      <c r="C569" t="s">
        <v>3179</v>
      </c>
      <c r="D569" t="s">
        <v>838</v>
      </c>
      <c r="E569">
        <v>9539.8294167660006</v>
      </c>
      <c r="F569">
        <v>201.79</v>
      </c>
      <c r="G569">
        <v>40.631359028692501</v>
      </c>
      <c r="H569">
        <v>-4.5602992043820301</v>
      </c>
      <c r="I569">
        <v>4.6339469366483002</v>
      </c>
      <c r="J569">
        <v>3.1942836452204499</v>
      </c>
      <c r="K569">
        <v>215.09498212401499</v>
      </c>
      <c r="L569">
        <v>194.93496493743399</v>
      </c>
      <c r="M569">
        <v>44.392600498461903</v>
      </c>
      <c r="N569">
        <v>0.78664826745937599</v>
      </c>
      <c r="O569">
        <v>30.8290797363595</v>
      </c>
      <c r="P569">
        <v>77.710259797446</v>
      </c>
      <c r="Q569">
        <v>0.10035607485742901</v>
      </c>
    </row>
    <row r="570" spans="1:17" x14ac:dyDescent="0.3">
      <c r="A570" t="s">
        <v>1268</v>
      </c>
      <c r="B570" t="s">
        <v>1269</v>
      </c>
      <c r="C570" t="s">
        <v>3172</v>
      </c>
      <c r="D570" t="s">
        <v>46</v>
      </c>
      <c r="E570">
        <v>9512.7603450000006</v>
      </c>
      <c r="F570">
        <v>333.75</v>
      </c>
      <c r="G570">
        <v>-11.4058575025685</v>
      </c>
      <c r="H570">
        <v>1.93887471328073</v>
      </c>
      <c r="I570">
        <v>16.212013461361099</v>
      </c>
      <c r="J570">
        <v>2.5880836792861901</v>
      </c>
      <c r="K570">
        <v>341.863360788737</v>
      </c>
      <c r="L570">
        <v>313.64520521962402</v>
      </c>
      <c r="M570">
        <v>49.625586878085997</v>
      </c>
      <c r="N570">
        <v>0.61173119533345999</v>
      </c>
      <c r="O570">
        <v>24.464419475655401</v>
      </c>
      <c r="P570">
        <v>40.971488912354801</v>
      </c>
      <c r="Q570">
        <v>-6.718475036043E-3</v>
      </c>
    </row>
    <row r="571" spans="1:17" x14ac:dyDescent="0.3">
      <c r="A571" t="s">
        <v>1270</v>
      </c>
      <c r="B571" t="s">
        <v>1271</v>
      </c>
      <c r="C571" t="s">
        <v>3175</v>
      </c>
      <c r="D571" t="s">
        <v>60</v>
      </c>
      <c r="E571">
        <v>9498.9649197300005</v>
      </c>
      <c r="F571">
        <v>7336.65</v>
      </c>
      <c r="G571">
        <v>61.493232873860798</v>
      </c>
      <c r="H571">
        <v>-7.8796384935339496</v>
      </c>
      <c r="I571">
        <v>-17.2498268983529</v>
      </c>
      <c r="J571">
        <v>11.2302942508879</v>
      </c>
      <c r="K571">
        <v>7805.7800518082904</v>
      </c>
      <c r="L571">
        <v>7110.9080383269302</v>
      </c>
      <c r="M571">
        <v>23.936272497429499</v>
      </c>
      <c r="N571">
        <v>1.73130637827415</v>
      </c>
      <c r="O571">
        <v>40.089141501911598</v>
      </c>
      <c r="P571">
        <v>130.610737411202</v>
      </c>
      <c r="Q571">
        <v>0.133895434314561</v>
      </c>
    </row>
    <row r="572" spans="1:17" x14ac:dyDescent="0.3">
      <c r="A572" t="s">
        <v>1272</v>
      </c>
      <c r="B572" t="s">
        <v>1273</v>
      </c>
      <c r="C572" t="s">
        <v>3181</v>
      </c>
      <c r="D572" t="s">
        <v>215</v>
      </c>
      <c r="E572">
        <v>9451.6534643399991</v>
      </c>
      <c r="F572">
        <v>2448.9</v>
      </c>
      <c r="G572">
        <v>11.8824606325811</v>
      </c>
      <c r="H572">
        <v>24.049868895118401</v>
      </c>
      <c r="I572">
        <v>8.3061863151852293</v>
      </c>
      <c r="J572">
        <v>3.84613240341969</v>
      </c>
      <c r="K572">
        <v>2169.5869333328301</v>
      </c>
      <c r="L572">
        <v>2034.48803465577</v>
      </c>
      <c r="M572">
        <v>75.146904824133003</v>
      </c>
      <c r="N572">
        <v>3.0170775952712199</v>
      </c>
      <c r="O572">
        <v>12.009473641226601</v>
      </c>
      <c r="P572">
        <v>67.514877898625002</v>
      </c>
      <c r="Q572">
        <v>-1.2365998855546E-2</v>
      </c>
    </row>
    <row r="573" spans="1:17" hidden="1" x14ac:dyDescent="0.3">
      <c r="A573" t="s">
        <v>1274</v>
      </c>
      <c r="B573" t="s">
        <v>1275</v>
      </c>
      <c r="C573" t="s">
        <v>3184</v>
      </c>
      <c r="D573" t="s">
        <v>1276</v>
      </c>
      <c r="E573">
        <v>9435.9825347999395</v>
      </c>
      <c r="F573">
        <v>564.95000000000005</v>
      </c>
      <c r="G573">
        <v>-15.682180173762999</v>
      </c>
      <c r="H573">
        <v>15.099775776098401</v>
      </c>
      <c r="I573">
        <v>10.2389636211492</v>
      </c>
      <c r="J573">
        <v>6.9178725136443298</v>
      </c>
      <c r="K573">
        <v>515.54010804969505</v>
      </c>
      <c r="L573">
        <v>488.49821390883397</v>
      </c>
      <c r="N573">
        <v>0.83242187454656302</v>
      </c>
      <c r="O573">
        <v>6.1863881759447601</v>
      </c>
      <c r="P573">
        <v>42.251038650383997</v>
      </c>
    </row>
    <row r="574" spans="1:17" x14ac:dyDescent="0.3">
      <c r="A574" t="s">
        <v>1277</v>
      </c>
      <c r="B574" t="s">
        <v>1278</v>
      </c>
      <c r="C574" t="s">
        <v>613</v>
      </c>
      <c r="D574" t="s">
        <v>463</v>
      </c>
      <c r="E574">
        <v>9424.9143687399992</v>
      </c>
      <c r="F574">
        <v>349.8</v>
      </c>
      <c r="G574">
        <v>59.172765562267799</v>
      </c>
      <c r="H574">
        <v>-8.0200724417402096</v>
      </c>
      <c r="I574">
        <v>5.7860280205753103</v>
      </c>
      <c r="J574">
        <v>-5.81529943293011</v>
      </c>
      <c r="K574">
        <v>387.62616403274899</v>
      </c>
      <c r="L574">
        <v>333.25741722546798</v>
      </c>
      <c r="M574">
        <v>16.5385988349915</v>
      </c>
      <c r="N574">
        <v>0.52390434119576701</v>
      </c>
      <c r="O574">
        <v>20.440251572327</v>
      </c>
      <c r="P574">
        <v>113.879547538978</v>
      </c>
      <c r="Q574">
        <v>0.146031454065147</v>
      </c>
    </row>
    <row r="575" spans="1:17" x14ac:dyDescent="0.3">
      <c r="A575" t="s">
        <v>1279</v>
      </c>
      <c r="B575" t="s">
        <v>1280</v>
      </c>
      <c r="C575" t="s">
        <v>3182</v>
      </c>
      <c r="D575" t="s">
        <v>130</v>
      </c>
      <c r="E575">
        <v>9359.1123579899995</v>
      </c>
      <c r="F575">
        <v>384.25</v>
      </c>
      <c r="G575">
        <v>170.42992705562401</v>
      </c>
      <c r="H575">
        <v>-12.974147333092899</v>
      </c>
      <c r="I575">
        <v>52.2585028657344</v>
      </c>
      <c r="J575">
        <v>-4.10748116740998</v>
      </c>
      <c r="K575">
        <v>439.401774884953</v>
      </c>
      <c r="L575">
        <v>360.49483560601601</v>
      </c>
      <c r="M575">
        <v>18.633635834948201</v>
      </c>
      <c r="N575">
        <v>0.90788575373789004</v>
      </c>
      <c r="O575">
        <v>48.2368249837345</v>
      </c>
      <c r="P575">
        <v>219.01203819011999</v>
      </c>
      <c r="Q575">
        <v>0.101673611642395</v>
      </c>
    </row>
    <row r="576" spans="1:17" x14ac:dyDescent="0.3">
      <c r="A576" t="s">
        <v>1281</v>
      </c>
      <c r="B576" t="s">
        <v>1282</v>
      </c>
      <c r="C576" t="s">
        <v>3171</v>
      </c>
      <c r="D576" t="s">
        <v>225</v>
      </c>
      <c r="E576">
        <v>9296.2137903999992</v>
      </c>
      <c r="F576">
        <v>676.8</v>
      </c>
      <c r="G576">
        <v>-26.875754517885699</v>
      </c>
      <c r="H576">
        <v>-4.5124543260007597</v>
      </c>
      <c r="I576">
        <v>1.8810759584258001</v>
      </c>
      <c r="J576">
        <v>0.64836320819203497</v>
      </c>
      <c r="K576">
        <v>698.74455429356499</v>
      </c>
      <c r="L576">
        <v>642.74253739233905</v>
      </c>
      <c r="M576">
        <v>32.768455654878501</v>
      </c>
      <c r="N576">
        <v>0.36213627352295802</v>
      </c>
      <c r="O576">
        <v>26.329787234042499</v>
      </c>
      <c r="P576">
        <v>22.697606961566301</v>
      </c>
      <c r="Q576">
        <v>4.8508090553220001E-2</v>
      </c>
    </row>
    <row r="577" spans="1:17" x14ac:dyDescent="0.3">
      <c r="A577" t="s">
        <v>1283</v>
      </c>
      <c r="B577" t="s">
        <v>1284</v>
      </c>
      <c r="C577" t="s">
        <v>3177</v>
      </c>
      <c r="D577" t="s">
        <v>77</v>
      </c>
      <c r="E577">
        <v>9241.2186333099999</v>
      </c>
      <c r="F577">
        <v>792.2</v>
      </c>
      <c r="G577">
        <v>-9.0481245618868194</v>
      </c>
      <c r="H577">
        <v>-0.45833962100082898</v>
      </c>
      <c r="I577">
        <v>-22.4602901288327</v>
      </c>
      <c r="J577">
        <v>5.0331360120150404</v>
      </c>
      <c r="K577">
        <v>797.46046333134996</v>
      </c>
      <c r="L577">
        <v>810.12027537114102</v>
      </c>
      <c r="M577">
        <v>62.546293498572702</v>
      </c>
      <c r="N577">
        <v>1.49222565428207</v>
      </c>
      <c r="O577">
        <v>26.218126735672801</v>
      </c>
      <c r="P577">
        <v>23.665313768342099</v>
      </c>
      <c r="Q577">
        <v>4.6124987932000001E-3</v>
      </c>
    </row>
    <row r="578" spans="1:17" x14ac:dyDescent="0.3">
      <c r="A578" t="s">
        <v>1285</v>
      </c>
      <c r="B578" t="s">
        <v>1286</v>
      </c>
      <c r="C578" t="s">
        <v>3172</v>
      </c>
      <c r="D578" t="s">
        <v>46</v>
      </c>
      <c r="E578">
        <v>9238.7362675200002</v>
      </c>
      <c r="F578">
        <v>643.54999999999995</v>
      </c>
      <c r="G578">
        <v>157.48992549834199</v>
      </c>
      <c r="H578">
        <v>-1.6540068374162999</v>
      </c>
      <c r="I578">
        <v>76.0088923612103</v>
      </c>
      <c r="J578">
        <v>6.4503222768552207E-2</v>
      </c>
      <c r="K578">
        <v>522.50911227517804</v>
      </c>
      <c r="L578">
        <v>422.39531386658501</v>
      </c>
      <c r="M578">
        <v>54.4654345318189</v>
      </c>
      <c r="N578">
        <v>2.18306803715359</v>
      </c>
      <c r="O578">
        <v>0.27969854712144299</v>
      </c>
      <c r="P578">
        <v>242.313829787234</v>
      </c>
      <c r="Q578">
        <v>0.207493548142822</v>
      </c>
    </row>
    <row r="579" spans="1:17" x14ac:dyDescent="0.3">
      <c r="A579" t="s">
        <v>1287</v>
      </c>
      <c r="B579" t="s">
        <v>1288</v>
      </c>
      <c r="C579" t="s">
        <v>3173</v>
      </c>
      <c r="D579" t="s">
        <v>54</v>
      </c>
      <c r="E579">
        <v>9191.2438072200002</v>
      </c>
      <c r="F579">
        <v>5507.55</v>
      </c>
      <c r="G579">
        <v>-21.313296203946301</v>
      </c>
      <c r="H579">
        <v>6.0888602454185801</v>
      </c>
      <c r="I579">
        <v>3.0702567484710901</v>
      </c>
      <c r="J579">
        <v>8.0252730747846499</v>
      </c>
      <c r="K579">
        <v>5244.2253312949897</v>
      </c>
      <c r="L579">
        <v>5086.6354803509003</v>
      </c>
      <c r="M579">
        <v>67.977654745812004</v>
      </c>
      <c r="N579">
        <v>1.1352918443409501</v>
      </c>
      <c r="O579">
        <v>2.45662772012964</v>
      </c>
      <c r="P579">
        <v>18.785519405592499</v>
      </c>
      <c r="Q579">
        <v>-6.2034441411398002E-2</v>
      </c>
    </row>
    <row r="580" spans="1:17" x14ac:dyDescent="0.3">
      <c r="A580" t="s">
        <v>1289</v>
      </c>
      <c r="B580" t="s">
        <v>1290</v>
      </c>
      <c r="C580" t="s">
        <v>3181</v>
      </c>
      <c r="D580" t="s">
        <v>270</v>
      </c>
      <c r="E580">
        <v>9171.4521793799995</v>
      </c>
      <c r="F580">
        <v>3806.75</v>
      </c>
      <c r="G580">
        <v>129.28732136090599</v>
      </c>
      <c r="H580">
        <v>20.921881139422901</v>
      </c>
      <c r="I580">
        <v>100.24285952200199</v>
      </c>
      <c r="J580">
        <v>21.524607145681099</v>
      </c>
      <c r="K580">
        <v>3132.5702182659802</v>
      </c>
      <c r="L580">
        <v>2292.4504680093601</v>
      </c>
      <c r="M580">
        <v>84.592172229429906</v>
      </c>
      <c r="N580">
        <v>0.99352170606726697</v>
      </c>
      <c r="O580">
        <v>4.94384974059236</v>
      </c>
      <c r="P580">
        <v>199.74409448818801</v>
      </c>
      <c r="Q580">
        <v>0.14812259952991799</v>
      </c>
    </row>
    <row r="581" spans="1:17" x14ac:dyDescent="0.3">
      <c r="A581" t="s">
        <v>1291</v>
      </c>
      <c r="B581" t="s">
        <v>1292</v>
      </c>
      <c r="C581" t="s">
        <v>3181</v>
      </c>
      <c r="D581" t="s">
        <v>261</v>
      </c>
      <c r="E581">
        <v>9166.9295567119898</v>
      </c>
      <c r="F581">
        <v>77.41</v>
      </c>
      <c r="G581">
        <v>56.5579122082762</v>
      </c>
      <c r="H581">
        <v>3.6457260823734798</v>
      </c>
      <c r="I581">
        <v>28.068059732427798</v>
      </c>
      <c r="J581">
        <v>5.7485320993553604</v>
      </c>
      <c r="K581">
        <v>78.343629037257003</v>
      </c>
      <c r="L581">
        <v>65.503480510176701</v>
      </c>
      <c r="M581">
        <v>52.161237793405398</v>
      </c>
      <c r="N581">
        <v>0.93683485376814002</v>
      </c>
      <c r="O581">
        <v>20.656245963053799</v>
      </c>
      <c r="P581">
        <v>95.479797979797894</v>
      </c>
      <c r="Q581">
        <v>0.21478147180889001</v>
      </c>
    </row>
    <row r="582" spans="1:17" x14ac:dyDescent="0.3">
      <c r="A582" t="s">
        <v>1293</v>
      </c>
      <c r="B582" t="s">
        <v>1294</v>
      </c>
      <c r="C582" t="s">
        <v>3173</v>
      </c>
      <c r="D582" t="s">
        <v>277</v>
      </c>
      <c r="E582">
        <v>9156.6228024100001</v>
      </c>
      <c r="F582">
        <v>1404.85</v>
      </c>
      <c r="G582">
        <v>8.68024078163252E-2</v>
      </c>
      <c r="H582">
        <v>3.4128010034958498</v>
      </c>
      <c r="I582">
        <v>4.9275477202719902</v>
      </c>
      <c r="J582">
        <v>5.0601556274492898</v>
      </c>
      <c r="K582">
        <v>1345.69396224467</v>
      </c>
      <c r="L582">
        <v>1244.13548768685</v>
      </c>
      <c r="M582">
        <v>59.540208497051303</v>
      </c>
      <c r="N582">
        <v>2.2092778961377602</v>
      </c>
      <c r="O582">
        <v>17.731430401822202</v>
      </c>
      <c r="P582">
        <v>43.806940321424896</v>
      </c>
    </row>
    <row r="583" spans="1:17" hidden="1" x14ac:dyDescent="0.3">
      <c r="A583" t="s">
        <v>1295</v>
      </c>
      <c r="B583" t="s">
        <v>1296</v>
      </c>
      <c r="C583" t="s">
        <v>3184</v>
      </c>
      <c r="D583" t="s">
        <v>130</v>
      </c>
      <c r="E583">
        <v>9102.5624184749995</v>
      </c>
      <c r="F583">
        <v>700.9</v>
      </c>
      <c r="G583">
        <v>-0.99759286779773804</v>
      </c>
      <c r="H583">
        <v>0.86384723491705495</v>
      </c>
      <c r="I583">
        <v>-4.3108145699362801</v>
      </c>
      <c r="J583">
        <v>0.57277824717262504</v>
      </c>
      <c r="K583">
        <v>718.18806689579401</v>
      </c>
      <c r="L583">
        <v>676.65641508425199</v>
      </c>
      <c r="M583">
        <v>45.9685344286939</v>
      </c>
      <c r="N583">
        <v>0.55191443416279395</v>
      </c>
      <c r="O583">
        <v>12.7621629333713</v>
      </c>
      <c r="P583">
        <v>35.308880308880298</v>
      </c>
    </row>
    <row r="584" spans="1:17" hidden="1" x14ac:dyDescent="0.3">
      <c r="A584" t="s">
        <v>1297</v>
      </c>
      <c r="B584" t="s">
        <v>1298</v>
      </c>
      <c r="C584" t="s">
        <v>3184</v>
      </c>
      <c r="D584" t="s">
        <v>89</v>
      </c>
      <c r="E584">
        <v>9100.6954707500008</v>
      </c>
      <c r="F584">
        <v>783.7</v>
      </c>
      <c r="G584">
        <v>-14.8715984526147</v>
      </c>
      <c r="H584">
        <v>4.3105811745287399</v>
      </c>
      <c r="I584">
        <v>-11.3812910716298</v>
      </c>
      <c r="J584">
        <v>-4.9193570564165396</v>
      </c>
      <c r="K584">
        <v>814.73506328997905</v>
      </c>
      <c r="L584">
        <v>763.70512159088901</v>
      </c>
      <c r="M584">
        <v>44.613349746671403</v>
      </c>
      <c r="N584">
        <v>0.73956220784589</v>
      </c>
      <c r="O584">
        <v>20.377695546765299</v>
      </c>
      <c r="P584">
        <v>27.224025974025899</v>
      </c>
      <c r="Q584">
        <v>0.13118142845383701</v>
      </c>
    </row>
    <row r="585" spans="1:17" x14ac:dyDescent="0.3">
      <c r="A585" t="s">
        <v>1299</v>
      </c>
      <c r="B585" t="s">
        <v>1300</v>
      </c>
      <c r="C585" t="s">
        <v>3180</v>
      </c>
      <c r="D585" t="s">
        <v>431</v>
      </c>
      <c r="E585">
        <v>9070.8545295245094</v>
      </c>
      <c r="F585">
        <v>199.18</v>
      </c>
      <c r="G585">
        <v>-36.287489294543697</v>
      </c>
      <c r="H585">
        <v>4.4955394403920099</v>
      </c>
      <c r="I585">
        <v>4.3058221974953703</v>
      </c>
      <c r="J585">
        <v>4.7765571995354197</v>
      </c>
      <c r="K585">
        <v>197.10974223876099</v>
      </c>
      <c r="L585">
        <v>193.526560109993</v>
      </c>
      <c r="M585">
        <v>55.902679851597497</v>
      </c>
      <c r="N585">
        <v>0.76865895995034395</v>
      </c>
      <c r="O585">
        <v>16.0508083140877</v>
      </c>
      <c r="P585">
        <v>37.365517241379301</v>
      </c>
    </row>
    <row r="586" spans="1:17" x14ac:dyDescent="0.3">
      <c r="A586" t="s">
        <v>1301</v>
      </c>
      <c r="B586" t="s">
        <v>1302</v>
      </c>
      <c r="C586" t="s">
        <v>3175</v>
      </c>
      <c r="D586" t="s">
        <v>187</v>
      </c>
      <c r="E586">
        <v>9065.5086247399995</v>
      </c>
      <c r="F586">
        <v>1615.1</v>
      </c>
      <c r="G586">
        <v>43.496347626216</v>
      </c>
      <c r="H586">
        <v>14.675853932903699</v>
      </c>
      <c r="I586">
        <v>45.731505635817001</v>
      </c>
      <c r="J586">
        <v>-0.22739853586707601</v>
      </c>
      <c r="K586">
        <v>1505.7169854676099</v>
      </c>
      <c r="L586">
        <v>1236.1761778339801</v>
      </c>
      <c r="M586">
        <v>67.612273082856305</v>
      </c>
      <c r="N586">
        <v>1.30762181238016</v>
      </c>
      <c r="O586">
        <v>8.8663240666212602</v>
      </c>
      <c r="P586">
        <v>96.843388177940199</v>
      </c>
      <c r="Q586">
        <v>8.1476875441181998E-2</v>
      </c>
    </row>
    <row r="587" spans="1:17" x14ac:dyDescent="0.3">
      <c r="A587" t="s">
        <v>1303</v>
      </c>
      <c r="B587" t="s">
        <v>1304</v>
      </c>
      <c r="C587" t="s">
        <v>3169</v>
      </c>
      <c r="D587" t="s">
        <v>24</v>
      </c>
      <c r="E587">
        <v>9044.0204654839999</v>
      </c>
      <c r="F587">
        <v>232.03</v>
      </c>
      <c r="G587">
        <v>-36.336324844451802</v>
      </c>
      <c r="H587">
        <v>4.9734118953809396</v>
      </c>
      <c r="I587">
        <v>-13.179110933912</v>
      </c>
      <c r="J587">
        <v>4.7267250276044601</v>
      </c>
      <c r="K587">
        <v>228.48978464899699</v>
      </c>
      <c r="L587">
        <v>223.876770166374</v>
      </c>
      <c r="M587">
        <v>67.300445857130896</v>
      </c>
      <c r="N587">
        <v>0.87515176653406901</v>
      </c>
      <c r="O587">
        <v>23.496961599793099</v>
      </c>
      <c r="P587">
        <v>20.8489583333333</v>
      </c>
      <c r="Q587">
        <v>0.130447693898776</v>
      </c>
    </row>
    <row r="588" spans="1:17" x14ac:dyDescent="0.3">
      <c r="A588" t="s">
        <v>1305</v>
      </c>
      <c r="B588" t="s">
        <v>1306</v>
      </c>
      <c r="C588" t="s">
        <v>3175</v>
      </c>
      <c r="D588" t="s">
        <v>187</v>
      </c>
      <c r="E588">
        <v>9022.0369200000005</v>
      </c>
      <c r="F588">
        <v>584.85</v>
      </c>
      <c r="G588">
        <v>-13.4507710464209</v>
      </c>
      <c r="H588">
        <v>3.6960022533544401</v>
      </c>
      <c r="I588">
        <v>-6.5216418309870203</v>
      </c>
      <c r="J588">
        <v>6.3802270812694104</v>
      </c>
      <c r="K588">
        <v>580.14503122651399</v>
      </c>
      <c r="L588">
        <v>551.88166330703098</v>
      </c>
      <c r="M588">
        <v>62.802475508213497</v>
      </c>
      <c r="N588">
        <v>0.79215714396182502</v>
      </c>
      <c r="O588">
        <v>21.022484397708698</v>
      </c>
      <c r="P588">
        <v>35.069284064665098</v>
      </c>
      <c r="Q588">
        <v>6.5858708954148998E-2</v>
      </c>
    </row>
    <row r="589" spans="1:17" hidden="1" x14ac:dyDescent="0.3">
      <c r="A589" t="s">
        <v>1307</v>
      </c>
      <c r="B589" t="s">
        <v>1308</v>
      </c>
      <c r="C589" t="s">
        <v>3184</v>
      </c>
      <c r="D589" t="s">
        <v>1072</v>
      </c>
      <c r="E589">
        <v>9021.7144642500007</v>
      </c>
      <c r="F589">
        <v>730.8</v>
      </c>
      <c r="G589">
        <v>104.63379585058</v>
      </c>
      <c r="H589">
        <v>-4.1159831243523701</v>
      </c>
      <c r="I589">
        <v>42.313757886969199</v>
      </c>
      <c r="J589">
        <v>2.7998055793597501</v>
      </c>
      <c r="K589">
        <v>671.23102857996003</v>
      </c>
      <c r="L589">
        <v>526.34070517446196</v>
      </c>
      <c r="M589">
        <v>58.196130687620197</v>
      </c>
      <c r="N589">
        <v>0.73593948160987399</v>
      </c>
      <c r="O589">
        <v>7.4096880131363001</v>
      </c>
      <c r="P589">
        <v>143.47826086956499</v>
      </c>
      <c r="Q589">
        <v>0.18898686355990801</v>
      </c>
    </row>
    <row r="590" spans="1:17" hidden="1" x14ac:dyDescent="0.3">
      <c r="A590" t="s">
        <v>1309</v>
      </c>
      <c r="B590" t="s">
        <v>1310</v>
      </c>
      <c r="C590" t="s">
        <v>3184</v>
      </c>
      <c r="D590" t="s">
        <v>21</v>
      </c>
      <c r="E590">
        <v>8998.4749241000009</v>
      </c>
      <c r="F590">
        <v>1618.7</v>
      </c>
      <c r="G590">
        <v>126.219907194687</v>
      </c>
      <c r="H590">
        <v>-13.103829586770701</v>
      </c>
      <c r="I590">
        <v>27.509709542384499</v>
      </c>
      <c r="J590">
        <v>-0.122531691628397</v>
      </c>
      <c r="K590">
        <v>1696.7401358811401</v>
      </c>
      <c r="L590">
        <v>1350.38025603608</v>
      </c>
      <c r="M590">
        <v>34.470305343223302</v>
      </c>
      <c r="N590">
        <v>1.08285128943741</v>
      </c>
      <c r="O590">
        <v>23.046271699511902</v>
      </c>
      <c r="P590">
        <v>165.36065573770401</v>
      </c>
      <c r="Q590">
        <v>0.24028364374844799</v>
      </c>
    </row>
    <row r="591" spans="1:17" hidden="1" x14ac:dyDescent="0.3">
      <c r="A591" t="s">
        <v>1311</v>
      </c>
      <c r="B591" t="s">
        <v>1312</v>
      </c>
      <c r="C591" t="s">
        <v>3184</v>
      </c>
      <c r="D591" t="s">
        <v>261</v>
      </c>
      <c r="E591">
        <v>8984.0393664999992</v>
      </c>
      <c r="F591">
        <v>4708.3500000000004</v>
      </c>
      <c r="G591">
        <v>409.26170263147901</v>
      </c>
      <c r="H591">
        <v>-0.67545893261976597</v>
      </c>
      <c r="I591">
        <v>203.04464811441301</v>
      </c>
      <c r="J591">
        <v>13.054087102478301</v>
      </c>
      <c r="K591">
        <v>4198.1695410348002</v>
      </c>
      <c r="L591">
        <v>2951.5360972118301</v>
      </c>
      <c r="M591">
        <v>70.889206737107699</v>
      </c>
      <c r="N591">
        <v>0.50893700663547503</v>
      </c>
      <c r="O591">
        <v>7.7967865600475603</v>
      </c>
      <c r="P591">
        <v>458.15897101535103</v>
      </c>
      <c r="Q591">
        <v>0.164325992531444</v>
      </c>
    </row>
    <row r="592" spans="1:17" x14ac:dyDescent="0.3">
      <c r="A592" t="s">
        <v>1313</v>
      </c>
      <c r="B592" t="s">
        <v>1314</v>
      </c>
      <c r="C592" t="s">
        <v>3173</v>
      </c>
      <c r="D592" t="s">
        <v>54</v>
      </c>
      <c r="E592">
        <v>8982.0397064999997</v>
      </c>
      <c r="F592">
        <v>502.05</v>
      </c>
      <c r="G592">
        <v>-7.8529401081190198</v>
      </c>
      <c r="H592">
        <v>9.3351473302014405</v>
      </c>
      <c r="I592">
        <v>17.734596646921101</v>
      </c>
      <c r="J592">
        <v>1.36425798602076</v>
      </c>
      <c r="K592">
        <v>487.74087883483497</v>
      </c>
      <c r="L592">
        <v>416.97595006548602</v>
      </c>
      <c r="M592">
        <v>52.333371317327</v>
      </c>
      <c r="N592">
        <v>0.36986731600019002</v>
      </c>
      <c r="O592">
        <v>10.218105766357899</v>
      </c>
      <c r="P592">
        <v>57.136150234741699</v>
      </c>
    </row>
    <row r="593" spans="1:17" x14ac:dyDescent="0.3">
      <c r="A593" t="s">
        <v>1315</v>
      </c>
      <c r="B593" t="s">
        <v>1316</v>
      </c>
      <c r="C593" t="s">
        <v>3183</v>
      </c>
      <c r="D593" t="s">
        <v>384</v>
      </c>
      <c r="E593">
        <v>8918.7240764599992</v>
      </c>
      <c r="F593">
        <v>217.85</v>
      </c>
      <c r="G593">
        <v>-3.5901953188034601</v>
      </c>
      <c r="H593">
        <v>-6.4253880315863299</v>
      </c>
      <c r="I593">
        <v>-20.5132277018552</v>
      </c>
      <c r="J593">
        <v>5.5459502316179696</v>
      </c>
      <c r="K593">
        <v>227.862659164799</v>
      </c>
      <c r="L593">
        <v>224.75952804585799</v>
      </c>
      <c r="M593">
        <v>55.291404974387603</v>
      </c>
      <c r="N593">
        <v>0.49326425876199897</v>
      </c>
      <c r="O593">
        <v>47.922882717466102</v>
      </c>
      <c r="P593">
        <v>31.0770156438026</v>
      </c>
      <c r="Q593">
        <v>5.1530310077074003E-2</v>
      </c>
    </row>
    <row r="594" spans="1:17" x14ac:dyDescent="0.3">
      <c r="A594" t="s">
        <v>1317</v>
      </c>
      <c r="B594" t="s">
        <v>1318</v>
      </c>
      <c r="C594" t="s">
        <v>3183</v>
      </c>
      <c r="D594" t="s">
        <v>270</v>
      </c>
      <c r="E594">
        <v>8885.1987528449899</v>
      </c>
      <c r="F594">
        <v>716.35</v>
      </c>
      <c r="G594">
        <v>-11.708421183492501</v>
      </c>
      <c r="H594">
        <v>0.41716726818469801</v>
      </c>
      <c r="I594">
        <v>-3.3165627475100901</v>
      </c>
      <c r="J594">
        <v>7.86601164323136</v>
      </c>
      <c r="K594">
        <v>715.467842650536</v>
      </c>
      <c r="L594">
        <v>676.50916502231496</v>
      </c>
      <c r="M594">
        <v>60.198344881435901</v>
      </c>
      <c r="N594">
        <v>0.46357228082768598</v>
      </c>
      <c r="O594">
        <v>16.940043274935402</v>
      </c>
      <c r="P594">
        <v>40.447014998529497</v>
      </c>
    </row>
    <row r="595" spans="1:17" hidden="1" x14ac:dyDescent="0.3">
      <c r="A595" t="s">
        <v>1319</v>
      </c>
      <c r="B595" t="s">
        <v>1320</v>
      </c>
      <c r="C595" t="s">
        <v>3184</v>
      </c>
      <c r="D595" t="s">
        <v>130</v>
      </c>
      <c r="E595">
        <v>8863.6</v>
      </c>
      <c r="F595">
        <v>4500</v>
      </c>
      <c r="G595">
        <v>-35.019698019036603</v>
      </c>
      <c r="H595">
        <v>-4.1827308617629004</v>
      </c>
      <c r="I595">
        <v>-21.088934412292101</v>
      </c>
      <c r="J595">
        <v>1.732162876516</v>
      </c>
      <c r="K595">
        <v>4606.7994341961703</v>
      </c>
      <c r="L595">
        <v>4740.4648047738701</v>
      </c>
      <c r="M595">
        <v>32.111837498812598</v>
      </c>
      <c r="N595">
        <v>0.65961407491486901</v>
      </c>
      <c r="O595">
        <v>54.977777777777703</v>
      </c>
      <c r="P595">
        <v>7.1109788753347098</v>
      </c>
      <c r="Q595">
        <v>1.178684537588E-2</v>
      </c>
    </row>
    <row r="596" spans="1:17" x14ac:dyDescent="0.3">
      <c r="A596" t="s">
        <v>1321</v>
      </c>
      <c r="B596" t="s">
        <v>1322</v>
      </c>
      <c r="C596" t="s">
        <v>3181</v>
      </c>
      <c r="D596" t="s">
        <v>377</v>
      </c>
      <c r="E596">
        <v>8838.8871206999993</v>
      </c>
      <c r="F596">
        <v>378.15</v>
      </c>
      <c r="G596">
        <v>122.299744363286</v>
      </c>
      <c r="H596">
        <v>-2.0671490825421901</v>
      </c>
      <c r="I596">
        <v>28.472255534965601</v>
      </c>
      <c r="J596">
        <v>0.32270913387913502</v>
      </c>
      <c r="K596">
        <v>381.99347902598299</v>
      </c>
      <c r="L596">
        <v>295.45014507173499</v>
      </c>
      <c r="M596">
        <v>37.640658729607402</v>
      </c>
      <c r="N596">
        <v>0.62337563480754199</v>
      </c>
      <c r="O596">
        <v>18.154171625016499</v>
      </c>
      <c r="P596">
        <v>169.914346895074</v>
      </c>
      <c r="Q596">
        <v>0.17149249443334699</v>
      </c>
    </row>
    <row r="597" spans="1:17" x14ac:dyDescent="0.3">
      <c r="A597" t="s">
        <v>1323</v>
      </c>
      <c r="B597" t="s">
        <v>1324</v>
      </c>
      <c r="C597" t="s">
        <v>3169</v>
      </c>
      <c r="D597" t="s">
        <v>24</v>
      </c>
      <c r="E597">
        <v>8776.6753850490004</v>
      </c>
      <c r="F597">
        <v>75.12</v>
      </c>
      <c r="G597">
        <v>-48.911829279155697</v>
      </c>
      <c r="H597">
        <v>-5.3513547400672703</v>
      </c>
      <c r="I597">
        <v>-35.146160303593803</v>
      </c>
      <c r="J597">
        <v>-1.4237461167696599</v>
      </c>
      <c r="K597">
        <v>83.115016456243595</v>
      </c>
      <c r="L597">
        <v>89.736327677185102</v>
      </c>
      <c r="M597">
        <v>22.918513497136601</v>
      </c>
      <c r="N597">
        <v>0.75896945579347896</v>
      </c>
      <c r="O597">
        <v>55.085197018104303</v>
      </c>
      <c r="P597">
        <v>2.8900150664292501</v>
      </c>
      <c r="Q597">
        <v>-3.3937525224299997E-4</v>
      </c>
    </row>
    <row r="598" spans="1:17" x14ac:dyDescent="0.3">
      <c r="A598" t="s">
        <v>1325</v>
      </c>
      <c r="B598" t="s">
        <v>1326</v>
      </c>
      <c r="C598" t="s">
        <v>3173</v>
      </c>
      <c r="D598" t="s">
        <v>54</v>
      </c>
      <c r="E598">
        <v>8769.7651746600004</v>
      </c>
      <c r="F598">
        <v>529.29999999999995</v>
      </c>
      <c r="G598">
        <v>7.6853396323756398</v>
      </c>
      <c r="H598">
        <v>-1.39982351028173</v>
      </c>
      <c r="I598">
        <v>6.98521806840722</v>
      </c>
      <c r="J598">
        <v>-0.29082396954888701</v>
      </c>
      <c r="K598">
        <v>535.93701392483797</v>
      </c>
      <c r="L598">
        <v>472.67286791245402</v>
      </c>
      <c r="M598">
        <v>35.940299249585202</v>
      </c>
      <c r="N598">
        <v>0.40705259259870302</v>
      </c>
      <c r="O598">
        <v>24.475722652559899</v>
      </c>
      <c r="P598">
        <v>54.180017477424897</v>
      </c>
      <c r="Q598">
        <v>2.8799538878767E-2</v>
      </c>
    </row>
    <row r="599" spans="1:17" hidden="1" x14ac:dyDescent="0.3">
      <c r="A599" t="s">
        <v>1327</v>
      </c>
      <c r="B599" t="s">
        <v>1328</v>
      </c>
      <c r="C599" t="s">
        <v>3184</v>
      </c>
      <c r="D599" t="s">
        <v>124</v>
      </c>
      <c r="E599">
        <v>8733.1638042750001</v>
      </c>
      <c r="F599">
        <v>353.45</v>
      </c>
      <c r="G599">
        <v>269.63070321308101</v>
      </c>
      <c r="H599">
        <v>-8.8943837047069501</v>
      </c>
      <c r="I599">
        <v>60.286625206357897</v>
      </c>
      <c r="J599">
        <v>-2.3878268053723199</v>
      </c>
      <c r="K599">
        <v>359.528904134865</v>
      </c>
      <c r="L599">
        <v>278.59153684948302</v>
      </c>
      <c r="M599">
        <v>33.211123956254497</v>
      </c>
      <c r="N599">
        <v>0.39019598209052397</v>
      </c>
      <c r="O599">
        <v>12.9862781157165</v>
      </c>
      <c r="P599">
        <v>348.82539682539601</v>
      </c>
      <c r="Q599">
        <v>0.148941690009841</v>
      </c>
    </row>
    <row r="600" spans="1:17" hidden="1" x14ac:dyDescent="0.3">
      <c r="A600" t="s">
        <v>1329</v>
      </c>
      <c r="B600" t="s">
        <v>1330</v>
      </c>
      <c r="C600" t="s">
        <v>3184</v>
      </c>
      <c r="D600" t="s">
        <v>152</v>
      </c>
      <c r="E600">
        <v>8732.1246945389994</v>
      </c>
      <c r="F600">
        <v>65.58</v>
      </c>
      <c r="G600">
        <v>53.1737226171293</v>
      </c>
      <c r="H600">
        <v>10.718332010949901</v>
      </c>
      <c r="I600">
        <v>-12.0592143056335</v>
      </c>
      <c r="J600">
        <v>11.145142730700201</v>
      </c>
      <c r="K600">
        <v>62.901925677304298</v>
      </c>
      <c r="L600">
        <v>57.7186138568578</v>
      </c>
      <c r="M600">
        <v>56.310457881096099</v>
      </c>
      <c r="N600">
        <v>3.66367345396193</v>
      </c>
      <c r="O600">
        <v>21.835925587069202</v>
      </c>
      <c r="P600">
        <v>92.882352941176407</v>
      </c>
      <c r="Q600">
        <v>-9.2077378621120004E-3</v>
      </c>
    </row>
    <row r="601" spans="1:17" x14ac:dyDescent="0.3">
      <c r="A601" t="s">
        <v>1331</v>
      </c>
      <c r="B601" t="s">
        <v>1332</v>
      </c>
      <c r="C601" t="s">
        <v>3179</v>
      </c>
      <c r="D601" t="s">
        <v>89</v>
      </c>
      <c r="E601">
        <v>8731.5169837350004</v>
      </c>
      <c r="F601">
        <v>4390.05</v>
      </c>
      <c r="G601">
        <v>90.904578183720204</v>
      </c>
      <c r="H601">
        <v>20.687354791448101</v>
      </c>
      <c r="I601">
        <v>87.225183414590802</v>
      </c>
      <c r="J601">
        <v>16.6419680702964</v>
      </c>
      <c r="K601">
        <v>3636.1834391170401</v>
      </c>
      <c r="L601">
        <v>2873.3509581930498</v>
      </c>
      <c r="M601">
        <v>88.079173647537004</v>
      </c>
      <c r="N601">
        <v>2.1389051743576801</v>
      </c>
      <c r="O601">
        <v>2.0466737280896399</v>
      </c>
      <c r="P601">
        <v>175.23824451410599</v>
      </c>
      <c r="Q601">
        <v>-5.4541516168310003E-3</v>
      </c>
    </row>
    <row r="602" spans="1:17" hidden="1" x14ac:dyDescent="0.3">
      <c r="A602" t="s">
        <v>1333</v>
      </c>
      <c r="B602" t="s">
        <v>1334</v>
      </c>
      <c r="C602" t="s">
        <v>3184</v>
      </c>
      <c r="D602" t="s">
        <v>46</v>
      </c>
      <c r="E602">
        <v>8700.3455380287796</v>
      </c>
      <c r="F602">
        <v>771.6</v>
      </c>
      <c r="G602">
        <v>209.049791736201</v>
      </c>
      <c r="H602">
        <v>2.3791348863169599</v>
      </c>
      <c r="I602">
        <v>226.83904726060999</v>
      </c>
      <c r="J602">
        <v>0.94543647975664102</v>
      </c>
      <c r="K602">
        <v>679.51539898891997</v>
      </c>
      <c r="L602">
        <v>432.47803420716002</v>
      </c>
      <c r="M602">
        <v>54.925183999123099</v>
      </c>
      <c r="N602">
        <v>0.854234923290075</v>
      </c>
      <c r="O602">
        <v>14.949455676516299</v>
      </c>
      <c r="P602">
        <v>399.25590423811002</v>
      </c>
    </row>
    <row r="603" spans="1:17" hidden="1" x14ac:dyDescent="0.3">
      <c r="A603" t="s">
        <v>1335</v>
      </c>
      <c r="B603" t="s">
        <v>1336</v>
      </c>
      <c r="C603" t="s">
        <v>3184</v>
      </c>
      <c r="D603" t="s">
        <v>114</v>
      </c>
      <c r="E603">
        <v>8669.8116614202099</v>
      </c>
      <c r="F603">
        <v>2646.55</v>
      </c>
      <c r="G603">
        <v>-42.338468843808499</v>
      </c>
      <c r="H603">
        <v>-3.7668504829638301</v>
      </c>
      <c r="I603">
        <v>-15.947804913992201</v>
      </c>
      <c r="J603">
        <v>7.3356125706922697</v>
      </c>
      <c r="K603">
        <v>2711.7129983866898</v>
      </c>
      <c r="L603">
        <v>2703.1427010679199</v>
      </c>
      <c r="M603">
        <v>57.503984437262602</v>
      </c>
      <c r="N603">
        <v>1.1357393832579299</v>
      </c>
      <c r="O603">
        <v>32.2476431580737</v>
      </c>
      <c r="P603">
        <v>12.667092379735999</v>
      </c>
      <c r="Q603">
        <v>-2.0036777298858E-2</v>
      </c>
    </row>
    <row r="604" spans="1:17" x14ac:dyDescent="0.3">
      <c r="A604" t="s">
        <v>1337</v>
      </c>
      <c r="B604" t="s">
        <v>1338</v>
      </c>
      <c r="C604" t="s">
        <v>3181</v>
      </c>
      <c r="D604" t="s">
        <v>440</v>
      </c>
      <c r="E604">
        <v>8645.63173904</v>
      </c>
      <c r="F604">
        <v>632.79999999999995</v>
      </c>
      <c r="G604">
        <v>-24.693375768876599</v>
      </c>
      <c r="H604">
        <v>-5.9393936355642696</v>
      </c>
      <c r="I604">
        <v>-43.714577473367697</v>
      </c>
      <c r="J604">
        <v>3.2217547901086099</v>
      </c>
      <c r="K604">
        <v>654.73619541637299</v>
      </c>
      <c r="L604">
        <v>710.80241281506403</v>
      </c>
      <c r="M604">
        <v>46.936080077558998</v>
      </c>
      <c r="N604">
        <v>0.49860749121886599</v>
      </c>
      <c r="O604">
        <v>73.3565107458912</v>
      </c>
      <c r="P604">
        <v>11.1638120333772</v>
      </c>
      <c r="Q604">
        <v>0.13518441538838499</v>
      </c>
    </row>
    <row r="605" spans="1:17" hidden="1" x14ac:dyDescent="0.3">
      <c r="A605" t="s">
        <v>1339</v>
      </c>
      <c r="B605" t="s">
        <v>1340</v>
      </c>
      <c r="C605" t="s">
        <v>3184</v>
      </c>
      <c r="D605" t="s">
        <v>757</v>
      </c>
      <c r="E605">
        <v>8642.3479203879997</v>
      </c>
      <c r="F605">
        <v>538.04999999999995</v>
      </c>
      <c r="G605">
        <v>-10.3436661979751</v>
      </c>
      <c r="H605">
        <v>3.51957238822532</v>
      </c>
      <c r="I605">
        <v>-2.0624769542464501</v>
      </c>
      <c r="J605">
        <v>1.7131746015734699</v>
      </c>
      <c r="K605">
        <v>533.52370814841004</v>
      </c>
      <c r="L605">
        <v>505.68013744828897</v>
      </c>
      <c r="M605">
        <v>73.886051750125603</v>
      </c>
      <c r="N605">
        <v>0.60712480695440596</v>
      </c>
      <c r="O605">
        <v>4.2598271536102601</v>
      </c>
      <c r="P605">
        <v>25.381585999580501</v>
      </c>
      <c r="Q605">
        <v>-1.0545973830429E-2</v>
      </c>
    </row>
    <row r="606" spans="1:17" x14ac:dyDescent="0.3">
      <c r="A606" t="s">
        <v>1341</v>
      </c>
      <c r="B606" t="s">
        <v>1342</v>
      </c>
      <c r="C606" t="s">
        <v>3177</v>
      </c>
      <c r="D606" t="s">
        <v>77</v>
      </c>
      <c r="E606">
        <v>8636.1229700389995</v>
      </c>
      <c r="F606">
        <v>212.64</v>
      </c>
      <c r="G606">
        <v>2.77747213755161</v>
      </c>
      <c r="H606">
        <v>-3.6952281166868901</v>
      </c>
      <c r="I606">
        <v>-19.8757754743385</v>
      </c>
      <c r="J606">
        <v>6.8619374067527596</v>
      </c>
      <c r="K606">
        <v>212.822265080877</v>
      </c>
      <c r="L606">
        <v>203.19858718947</v>
      </c>
      <c r="M606">
        <v>57.351468076452399</v>
      </c>
      <c r="N606">
        <v>1.19466609777346</v>
      </c>
      <c r="O606">
        <v>20.3912716328066</v>
      </c>
      <c r="P606">
        <v>44.653061224489697</v>
      </c>
      <c r="Q606">
        <v>7.5124030508505996E-2</v>
      </c>
    </row>
    <row r="607" spans="1:17" x14ac:dyDescent="0.3">
      <c r="A607" t="s">
        <v>1343</v>
      </c>
      <c r="B607" t="s">
        <v>1344</v>
      </c>
      <c r="C607" t="s">
        <v>3168</v>
      </c>
      <c r="D607" t="s">
        <v>289</v>
      </c>
      <c r="E607">
        <v>8627.9361360000003</v>
      </c>
      <c r="F607">
        <v>739.45</v>
      </c>
      <c r="G607">
        <v>-3.4225195096825298</v>
      </c>
      <c r="H607">
        <v>-4.4144334140391503</v>
      </c>
      <c r="I607">
        <v>-9.1010435450016391</v>
      </c>
      <c r="J607">
        <v>3.2764116420502498</v>
      </c>
      <c r="K607">
        <v>748.90508675008402</v>
      </c>
      <c r="L607">
        <v>720.01179322147198</v>
      </c>
      <c r="M607">
        <v>43.714512652472898</v>
      </c>
      <c r="N607">
        <v>1.0957117174332101</v>
      </c>
      <c r="O607">
        <v>24.646696869294701</v>
      </c>
      <c r="P607">
        <v>29.150292550868901</v>
      </c>
      <c r="Q607">
        <v>7.5612236262545998E-2</v>
      </c>
    </row>
    <row r="608" spans="1:17" hidden="1" x14ac:dyDescent="0.3">
      <c r="A608" t="s">
        <v>1345</v>
      </c>
      <c r="B608" t="s">
        <v>1346</v>
      </c>
      <c r="C608" t="s">
        <v>3184</v>
      </c>
      <c r="D608" t="s">
        <v>57</v>
      </c>
      <c r="E608">
        <v>8624.3900111599996</v>
      </c>
      <c r="F608">
        <v>16.84</v>
      </c>
      <c r="G608">
        <v>116.542354034455</v>
      </c>
      <c r="H608">
        <v>1.50657154918947</v>
      </c>
      <c r="I608">
        <v>64.713597282023898</v>
      </c>
      <c r="J608">
        <v>10.5375356525326</v>
      </c>
      <c r="K608">
        <v>15.627693205481499</v>
      </c>
      <c r="L608">
        <v>13.2423818047028</v>
      </c>
      <c r="M608">
        <v>66.050733316066697</v>
      </c>
      <c r="N608">
        <v>1.39639258460066</v>
      </c>
      <c r="O608">
        <v>25.296912114014201</v>
      </c>
      <c r="P608">
        <v>159.07692307692301</v>
      </c>
      <c r="Q608">
        <v>0.11083541807791999</v>
      </c>
    </row>
    <row r="609" spans="1:17" x14ac:dyDescent="0.3">
      <c r="A609" t="s">
        <v>1347</v>
      </c>
      <c r="B609" t="s">
        <v>1348</v>
      </c>
      <c r="C609" t="s">
        <v>3175</v>
      </c>
      <c r="D609" t="s">
        <v>187</v>
      </c>
      <c r="E609">
        <v>8604.2887769999998</v>
      </c>
      <c r="F609">
        <v>417.05</v>
      </c>
      <c r="G609">
        <v>5.19181253265557</v>
      </c>
      <c r="H609">
        <v>-4.99156834524348</v>
      </c>
      <c r="I609">
        <v>31.534046227846702</v>
      </c>
      <c r="J609">
        <v>1.2916418871170801</v>
      </c>
      <c r="K609">
        <v>430.97069184850699</v>
      </c>
      <c r="L609">
        <v>347.86715654662299</v>
      </c>
      <c r="M609">
        <v>29.209258564030002</v>
      </c>
      <c r="N609">
        <v>1.72267897113072</v>
      </c>
      <c r="O609">
        <v>16.364944251288801</v>
      </c>
      <c r="P609">
        <v>73.698458975426902</v>
      </c>
    </row>
    <row r="610" spans="1:17" x14ac:dyDescent="0.3">
      <c r="A610" t="s">
        <v>1349</v>
      </c>
      <c r="B610" t="s">
        <v>1350</v>
      </c>
      <c r="C610" t="s">
        <v>3186</v>
      </c>
      <c r="D610" t="s">
        <v>1072</v>
      </c>
      <c r="E610">
        <v>8592.3064954330002</v>
      </c>
      <c r="F610">
        <v>80.349999999999994</v>
      </c>
      <c r="G610">
        <v>-12.083349405412401</v>
      </c>
      <c r="H610">
        <v>-13.200864023265099</v>
      </c>
      <c r="I610">
        <v>-25.590686153838401</v>
      </c>
      <c r="J610">
        <v>3.40510953676098</v>
      </c>
      <c r="K610">
        <v>88.183613764266298</v>
      </c>
      <c r="L610">
        <v>87.271903392467607</v>
      </c>
      <c r="M610">
        <v>27.978416087611901</v>
      </c>
      <c r="N610">
        <v>0.59033197691772399</v>
      </c>
      <c r="O610">
        <v>68.886123210951993</v>
      </c>
      <c r="P610">
        <v>26.935229067930401</v>
      </c>
      <c r="Q610">
        <v>3.2288557248934001E-2</v>
      </c>
    </row>
    <row r="611" spans="1:17" x14ac:dyDescent="0.3">
      <c r="A611" t="s">
        <v>1351</v>
      </c>
      <c r="B611" t="s">
        <v>1352</v>
      </c>
      <c r="C611" t="s">
        <v>3181</v>
      </c>
      <c r="D611" t="s">
        <v>261</v>
      </c>
      <c r="E611">
        <v>8589.5256862999995</v>
      </c>
      <c r="F611">
        <v>1324.7</v>
      </c>
      <c r="G611">
        <v>68.168839444347398</v>
      </c>
      <c r="H611">
        <v>3.7353446728939601</v>
      </c>
      <c r="I611">
        <v>78.591049732860995</v>
      </c>
      <c r="J611">
        <v>5.6669452834293503</v>
      </c>
      <c r="K611">
        <v>1290.2400837612799</v>
      </c>
      <c r="L611">
        <v>1066.9537845975699</v>
      </c>
      <c r="M611">
        <v>57.184657154571198</v>
      </c>
      <c r="N611">
        <v>1.3886380728420999</v>
      </c>
      <c r="O611">
        <v>9.8173171284064296</v>
      </c>
      <c r="P611">
        <v>144.83873948803199</v>
      </c>
    </row>
    <row r="612" spans="1:17" x14ac:dyDescent="0.3">
      <c r="A612" t="s">
        <v>1353</v>
      </c>
      <c r="B612" t="s">
        <v>1354</v>
      </c>
      <c r="C612" t="s">
        <v>3178</v>
      </c>
      <c r="D612" t="s">
        <v>83</v>
      </c>
      <c r="E612">
        <v>8558.1099116149999</v>
      </c>
      <c r="F612">
        <v>283.45</v>
      </c>
      <c r="G612">
        <v>-72.379391341208105</v>
      </c>
      <c r="H612">
        <v>-1.00802090442734</v>
      </c>
      <c r="I612">
        <v>-16.0395163498596</v>
      </c>
      <c r="J612">
        <v>3.94400071157636</v>
      </c>
      <c r="K612">
        <v>293.30893915865101</v>
      </c>
      <c r="L612">
        <v>330.43581275363601</v>
      </c>
      <c r="M612">
        <v>48.7897849073522</v>
      </c>
      <c r="N612">
        <v>0.41955614871668501</v>
      </c>
      <c r="O612">
        <v>79.872993473275699</v>
      </c>
      <c r="P612">
        <v>8.6015325670497997</v>
      </c>
      <c r="Q612">
        <v>-9.8544066198208005E-2</v>
      </c>
    </row>
    <row r="613" spans="1:17" x14ac:dyDescent="0.3">
      <c r="A613" t="s">
        <v>1355</v>
      </c>
      <c r="B613" t="s">
        <v>1356</v>
      </c>
      <c r="C613" t="s">
        <v>3182</v>
      </c>
      <c r="D613" t="s">
        <v>130</v>
      </c>
      <c r="E613">
        <v>8537.2284993199992</v>
      </c>
      <c r="F613">
        <v>570.04999999999995</v>
      </c>
      <c r="G613">
        <v>-0.22426682412019899</v>
      </c>
      <c r="H613">
        <v>3.6345565501762498</v>
      </c>
      <c r="I613">
        <v>17.807173894490301</v>
      </c>
      <c r="J613">
        <v>4.34087887972251</v>
      </c>
      <c r="K613">
        <v>575.17553938678304</v>
      </c>
      <c r="L613">
        <v>513.94419783582498</v>
      </c>
      <c r="M613">
        <v>52.848865445359401</v>
      </c>
      <c r="N613">
        <v>1.3772940108104901</v>
      </c>
      <c r="O613">
        <v>22.620822734847799</v>
      </c>
      <c r="P613">
        <v>49.9934219181686</v>
      </c>
      <c r="Q613">
        <v>2.1052615365710001E-3</v>
      </c>
    </row>
    <row r="614" spans="1:17" hidden="1" x14ac:dyDescent="0.3">
      <c r="A614" t="s">
        <v>1357</v>
      </c>
      <c r="B614" t="s">
        <v>1358</v>
      </c>
      <c r="C614" t="s">
        <v>3181</v>
      </c>
      <c r="D614" t="s">
        <v>254</v>
      </c>
      <c r="E614">
        <v>8536.5073191299998</v>
      </c>
      <c r="F614">
        <v>1424.55</v>
      </c>
      <c r="G614">
        <v>80.968620632887493</v>
      </c>
      <c r="H614">
        <v>-4.21804653051786</v>
      </c>
      <c r="I614">
        <v>-4.51861987787046</v>
      </c>
      <c r="J614">
        <v>0.27343184000301901</v>
      </c>
      <c r="K614">
        <v>1552.4274425261401</v>
      </c>
      <c r="M614">
        <v>23.197735347751301</v>
      </c>
      <c r="N614">
        <v>0.89560587652231405</v>
      </c>
      <c r="O614">
        <v>46.011021024183002</v>
      </c>
      <c r="P614">
        <v>121.75435865504301</v>
      </c>
    </row>
    <row r="615" spans="1:17" hidden="1" x14ac:dyDescent="0.3">
      <c r="A615" t="s">
        <v>1359</v>
      </c>
      <c r="B615" t="s">
        <v>1360</v>
      </c>
      <c r="C615" t="s">
        <v>3184</v>
      </c>
      <c r="D615" t="s">
        <v>289</v>
      </c>
      <c r="E615">
        <v>8489.4727958999993</v>
      </c>
      <c r="F615">
        <v>499.15</v>
      </c>
      <c r="G615">
        <v>124.078572493827</v>
      </c>
      <c r="H615">
        <v>-3.6727935301755901</v>
      </c>
      <c r="I615">
        <v>81.672229270555505</v>
      </c>
      <c r="J615">
        <v>-0.28880912306187201</v>
      </c>
      <c r="K615">
        <v>490.46890525050298</v>
      </c>
      <c r="L615">
        <v>363.60516589474099</v>
      </c>
      <c r="M615">
        <v>43.630928963191501</v>
      </c>
      <c r="N615">
        <v>0.69680695113857005</v>
      </c>
      <c r="O615">
        <v>16.998898126815501</v>
      </c>
      <c r="P615">
        <v>170.615342911358</v>
      </c>
      <c r="Q615">
        <v>8.1414954209545004E-2</v>
      </c>
    </row>
    <row r="616" spans="1:17" x14ac:dyDescent="0.3">
      <c r="A616" t="s">
        <v>1361</v>
      </c>
      <c r="B616" t="s">
        <v>1362</v>
      </c>
      <c r="C616" t="s">
        <v>3171</v>
      </c>
      <c r="D616" t="s">
        <v>400</v>
      </c>
      <c r="E616">
        <v>8486.7402927000003</v>
      </c>
      <c r="F616">
        <v>613</v>
      </c>
      <c r="G616">
        <v>9.0932754859378999</v>
      </c>
      <c r="H616">
        <v>-7.3403473500990497</v>
      </c>
      <c r="I616">
        <v>6.7343467622627697</v>
      </c>
      <c r="J616">
        <v>-0.71263175368268294</v>
      </c>
      <c r="K616">
        <v>658.01583734097301</v>
      </c>
      <c r="L616">
        <v>578.873645366863</v>
      </c>
      <c r="M616">
        <v>25.5788717465494</v>
      </c>
      <c r="N616">
        <v>0.19984107561002201</v>
      </c>
      <c r="O616">
        <v>29.3637846655791</v>
      </c>
      <c r="P616">
        <v>58.849442860844697</v>
      </c>
      <c r="Q616">
        <v>-1.6449601562076002E-2</v>
      </c>
    </row>
    <row r="617" spans="1:17" x14ac:dyDescent="0.3">
      <c r="A617" t="s">
        <v>1363</v>
      </c>
      <c r="B617" t="s">
        <v>1364</v>
      </c>
      <c r="C617" t="s">
        <v>3181</v>
      </c>
      <c r="D617" t="s">
        <v>1365</v>
      </c>
      <c r="E617">
        <v>8459.1261069100001</v>
      </c>
      <c r="F617">
        <v>264.55</v>
      </c>
      <c r="G617">
        <v>9.6472657071533803</v>
      </c>
      <c r="H617">
        <v>7.1554512120358504</v>
      </c>
      <c r="I617">
        <v>28.656737759317998</v>
      </c>
      <c r="J617">
        <v>11.238240358956199</v>
      </c>
      <c r="K617">
        <v>242.75075280413799</v>
      </c>
      <c r="L617">
        <v>214.638146161311</v>
      </c>
      <c r="M617">
        <v>70.193802042748104</v>
      </c>
      <c r="N617">
        <v>0.74533253244651398</v>
      </c>
      <c r="O617">
        <v>3.3264033264033199</v>
      </c>
      <c r="P617">
        <v>55.9846698113207</v>
      </c>
      <c r="Q617">
        <v>-1.5306002166791999E-2</v>
      </c>
    </row>
    <row r="618" spans="1:17" hidden="1" x14ac:dyDescent="0.3">
      <c r="A618" t="s">
        <v>1366</v>
      </c>
      <c r="B618" t="s">
        <v>1367</v>
      </c>
      <c r="C618" t="s">
        <v>3184</v>
      </c>
      <c r="D618" t="s">
        <v>431</v>
      </c>
      <c r="E618">
        <v>8441.3912409749992</v>
      </c>
      <c r="F618">
        <v>1077.3499999999999</v>
      </c>
      <c r="G618">
        <v>6.6204299334191603</v>
      </c>
      <c r="H618">
        <v>-1.2068507944103699</v>
      </c>
      <c r="I618">
        <v>12.6290834353902</v>
      </c>
      <c r="J618">
        <v>1.48310425277976</v>
      </c>
      <c r="K618">
        <v>1056.9601000541199</v>
      </c>
      <c r="L618">
        <v>939.09758038647499</v>
      </c>
      <c r="M618">
        <v>45.659753780281299</v>
      </c>
      <c r="N618">
        <v>0.42709740152388798</v>
      </c>
      <c r="O618">
        <v>14.911588620225499</v>
      </c>
      <c r="P618">
        <v>42.196264766052899</v>
      </c>
      <c r="Q618">
        <v>9.6104701930646005E-2</v>
      </c>
    </row>
    <row r="619" spans="1:17" x14ac:dyDescent="0.3">
      <c r="A619" t="s">
        <v>1368</v>
      </c>
      <c r="B619" t="s">
        <v>1369</v>
      </c>
      <c r="C619" t="s">
        <v>3183</v>
      </c>
      <c r="D619" t="s">
        <v>468</v>
      </c>
      <c r="E619">
        <v>8432.8537236184602</v>
      </c>
      <c r="F619">
        <v>766.45</v>
      </c>
      <c r="G619">
        <v>-42.1212203496897</v>
      </c>
      <c r="H619">
        <v>-0.116616070581273</v>
      </c>
      <c r="I619">
        <v>-27.3411114743026</v>
      </c>
      <c r="J619">
        <v>6.5706746455938401</v>
      </c>
      <c r="K619">
        <v>767.712905034551</v>
      </c>
      <c r="L619">
        <v>825.08354194404399</v>
      </c>
      <c r="M619">
        <v>64.349343244026201</v>
      </c>
      <c r="N619">
        <v>0.68462674912506205</v>
      </c>
      <c r="O619">
        <v>44.340791962946</v>
      </c>
      <c r="P619">
        <v>6.3922820655191597</v>
      </c>
      <c r="Q619">
        <v>-3.6126936378276998E-2</v>
      </c>
    </row>
    <row r="620" spans="1:17" x14ac:dyDescent="0.3">
      <c r="A620" t="s">
        <v>1370</v>
      </c>
      <c r="B620" t="s">
        <v>1371</v>
      </c>
      <c r="C620" t="s">
        <v>3181</v>
      </c>
      <c r="D620" t="s">
        <v>777</v>
      </c>
      <c r="E620">
        <v>8409.9851090060001</v>
      </c>
      <c r="F620">
        <v>203.27</v>
      </c>
      <c r="G620">
        <v>31.454223068983001</v>
      </c>
      <c r="H620">
        <v>-9.52609416373374</v>
      </c>
      <c r="I620">
        <v>5.8371604123307801</v>
      </c>
      <c r="J620">
        <v>1.64651246261206</v>
      </c>
      <c r="K620">
        <v>230.088163923167</v>
      </c>
      <c r="L620">
        <v>203.51313949638899</v>
      </c>
      <c r="M620">
        <v>33.2693070502499</v>
      </c>
      <c r="N620">
        <v>0.55278991348058903</v>
      </c>
      <c r="O620">
        <v>45.8601859595611</v>
      </c>
      <c r="P620">
        <v>83.622402890695497</v>
      </c>
      <c r="Q620">
        <v>0.166662539488586</v>
      </c>
    </row>
    <row r="621" spans="1:17" hidden="1" x14ac:dyDescent="0.3">
      <c r="A621" t="s">
        <v>1372</v>
      </c>
      <c r="B621" t="s">
        <v>1373</v>
      </c>
      <c r="C621" t="s">
        <v>3184</v>
      </c>
      <c r="D621" t="s">
        <v>757</v>
      </c>
      <c r="E621">
        <v>8375.5088797930002</v>
      </c>
      <c r="F621">
        <v>266.92</v>
      </c>
      <c r="G621">
        <v>1.5460752309629</v>
      </c>
      <c r="H621">
        <v>1.60534185110414</v>
      </c>
      <c r="I621">
        <v>1.07209782420179</v>
      </c>
      <c r="J621">
        <v>2.15368370998074</v>
      </c>
      <c r="K621">
        <v>264.15045535885798</v>
      </c>
      <c r="L621">
        <v>243.87039948994899</v>
      </c>
      <c r="M621">
        <v>59.785019392106697</v>
      </c>
      <c r="N621">
        <v>1.1200031084683999</v>
      </c>
      <c r="O621">
        <v>3.87007343024126</v>
      </c>
      <c r="P621">
        <v>35.561198577958301</v>
      </c>
      <c r="Q621">
        <v>1.1816369177710001E-3</v>
      </c>
    </row>
    <row r="622" spans="1:17" hidden="1" x14ac:dyDescent="0.3">
      <c r="A622" t="s">
        <v>1374</v>
      </c>
      <c r="B622" t="s">
        <v>1375</v>
      </c>
      <c r="C622" t="s">
        <v>3184</v>
      </c>
      <c r="D622" t="s">
        <v>1376</v>
      </c>
      <c r="E622">
        <v>8369.7008711939998</v>
      </c>
      <c r="F622">
        <v>1230.3900000000001</v>
      </c>
      <c r="K622">
        <v>1221.0284065276701</v>
      </c>
      <c r="L622">
        <v>1201.49851616978</v>
      </c>
      <c r="M622">
        <v>68.273684852772604</v>
      </c>
      <c r="N622">
        <v>1</v>
      </c>
      <c r="Q622">
        <v>-6.1080809493942997E-2</v>
      </c>
    </row>
    <row r="623" spans="1:17" x14ac:dyDescent="0.3">
      <c r="A623" t="s">
        <v>1377</v>
      </c>
      <c r="B623" t="s">
        <v>1378</v>
      </c>
      <c r="C623" t="s">
        <v>3182</v>
      </c>
      <c r="D623" t="s">
        <v>130</v>
      </c>
      <c r="E623">
        <v>8315.5315460999991</v>
      </c>
      <c r="F623">
        <v>524.45000000000005</v>
      </c>
      <c r="G623">
        <v>-33.751425295937501</v>
      </c>
      <c r="H623">
        <v>-4.5870487520081999</v>
      </c>
      <c r="I623">
        <v>-26.897102667261301</v>
      </c>
      <c r="J623">
        <v>-3.5287953732116799</v>
      </c>
      <c r="K623">
        <v>564.34070814265999</v>
      </c>
      <c r="L623">
        <v>569.42946631434995</v>
      </c>
      <c r="M623">
        <v>39.802370112140203</v>
      </c>
      <c r="N623">
        <v>1.37152788692779</v>
      </c>
      <c r="O623">
        <v>29.430832300505202</v>
      </c>
      <c r="P623">
        <v>10.410526315789401</v>
      </c>
      <c r="Q623">
        <v>7.0990883586509998E-2</v>
      </c>
    </row>
    <row r="624" spans="1:17" x14ac:dyDescent="0.3">
      <c r="A624" t="s">
        <v>1379</v>
      </c>
      <c r="B624" t="s">
        <v>1380</v>
      </c>
      <c r="C624" t="s">
        <v>3178</v>
      </c>
      <c r="D624" t="s">
        <v>83</v>
      </c>
      <c r="E624">
        <v>8312.9922841456992</v>
      </c>
      <c r="F624">
        <v>3294.4</v>
      </c>
      <c r="G624">
        <v>60.128806935035101</v>
      </c>
      <c r="H624">
        <v>4.9658957033081803</v>
      </c>
      <c r="I624">
        <v>17.728244627030001</v>
      </c>
      <c r="J624">
        <v>6.0675407786943403</v>
      </c>
      <c r="K624">
        <v>3212.6560317399899</v>
      </c>
      <c r="L624">
        <v>2689.1579883363602</v>
      </c>
      <c r="M624">
        <v>56.555574134451902</v>
      </c>
      <c r="N624">
        <v>0.69403435325986496</v>
      </c>
      <c r="O624">
        <v>6.9982394366197003</v>
      </c>
      <c r="P624">
        <v>112.398052931884</v>
      </c>
      <c r="Q624">
        <v>0.187424732518853</v>
      </c>
    </row>
    <row r="625" spans="1:17" x14ac:dyDescent="0.3">
      <c r="A625" t="s">
        <v>1381</v>
      </c>
      <c r="B625" t="s">
        <v>1382</v>
      </c>
      <c r="C625" t="s">
        <v>3176</v>
      </c>
      <c r="D625" t="s">
        <v>1383</v>
      </c>
      <c r="E625">
        <v>8271.6738271499999</v>
      </c>
      <c r="F625">
        <v>406.5</v>
      </c>
      <c r="G625">
        <v>57.128069826553897</v>
      </c>
      <c r="H625">
        <v>5.8669022232558499</v>
      </c>
      <c r="I625">
        <v>15.502101066291599</v>
      </c>
      <c r="J625">
        <v>4.5530612597136901</v>
      </c>
      <c r="K625">
        <v>417.013733772065</v>
      </c>
      <c r="L625">
        <v>389.60236681180203</v>
      </c>
      <c r="M625">
        <v>62.124012464606899</v>
      </c>
      <c r="N625">
        <v>0.77374790468569898</v>
      </c>
      <c r="O625">
        <v>44.649446494464897</v>
      </c>
      <c r="P625">
        <v>96.329389036464605</v>
      </c>
      <c r="Q625">
        <v>8.9022275763304001E-2</v>
      </c>
    </row>
    <row r="626" spans="1:17" x14ac:dyDescent="0.3">
      <c r="A626" t="s">
        <v>1384</v>
      </c>
      <c r="B626" t="s">
        <v>1385</v>
      </c>
      <c r="C626" t="s">
        <v>3179</v>
      </c>
      <c r="D626" t="s">
        <v>322</v>
      </c>
      <c r="E626">
        <v>8259.8257450373803</v>
      </c>
      <c r="F626">
        <v>215.96</v>
      </c>
      <c r="G626">
        <v>23.757509202141701</v>
      </c>
      <c r="H626">
        <v>-1.91203162541368</v>
      </c>
      <c r="I626">
        <v>-8.9964558416747895</v>
      </c>
      <c r="J626">
        <v>5.25329528650329</v>
      </c>
      <c r="K626">
        <v>216.57151408951299</v>
      </c>
      <c r="L626">
        <v>205.62244771709101</v>
      </c>
      <c r="M626">
        <v>56.915493260231699</v>
      </c>
      <c r="N626">
        <v>0.47161649125514798</v>
      </c>
      <c r="O626">
        <v>21.318762733839499</v>
      </c>
      <c r="P626">
        <v>61.104065647146498</v>
      </c>
    </row>
    <row r="627" spans="1:17" x14ac:dyDescent="0.3">
      <c r="A627" t="s">
        <v>1386</v>
      </c>
      <c r="B627" t="s">
        <v>1387</v>
      </c>
      <c r="C627" t="s">
        <v>3183</v>
      </c>
      <c r="D627" t="s">
        <v>440</v>
      </c>
      <c r="E627">
        <v>8188.4165896916002</v>
      </c>
      <c r="F627">
        <v>500.05</v>
      </c>
      <c r="G627">
        <v>-27.047803256941801</v>
      </c>
      <c r="H627">
        <v>2.9725518535762299</v>
      </c>
      <c r="I627">
        <v>-4.09060822143213</v>
      </c>
      <c r="J627">
        <v>3.2416709982479599</v>
      </c>
      <c r="K627">
        <v>511.98937363705699</v>
      </c>
      <c r="L627">
        <v>498.36240597364798</v>
      </c>
      <c r="M627">
        <v>56.7556418297969</v>
      </c>
      <c r="N627">
        <v>0.32209613034998202</v>
      </c>
      <c r="O627">
        <v>26.767323267673198</v>
      </c>
      <c r="P627">
        <v>24.143495531281001</v>
      </c>
      <c r="Q627">
        <v>-6.7874260143033993E-2</v>
      </c>
    </row>
    <row r="628" spans="1:17" x14ac:dyDescent="0.3">
      <c r="A628" t="s">
        <v>1388</v>
      </c>
      <c r="B628" t="s">
        <v>1389</v>
      </c>
      <c r="C628" t="s">
        <v>3173</v>
      </c>
      <c r="D628" t="s">
        <v>54</v>
      </c>
      <c r="E628">
        <v>8172.3861815600003</v>
      </c>
      <c r="F628">
        <v>805.7</v>
      </c>
      <c r="G628">
        <v>93.364261728997207</v>
      </c>
      <c r="H628">
        <v>10.0854436972109</v>
      </c>
      <c r="I628">
        <v>44.675534518519399</v>
      </c>
      <c r="J628">
        <v>2.22829284851551</v>
      </c>
      <c r="K628">
        <v>769.32437217363395</v>
      </c>
      <c r="L628">
        <v>586.10973216621505</v>
      </c>
      <c r="M628">
        <v>50.068549567675198</v>
      </c>
      <c r="N628">
        <v>0.56520042289615302</v>
      </c>
      <c r="O628">
        <v>19.0889909395556</v>
      </c>
      <c r="P628">
        <v>171.46226415094301</v>
      </c>
      <c r="Q628">
        <v>2.4242648151579001E-2</v>
      </c>
    </row>
    <row r="629" spans="1:17" x14ac:dyDescent="0.3">
      <c r="A629" t="s">
        <v>1390</v>
      </c>
      <c r="B629" t="s">
        <v>1391</v>
      </c>
      <c r="C629" t="s">
        <v>3168</v>
      </c>
      <c r="D629" t="s">
        <v>21</v>
      </c>
      <c r="E629">
        <v>8165.2279626</v>
      </c>
      <c r="F629">
        <v>2641.2</v>
      </c>
      <c r="G629">
        <v>-19.469006220042701</v>
      </c>
      <c r="H629">
        <v>-8.51444169203101</v>
      </c>
      <c r="I629">
        <v>-11.7346284601087</v>
      </c>
      <c r="J629">
        <v>3.4996692469790101</v>
      </c>
      <c r="K629">
        <v>2738.10209485007</v>
      </c>
      <c r="L629">
        <v>2653.5466282894599</v>
      </c>
      <c r="M629">
        <v>43.289243052705999</v>
      </c>
      <c r="N629">
        <v>0.59808452941325196</v>
      </c>
      <c r="O629">
        <v>19.074663031955101</v>
      </c>
      <c r="P629">
        <v>25.589025463017901</v>
      </c>
      <c r="Q629">
        <v>-4.2271362523616997E-2</v>
      </c>
    </row>
    <row r="630" spans="1:17" hidden="1" x14ac:dyDescent="0.3">
      <c r="A630" t="s">
        <v>1392</v>
      </c>
      <c r="B630" t="s">
        <v>1393</v>
      </c>
      <c r="C630" t="s">
        <v>3169</v>
      </c>
      <c r="D630" t="s">
        <v>577</v>
      </c>
      <c r="E630">
        <v>8118.1090581418503</v>
      </c>
      <c r="F630">
        <v>722.75</v>
      </c>
      <c r="G630">
        <v>3.3906559859746399</v>
      </c>
      <c r="H630">
        <v>0.72434932696725496</v>
      </c>
      <c r="I630">
        <v>6.6964383973514296</v>
      </c>
      <c r="J630">
        <v>5.5131848938610899</v>
      </c>
      <c r="K630">
        <v>733.975603405475</v>
      </c>
      <c r="M630">
        <v>58.7699607626055</v>
      </c>
      <c r="N630">
        <v>0.54804281723835602</v>
      </c>
      <c r="O630">
        <v>10.5499827049463</v>
      </c>
      <c r="P630">
        <v>39.217952422228599</v>
      </c>
    </row>
    <row r="631" spans="1:17" x14ac:dyDescent="0.3">
      <c r="A631" t="s">
        <v>1394</v>
      </c>
      <c r="B631" t="s">
        <v>1395</v>
      </c>
      <c r="C631" t="s">
        <v>3169</v>
      </c>
      <c r="D631" t="s">
        <v>21</v>
      </c>
      <c r="E631">
        <v>8115.1931298399904</v>
      </c>
      <c r="F631">
        <v>31.63</v>
      </c>
      <c r="G631">
        <v>59.280700515245798</v>
      </c>
      <c r="H631">
        <v>0.59086273692893898</v>
      </c>
      <c r="I631">
        <v>-26.788097545796699</v>
      </c>
      <c r="J631">
        <v>5.8819938121348798</v>
      </c>
      <c r="K631">
        <v>29.013379191071099</v>
      </c>
      <c r="L631">
        <v>28.035258518651499</v>
      </c>
      <c r="M631">
        <v>63.528337080088001</v>
      </c>
      <c r="N631">
        <v>0.74121276652240797</v>
      </c>
      <c r="O631">
        <v>28.051828315173498</v>
      </c>
      <c r="P631">
        <v>94.660916169481197</v>
      </c>
      <c r="Q631">
        <v>2.7028406585820001E-2</v>
      </c>
    </row>
    <row r="632" spans="1:17" hidden="1" x14ac:dyDescent="0.3">
      <c r="A632" t="s">
        <v>1396</v>
      </c>
      <c r="B632" t="s">
        <v>1397</v>
      </c>
      <c r="C632" t="s">
        <v>3179</v>
      </c>
      <c r="D632" t="s">
        <v>294</v>
      </c>
      <c r="E632">
        <v>8095.2772328724504</v>
      </c>
      <c r="F632">
        <v>359.95</v>
      </c>
      <c r="G632">
        <v>-39.645754427425899</v>
      </c>
      <c r="H632">
        <v>-14.3429862045133</v>
      </c>
      <c r="I632">
        <v>-40.3718986917183</v>
      </c>
      <c r="J632">
        <v>2.38022708126941</v>
      </c>
      <c r="K632">
        <v>393.01139539051502</v>
      </c>
      <c r="M632">
        <v>29.535736883855499</v>
      </c>
      <c r="N632">
        <v>0.90306780402230102</v>
      </c>
      <c r="O632">
        <v>49.534657591332099</v>
      </c>
      <c r="P632">
        <v>0.98190489549725402</v>
      </c>
    </row>
    <row r="633" spans="1:17" x14ac:dyDescent="0.3">
      <c r="A633" t="s">
        <v>1398</v>
      </c>
      <c r="B633" t="s">
        <v>1399</v>
      </c>
      <c r="C633" t="s">
        <v>3183</v>
      </c>
      <c r="D633" t="s">
        <v>468</v>
      </c>
      <c r="E633">
        <v>8071.5204275550004</v>
      </c>
      <c r="F633">
        <v>286.7</v>
      </c>
      <c r="G633">
        <v>-27.971739528798501</v>
      </c>
      <c r="H633">
        <v>-0.15568142649248601</v>
      </c>
      <c r="I633">
        <v>1.35588237497084</v>
      </c>
      <c r="J633">
        <v>1.8184014036576599</v>
      </c>
      <c r="K633">
        <v>285.77733027439001</v>
      </c>
      <c r="L633">
        <v>270.22593432429898</v>
      </c>
      <c r="M633">
        <v>46.766565401622003</v>
      </c>
      <c r="N633">
        <v>0.61690064892785501</v>
      </c>
      <c r="O633">
        <v>13.533310080223201</v>
      </c>
      <c r="P633">
        <v>30.318181818181799</v>
      </c>
      <c r="Q633">
        <v>-0.11271745528567401</v>
      </c>
    </row>
    <row r="634" spans="1:17" x14ac:dyDescent="0.3">
      <c r="A634" t="s">
        <v>1400</v>
      </c>
      <c r="B634" t="s">
        <v>1401</v>
      </c>
      <c r="C634" t="s">
        <v>3182</v>
      </c>
      <c r="D634" t="s">
        <v>130</v>
      </c>
      <c r="E634">
        <v>8044.4032239869903</v>
      </c>
      <c r="F634">
        <v>123.65</v>
      </c>
      <c r="G634">
        <v>21.220284293772401</v>
      </c>
      <c r="H634">
        <v>-3.4643613912198701</v>
      </c>
      <c r="I634">
        <v>-16.061070561990999</v>
      </c>
      <c r="J634">
        <v>1.0823730442414401</v>
      </c>
      <c r="K634">
        <v>130.41940461448499</v>
      </c>
      <c r="L634">
        <v>121.525585269535</v>
      </c>
      <c r="M634">
        <v>46.320054956519101</v>
      </c>
      <c r="N634">
        <v>1.0706627843094101</v>
      </c>
      <c r="O634">
        <v>32.923574605741997</v>
      </c>
      <c r="P634">
        <v>79.202898550724598</v>
      </c>
      <c r="Q634">
        <v>-1.0725236844105E-2</v>
      </c>
    </row>
    <row r="635" spans="1:17" hidden="1" x14ac:dyDescent="0.3">
      <c r="A635" t="s">
        <v>1402</v>
      </c>
      <c r="B635" t="s">
        <v>1403</v>
      </c>
      <c r="C635" t="s">
        <v>3184</v>
      </c>
      <c r="D635" t="s">
        <v>613</v>
      </c>
      <c r="E635">
        <v>8034.5774942999997</v>
      </c>
      <c r="F635">
        <v>4067.3</v>
      </c>
      <c r="G635">
        <v>-1.5030506499484</v>
      </c>
      <c r="H635">
        <v>7.9327426685592197</v>
      </c>
      <c r="I635">
        <v>8.6001899271634805</v>
      </c>
      <c r="J635">
        <v>4.6085265775766997</v>
      </c>
      <c r="K635">
        <v>3879.0781753429601</v>
      </c>
      <c r="L635">
        <v>3624.1616191706398</v>
      </c>
      <c r="M635">
        <v>55.543356504799803</v>
      </c>
      <c r="N635">
        <v>3.5437248866182101</v>
      </c>
      <c r="O635">
        <v>6.58053254001425</v>
      </c>
      <c r="P635">
        <v>34.387338719003402</v>
      </c>
      <c r="Q635">
        <v>-2.196558255693E-2</v>
      </c>
    </row>
    <row r="636" spans="1:17" x14ac:dyDescent="0.3">
      <c r="A636" t="s">
        <v>1404</v>
      </c>
      <c r="B636" t="s">
        <v>1405</v>
      </c>
      <c r="C636" t="s">
        <v>3179</v>
      </c>
      <c r="D636" t="s">
        <v>294</v>
      </c>
      <c r="E636">
        <v>8026.6825335399899</v>
      </c>
      <c r="F636">
        <v>389.65</v>
      </c>
      <c r="G636">
        <v>-32.908688492708301</v>
      </c>
      <c r="H636">
        <v>-3.7451855193227699</v>
      </c>
      <c r="I636">
        <v>-18.556073699192201</v>
      </c>
      <c r="J636">
        <v>4.99484077683862</v>
      </c>
      <c r="K636">
        <v>415.09911000229198</v>
      </c>
      <c r="L636">
        <v>409.35428965785502</v>
      </c>
      <c r="M636">
        <v>42.624469186607698</v>
      </c>
      <c r="N636">
        <v>0.91946802673913797</v>
      </c>
      <c r="O636">
        <v>29.603490311818302</v>
      </c>
      <c r="P636">
        <v>12.048885693745399</v>
      </c>
      <c r="Q636">
        <v>4.4603331578587001E-2</v>
      </c>
    </row>
    <row r="637" spans="1:17" x14ac:dyDescent="0.3">
      <c r="A637" t="s">
        <v>1406</v>
      </c>
      <c r="B637" t="s">
        <v>1407</v>
      </c>
      <c r="C637" t="s">
        <v>3179</v>
      </c>
      <c r="D637" t="s">
        <v>613</v>
      </c>
      <c r="E637">
        <v>7997.0778006299997</v>
      </c>
      <c r="F637">
        <v>586.85</v>
      </c>
      <c r="G637">
        <v>51.997346378903003</v>
      </c>
      <c r="H637">
        <v>10.062737605355499</v>
      </c>
      <c r="I637">
        <v>15.765734019406899</v>
      </c>
      <c r="J637">
        <v>6.1248479448990203</v>
      </c>
      <c r="K637">
        <v>550.633868183299</v>
      </c>
      <c r="L637">
        <v>482.629880718322</v>
      </c>
      <c r="M637">
        <v>62.4708430074894</v>
      </c>
      <c r="N637">
        <v>0.82154039842128401</v>
      </c>
      <c r="O637">
        <v>6.14296668654681</v>
      </c>
      <c r="P637">
        <v>96.3694160950309</v>
      </c>
      <c r="Q637">
        <v>5.8937095091852999E-2</v>
      </c>
    </row>
    <row r="638" spans="1:17" x14ac:dyDescent="0.3">
      <c r="A638" t="s">
        <v>1408</v>
      </c>
      <c r="B638" t="s">
        <v>1409</v>
      </c>
      <c r="C638" t="s">
        <v>3167</v>
      </c>
      <c r="D638" t="s">
        <v>1383</v>
      </c>
      <c r="E638">
        <v>7993.1834915399904</v>
      </c>
      <c r="F638">
        <v>488.1</v>
      </c>
      <c r="G638">
        <v>63.361315714367599</v>
      </c>
      <c r="H638">
        <v>1.4035281547388001</v>
      </c>
      <c r="I638">
        <v>11.7596205919222</v>
      </c>
      <c r="J638">
        <v>4.5483960455677499</v>
      </c>
      <c r="K638">
        <v>505.53331868204998</v>
      </c>
      <c r="L638">
        <v>466.692454824641</v>
      </c>
      <c r="M638">
        <v>52.281681443079798</v>
      </c>
      <c r="N638">
        <v>0.56844652922777605</v>
      </c>
      <c r="O638">
        <v>30.055316533497201</v>
      </c>
      <c r="P638">
        <v>104.28292410714199</v>
      </c>
    </row>
    <row r="639" spans="1:17" hidden="1" x14ac:dyDescent="0.3">
      <c r="A639" t="s">
        <v>1410</v>
      </c>
      <c r="B639" t="s">
        <v>1411</v>
      </c>
      <c r="C639" t="s">
        <v>3184</v>
      </c>
      <c r="D639" t="s">
        <v>1412</v>
      </c>
      <c r="E639">
        <v>7974.8932347237496</v>
      </c>
      <c r="F639">
        <v>1903.5</v>
      </c>
      <c r="G639">
        <v>86.274851905845694</v>
      </c>
      <c r="H639">
        <v>-5.3940336462961502</v>
      </c>
      <c r="I639">
        <v>58.428612386478598</v>
      </c>
      <c r="J639">
        <v>5.7002116771425904</v>
      </c>
      <c r="K639">
        <v>1888.70496650938</v>
      </c>
      <c r="L639">
        <v>1449.55398240095</v>
      </c>
      <c r="M639">
        <v>47.662765125604999</v>
      </c>
      <c r="N639">
        <v>0.35149294336304399</v>
      </c>
      <c r="O639">
        <v>16.889939584975</v>
      </c>
      <c r="P639">
        <v>145.61290322580601</v>
      </c>
    </row>
    <row r="640" spans="1:17" x14ac:dyDescent="0.3">
      <c r="A640" t="s">
        <v>1413</v>
      </c>
      <c r="B640" t="s">
        <v>1414</v>
      </c>
      <c r="C640" t="s">
        <v>3179</v>
      </c>
      <c r="D640" t="s">
        <v>127</v>
      </c>
      <c r="E640">
        <v>7943.10237435</v>
      </c>
      <c r="F640">
        <v>646.45000000000005</v>
      </c>
      <c r="G640">
        <v>-44.655490829176301</v>
      </c>
      <c r="H640">
        <v>-2.5321965579118202</v>
      </c>
      <c r="I640">
        <v>-18.9425522142188</v>
      </c>
      <c r="J640">
        <v>-0.99575766145096201</v>
      </c>
      <c r="K640">
        <v>678.52345612843305</v>
      </c>
      <c r="L640">
        <v>698.99189893355594</v>
      </c>
      <c r="M640">
        <v>36.321515206991599</v>
      </c>
      <c r="N640">
        <v>0.48742904624546401</v>
      </c>
      <c r="O640">
        <v>31.3326630056462</v>
      </c>
      <c r="P640">
        <v>7.9936518543267603</v>
      </c>
      <c r="Q640">
        <v>-0.105355555979738</v>
      </c>
    </row>
    <row r="641" spans="1:17" x14ac:dyDescent="0.3">
      <c r="A641" t="s">
        <v>1415</v>
      </c>
      <c r="B641" t="s">
        <v>1416</v>
      </c>
      <c r="C641" t="s">
        <v>3181</v>
      </c>
      <c r="D641" t="s">
        <v>124</v>
      </c>
      <c r="E641">
        <v>7900.8517403199903</v>
      </c>
      <c r="F641">
        <v>732.45</v>
      </c>
      <c r="G641">
        <v>22.419576161550999</v>
      </c>
      <c r="H641">
        <v>10.4092388890018</v>
      </c>
      <c r="I641">
        <v>15.557129374169399</v>
      </c>
      <c r="J641">
        <v>6.10370289610462</v>
      </c>
      <c r="K641">
        <v>664.16600852276702</v>
      </c>
      <c r="L641">
        <v>608.472777617887</v>
      </c>
      <c r="M641">
        <v>70.651985461523097</v>
      </c>
      <c r="N641">
        <v>1.3943027422621901</v>
      </c>
      <c r="O641">
        <v>14.908867499488</v>
      </c>
      <c r="P641">
        <v>62.477817213842002</v>
      </c>
      <c r="Q641">
        <v>6.3462110729786997E-2</v>
      </c>
    </row>
    <row r="642" spans="1:17" hidden="1" x14ac:dyDescent="0.3">
      <c r="A642" t="s">
        <v>1417</v>
      </c>
      <c r="B642" t="s">
        <v>1418</v>
      </c>
      <c r="C642" t="s">
        <v>3184</v>
      </c>
      <c r="D642" t="s">
        <v>83</v>
      </c>
      <c r="E642">
        <v>7877.426343696</v>
      </c>
      <c r="F642">
        <v>167.06</v>
      </c>
      <c r="G642">
        <v>508.33652576231998</v>
      </c>
      <c r="H642">
        <v>55.988388986849898</v>
      </c>
      <c r="I642">
        <v>166.81498788227</v>
      </c>
      <c r="J642">
        <v>12.282034165664999</v>
      </c>
      <c r="K642">
        <v>122.192796299919</v>
      </c>
      <c r="L642">
        <v>78.108674949508099</v>
      </c>
      <c r="M642">
        <v>70.759953797453505</v>
      </c>
      <c r="N642">
        <v>1.41927328350071</v>
      </c>
      <c r="O642">
        <v>11.9777325511792</v>
      </c>
      <c r="P642">
        <v>556.424361493123</v>
      </c>
      <c r="Q642">
        <v>0.13511881012164301</v>
      </c>
    </row>
    <row r="643" spans="1:17" x14ac:dyDescent="0.3">
      <c r="A643" t="s">
        <v>1419</v>
      </c>
      <c r="B643" t="s">
        <v>1420</v>
      </c>
      <c r="C643" t="s">
        <v>3188</v>
      </c>
      <c r="D643" t="s">
        <v>1421</v>
      </c>
      <c r="E643">
        <v>7870.6220612500001</v>
      </c>
      <c r="F643">
        <v>621.04999999999995</v>
      </c>
      <c r="G643">
        <v>-12.8210680254394</v>
      </c>
      <c r="H643">
        <v>-3.0947134092383299</v>
      </c>
      <c r="I643">
        <v>4.54131419875013</v>
      </c>
      <c r="J643">
        <v>1.9351695517206799</v>
      </c>
      <c r="K643">
        <v>654.59596740812106</v>
      </c>
      <c r="L643">
        <v>585.978600590224</v>
      </c>
      <c r="M643">
        <v>34.139408889921697</v>
      </c>
      <c r="N643">
        <v>1.38584143722921</v>
      </c>
      <c r="O643">
        <v>23.725947991304999</v>
      </c>
      <c r="P643">
        <v>52.6108858582135</v>
      </c>
      <c r="Q643">
        <v>0.129067142321554</v>
      </c>
    </row>
    <row r="644" spans="1:17" x14ac:dyDescent="0.3">
      <c r="A644" t="s">
        <v>1422</v>
      </c>
      <c r="B644" t="s">
        <v>1423</v>
      </c>
      <c r="C644" t="s">
        <v>3181</v>
      </c>
      <c r="D644" t="s">
        <v>1005</v>
      </c>
      <c r="E644">
        <v>7842.4576607999998</v>
      </c>
      <c r="F644">
        <v>862.45</v>
      </c>
      <c r="G644">
        <v>68.603351009562502</v>
      </c>
      <c r="H644">
        <v>-6.8485841640503597</v>
      </c>
      <c r="I644">
        <v>22.726104041039701</v>
      </c>
      <c r="J644">
        <v>-2.0447106438876301</v>
      </c>
      <c r="K644">
        <v>878.02025719932396</v>
      </c>
      <c r="L644">
        <v>758.18867383521899</v>
      </c>
      <c r="M644">
        <v>24.664505104157499</v>
      </c>
      <c r="N644">
        <v>0.94659193283639198</v>
      </c>
      <c r="O644">
        <v>22.789726940692201</v>
      </c>
      <c r="P644">
        <v>102.95328862219</v>
      </c>
      <c r="Q644">
        <v>0.150353034232729</v>
      </c>
    </row>
    <row r="645" spans="1:17" x14ac:dyDescent="0.3">
      <c r="A645" t="s">
        <v>1424</v>
      </c>
      <c r="B645" t="s">
        <v>1425</v>
      </c>
      <c r="C645" t="s">
        <v>3183</v>
      </c>
      <c r="D645" t="s">
        <v>167</v>
      </c>
      <c r="E645">
        <v>7802.6033475000004</v>
      </c>
      <c r="F645">
        <v>1056.05</v>
      </c>
      <c r="G645">
        <v>89.618775455331203</v>
      </c>
      <c r="H645">
        <v>10.617682660300501</v>
      </c>
      <c r="I645">
        <v>41.945355633355398</v>
      </c>
      <c r="J645">
        <v>9.2429921398546</v>
      </c>
      <c r="K645">
        <v>998.92545344339703</v>
      </c>
      <c r="L645">
        <v>802.44160790668298</v>
      </c>
      <c r="M645">
        <v>80.059504104720205</v>
      </c>
      <c r="N645">
        <v>1.24944765364849</v>
      </c>
      <c r="O645">
        <v>8.8016665877562694</v>
      </c>
      <c r="P645">
        <v>141.60375200183</v>
      </c>
      <c r="Q645">
        <v>4.7033553536813003E-2</v>
      </c>
    </row>
    <row r="646" spans="1:17" x14ac:dyDescent="0.3">
      <c r="A646" t="s">
        <v>1426</v>
      </c>
      <c r="B646" t="s">
        <v>1427</v>
      </c>
      <c r="C646" t="s">
        <v>3172</v>
      </c>
      <c r="D646" t="s">
        <v>46</v>
      </c>
      <c r="E646">
        <v>7760.8100985000001</v>
      </c>
      <c r="F646">
        <v>561.4</v>
      </c>
      <c r="G646">
        <v>67.305984727943198</v>
      </c>
      <c r="H646">
        <v>-1.6448886201555999</v>
      </c>
      <c r="I646">
        <v>65.221180362587901</v>
      </c>
      <c r="J646">
        <v>1.8965469208313599</v>
      </c>
      <c r="K646">
        <v>553.88215723950498</v>
      </c>
      <c r="L646">
        <v>441.17078735191001</v>
      </c>
      <c r="M646">
        <v>47.721350127879496</v>
      </c>
      <c r="N646">
        <v>0.74616035129077696</v>
      </c>
      <c r="O646">
        <v>10.260064125400699</v>
      </c>
      <c r="P646">
        <v>132.70466321243501</v>
      </c>
      <c r="Q646">
        <v>0.19489369692026401</v>
      </c>
    </row>
    <row r="647" spans="1:17" hidden="1" x14ac:dyDescent="0.3">
      <c r="A647" t="s">
        <v>1428</v>
      </c>
      <c r="B647" t="s">
        <v>1429</v>
      </c>
      <c r="C647" t="s">
        <v>3184</v>
      </c>
      <c r="D647" t="s">
        <v>46</v>
      </c>
      <c r="E647">
        <v>7749.6267162079803</v>
      </c>
      <c r="F647">
        <v>802.2</v>
      </c>
      <c r="G647">
        <v>5086.5676974038797</v>
      </c>
      <c r="H647">
        <v>165.21136760131299</v>
      </c>
      <c r="I647">
        <v>400.69420138344799</v>
      </c>
      <c r="J647">
        <v>19.4421506649321</v>
      </c>
      <c r="K647">
        <v>400.135451438171</v>
      </c>
      <c r="L647">
        <v>207.72154802067101</v>
      </c>
      <c r="M647">
        <v>99.918691325144096</v>
      </c>
      <c r="N647">
        <v>2.4584298269648199</v>
      </c>
      <c r="O647">
        <v>0</v>
      </c>
      <c r="P647">
        <v>5115.86475942782</v>
      </c>
    </row>
    <row r="648" spans="1:17" x14ac:dyDescent="0.3">
      <c r="A648" t="s">
        <v>1430</v>
      </c>
      <c r="B648" t="s">
        <v>1431</v>
      </c>
      <c r="C648" t="s">
        <v>3172</v>
      </c>
      <c r="D648" t="s">
        <v>46</v>
      </c>
      <c r="E648">
        <v>7749.3934630000003</v>
      </c>
      <c r="F648">
        <v>519.4</v>
      </c>
      <c r="G648">
        <v>40.026491358294003</v>
      </c>
      <c r="H648">
        <v>-3.61494834505767</v>
      </c>
      <c r="I648">
        <v>0.38803451666304201</v>
      </c>
      <c r="J648">
        <v>2.4730185233861901</v>
      </c>
      <c r="K648">
        <v>532.46328602686697</v>
      </c>
      <c r="L648">
        <v>468.192980804863</v>
      </c>
      <c r="M648">
        <v>43.3348132289509</v>
      </c>
      <c r="N648">
        <v>0.90872843816212201</v>
      </c>
      <c r="O648">
        <v>13.207547169811299</v>
      </c>
      <c r="P648">
        <v>81.449781659388606</v>
      </c>
      <c r="Q648">
        <v>-3.4918682327029001E-2</v>
      </c>
    </row>
    <row r="649" spans="1:17" x14ac:dyDescent="0.3">
      <c r="A649" t="s">
        <v>1432</v>
      </c>
      <c r="B649" t="s">
        <v>1433</v>
      </c>
      <c r="C649" t="s">
        <v>3169</v>
      </c>
      <c r="D649" t="s">
        <v>24</v>
      </c>
      <c r="E649">
        <v>7744.4737089720002</v>
      </c>
      <c r="F649">
        <v>40.04</v>
      </c>
      <c r="G649">
        <v>-61.432655244278003</v>
      </c>
      <c r="H649">
        <v>-9.6614971504249603</v>
      </c>
      <c r="I649">
        <v>-34.193396229151197</v>
      </c>
      <c r="J649">
        <v>-0.822937613511741</v>
      </c>
      <c r="K649">
        <v>43.099270708972199</v>
      </c>
      <c r="L649">
        <v>46.769420699533001</v>
      </c>
      <c r="M649">
        <v>18.578829094294399</v>
      </c>
      <c r="N649">
        <v>1.1560243327064601</v>
      </c>
      <c r="O649">
        <v>57.342657342657297</v>
      </c>
      <c r="P649">
        <v>2.6666666666666599</v>
      </c>
      <c r="Q649">
        <v>6.5356662157458001E-2</v>
      </c>
    </row>
    <row r="650" spans="1:17" x14ac:dyDescent="0.3">
      <c r="A650" t="s">
        <v>1434</v>
      </c>
      <c r="B650" t="s">
        <v>1435</v>
      </c>
      <c r="C650" t="s">
        <v>3186</v>
      </c>
      <c r="D650" t="s">
        <v>610</v>
      </c>
      <c r="E650">
        <v>7707.3686418591396</v>
      </c>
      <c r="F650">
        <v>43.49</v>
      </c>
      <c r="G650">
        <v>-34.5476066862484</v>
      </c>
      <c r="H650">
        <v>-10.9758197168784</v>
      </c>
      <c r="I650">
        <v>-23.0639639048939</v>
      </c>
      <c r="J650">
        <v>1.89026418525571</v>
      </c>
      <c r="K650">
        <v>46.412666200195801</v>
      </c>
      <c r="L650">
        <v>46.615606397359002</v>
      </c>
      <c r="M650">
        <v>37.446857176436502</v>
      </c>
      <c r="N650">
        <v>0.53184663281599498</v>
      </c>
      <c r="O650">
        <v>57.967348815819697</v>
      </c>
      <c r="P650">
        <v>12.522639068564001</v>
      </c>
      <c r="Q650">
        <v>1.156647243004E-3</v>
      </c>
    </row>
    <row r="651" spans="1:17" x14ac:dyDescent="0.3">
      <c r="A651" t="s">
        <v>1436</v>
      </c>
      <c r="B651" t="s">
        <v>1437</v>
      </c>
      <c r="C651" t="s">
        <v>3187</v>
      </c>
      <c r="D651" t="s">
        <v>626</v>
      </c>
      <c r="E651">
        <v>7692.5604410399901</v>
      </c>
      <c r="F651">
        <v>463.1</v>
      </c>
      <c r="G651">
        <v>-10.8874481144529</v>
      </c>
      <c r="H651">
        <v>-3.1417975271727601</v>
      </c>
      <c r="I651">
        <v>19.087733304285301</v>
      </c>
      <c r="J651">
        <v>2.18782870345182</v>
      </c>
      <c r="K651">
        <v>468.56222527155501</v>
      </c>
      <c r="L651">
        <v>437.83319780275201</v>
      </c>
      <c r="M651">
        <v>48.082995141738998</v>
      </c>
      <c r="N651">
        <v>0.65631504864923695</v>
      </c>
      <c r="O651">
        <v>37.929172964802397</v>
      </c>
      <c r="P651">
        <v>45.126919460983999</v>
      </c>
      <c r="Q651">
        <v>6.2004201737995E-2</v>
      </c>
    </row>
    <row r="652" spans="1:17" x14ac:dyDescent="0.3">
      <c r="A652" t="s">
        <v>1438</v>
      </c>
      <c r="B652" t="s">
        <v>1439</v>
      </c>
      <c r="C652" t="s">
        <v>3182</v>
      </c>
      <c r="D652" t="s">
        <v>130</v>
      </c>
      <c r="E652">
        <v>7685.784045075</v>
      </c>
      <c r="F652">
        <v>256.75</v>
      </c>
      <c r="G652">
        <v>149.930779194114</v>
      </c>
      <c r="H652">
        <v>10.477852151825999</v>
      </c>
      <c r="I652">
        <v>49.030049204782301</v>
      </c>
      <c r="J652">
        <v>7.0131474694447604</v>
      </c>
      <c r="K652">
        <v>229.57571402435801</v>
      </c>
      <c r="L652">
        <v>181.749818806684</v>
      </c>
      <c r="M652">
        <v>72.302348649379596</v>
      </c>
      <c r="N652">
        <v>0.66396898941859095</v>
      </c>
      <c r="O652">
        <v>2.49269717624147</v>
      </c>
      <c r="P652">
        <v>205.10992275698101</v>
      </c>
      <c r="Q652">
        <v>0.16536678701590299</v>
      </c>
    </row>
    <row r="653" spans="1:17" x14ac:dyDescent="0.3">
      <c r="A653" t="s">
        <v>1440</v>
      </c>
      <c r="B653" t="s">
        <v>1441</v>
      </c>
      <c r="C653" t="s">
        <v>3186</v>
      </c>
      <c r="D653" t="s">
        <v>1442</v>
      </c>
      <c r="E653">
        <v>7678.91631710823</v>
      </c>
      <c r="F653">
        <v>983.5</v>
      </c>
      <c r="G653">
        <v>-11.392608388501699</v>
      </c>
      <c r="H653">
        <v>8.6637185352260797</v>
      </c>
      <c r="I653">
        <v>28.201781068861301</v>
      </c>
      <c r="J653">
        <v>3.0397336375150998</v>
      </c>
      <c r="K653">
        <v>959.13017858849901</v>
      </c>
      <c r="L653">
        <v>846.11352873728902</v>
      </c>
      <c r="M653">
        <v>48.906988299287697</v>
      </c>
      <c r="N653">
        <v>0.82748914105015903</v>
      </c>
      <c r="O653">
        <v>13.573970513472201</v>
      </c>
      <c r="P653">
        <v>66.272189349112395</v>
      </c>
      <c r="Q653">
        <v>-6.2077943642465001E-2</v>
      </c>
    </row>
    <row r="654" spans="1:17" x14ac:dyDescent="0.3">
      <c r="A654" t="s">
        <v>1443</v>
      </c>
      <c r="B654" t="s">
        <v>1444</v>
      </c>
      <c r="C654" t="s">
        <v>3178</v>
      </c>
      <c r="D654" t="s">
        <v>463</v>
      </c>
      <c r="E654">
        <v>7653.6917149000001</v>
      </c>
      <c r="F654">
        <v>522.6</v>
      </c>
      <c r="G654">
        <v>-50.6040940974219</v>
      </c>
      <c r="H654">
        <v>9.5926496553244505</v>
      </c>
      <c r="I654">
        <v>-15.556242127189501</v>
      </c>
      <c r="J654">
        <v>-1.56285411611203</v>
      </c>
      <c r="K654">
        <v>500.792083781293</v>
      </c>
      <c r="L654">
        <v>520.68987300629897</v>
      </c>
      <c r="M654">
        <v>55.168726419013801</v>
      </c>
      <c r="N654">
        <v>3.23807548871872</v>
      </c>
      <c r="O654">
        <v>33.448143895904998</v>
      </c>
      <c r="P654">
        <v>21.960326721120101</v>
      </c>
      <c r="Q654">
        <v>-3.1807898325026E-2</v>
      </c>
    </row>
    <row r="655" spans="1:17" hidden="1" x14ac:dyDescent="0.3">
      <c r="A655" t="s">
        <v>1445</v>
      </c>
      <c r="B655" t="s">
        <v>1446</v>
      </c>
      <c r="C655" t="s">
        <v>3184</v>
      </c>
      <c r="D655" t="s">
        <v>387</v>
      </c>
      <c r="E655">
        <v>7652.4894826500004</v>
      </c>
      <c r="F655">
        <v>341.7</v>
      </c>
      <c r="G655">
        <v>161.14067703258399</v>
      </c>
      <c r="H655">
        <v>-17.616599664729002</v>
      </c>
      <c r="I655">
        <v>49.701151637999303</v>
      </c>
      <c r="J655">
        <v>-2.4215718567920099</v>
      </c>
      <c r="K655">
        <v>345.55859464859401</v>
      </c>
      <c r="L655">
        <v>262.80671864022497</v>
      </c>
      <c r="M655">
        <v>25.8916726594931</v>
      </c>
      <c r="N655">
        <v>0.86197875981845196</v>
      </c>
      <c r="O655">
        <v>26.719344454199501</v>
      </c>
      <c r="P655">
        <v>202.92553191489301</v>
      </c>
      <c r="Q655">
        <v>0.168264403098976</v>
      </c>
    </row>
    <row r="656" spans="1:17" x14ac:dyDescent="0.3">
      <c r="A656" t="s">
        <v>1447</v>
      </c>
      <c r="B656" t="s">
        <v>1448</v>
      </c>
      <c r="C656" t="s">
        <v>3183</v>
      </c>
      <c r="D656" t="s">
        <v>468</v>
      </c>
      <c r="E656">
        <v>7620.5531950000004</v>
      </c>
      <c r="F656">
        <v>2264.3000000000002</v>
      </c>
      <c r="G656">
        <v>-25.267842139715899</v>
      </c>
      <c r="H656">
        <v>6.7071549133653097</v>
      </c>
      <c r="I656">
        <v>-5.9240190794674596</v>
      </c>
      <c r="J656">
        <v>5.9432705595302702</v>
      </c>
      <c r="K656">
        <v>2272.5217257604299</v>
      </c>
      <c r="L656">
        <v>2264.1744068043799</v>
      </c>
      <c r="M656">
        <v>70.409933851370994</v>
      </c>
      <c r="N656">
        <v>0.81846970262197605</v>
      </c>
      <c r="O656">
        <v>20.7878814644702</v>
      </c>
      <c r="P656">
        <v>15.5255102040816</v>
      </c>
      <c r="Q656">
        <v>-0.10379060720172301</v>
      </c>
    </row>
    <row r="657" spans="1:17" x14ac:dyDescent="0.3">
      <c r="A657" t="s">
        <v>1449</v>
      </c>
      <c r="B657" t="s">
        <v>1450</v>
      </c>
      <c r="C657" t="s">
        <v>3181</v>
      </c>
      <c r="D657" t="s">
        <v>140</v>
      </c>
      <c r="E657">
        <v>7608.6327954449998</v>
      </c>
      <c r="F657">
        <v>423.95</v>
      </c>
      <c r="G657">
        <v>-60.624509987007002</v>
      </c>
      <c r="H657">
        <v>-1.79394737632944</v>
      </c>
      <c r="I657">
        <v>-26.842495010772101</v>
      </c>
      <c r="J657">
        <v>-2.9203297247962099</v>
      </c>
      <c r="K657">
        <v>444.92756524152202</v>
      </c>
      <c r="L657">
        <v>472.26157135807802</v>
      </c>
      <c r="M657">
        <v>39.269620206365403</v>
      </c>
      <c r="N657">
        <v>0.96209402939183497</v>
      </c>
      <c r="O657">
        <v>66.340370326689495</v>
      </c>
      <c r="P657">
        <v>9.8031598031598008</v>
      </c>
      <c r="Q657">
        <v>2.1425781955113E-2</v>
      </c>
    </row>
    <row r="658" spans="1:17" x14ac:dyDescent="0.3">
      <c r="A658" t="s">
        <v>1451</v>
      </c>
      <c r="B658" t="s">
        <v>1452</v>
      </c>
      <c r="C658" t="s">
        <v>613</v>
      </c>
      <c r="D658" t="s">
        <v>613</v>
      </c>
      <c r="E658">
        <v>7602.3158408999998</v>
      </c>
      <c r="F658">
        <v>371.15</v>
      </c>
      <c r="G658">
        <v>40.371509404632299</v>
      </c>
      <c r="H658">
        <v>-8.4785787993969794</v>
      </c>
      <c r="I658">
        <v>-5.1566207978980998</v>
      </c>
      <c r="J658">
        <v>1.48075325130542</v>
      </c>
      <c r="K658">
        <v>395.43364492568702</v>
      </c>
      <c r="L658">
        <v>354.78366941809799</v>
      </c>
      <c r="M658">
        <v>37.838974133265801</v>
      </c>
      <c r="N658">
        <v>0.78687507281066105</v>
      </c>
      <c r="O658">
        <v>21.419911087161498</v>
      </c>
      <c r="P658">
        <v>72.467472118959094</v>
      </c>
      <c r="Q658">
        <v>1.6919265113698002E-2</v>
      </c>
    </row>
    <row r="659" spans="1:17" x14ac:dyDescent="0.3">
      <c r="A659" t="s">
        <v>1453</v>
      </c>
      <c r="B659" t="s">
        <v>1454</v>
      </c>
      <c r="C659" t="s">
        <v>3188</v>
      </c>
      <c r="D659" t="s">
        <v>161</v>
      </c>
      <c r="E659">
        <v>7587.1325540281296</v>
      </c>
      <c r="F659">
        <v>201.12</v>
      </c>
      <c r="G659">
        <v>185.93804769392901</v>
      </c>
      <c r="H659">
        <v>5.8806531587746598</v>
      </c>
      <c r="I659">
        <v>35.007299255225398</v>
      </c>
      <c r="J659">
        <v>1.3317994776578701</v>
      </c>
      <c r="K659">
        <v>195.77655757402599</v>
      </c>
      <c r="L659">
        <v>152.471303159012</v>
      </c>
      <c r="M659">
        <v>47.3959537554259</v>
      </c>
      <c r="N659">
        <v>0.56805470736841701</v>
      </c>
      <c r="O659">
        <v>11.6994828957836</v>
      </c>
      <c r="P659">
        <v>232.98013245033101</v>
      </c>
    </row>
    <row r="660" spans="1:17" x14ac:dyDescent="0.3">
      <c r="A660" t="s">
        <v>1455</v>
      </c>
      <c r="B660" t="s">
        <v>1456</v>
      </c>
      <c r="C660" t="s">
        <v>3172</v>
      </c>
      <c r="D660" t="s">
        <v>46</v>
      </c>
      <c r="E660">
        <v>7569.5942800000003</v>
      </c>
      <c r="F660">
        <v>1108.8</v>
      </c>
      <c r="G660">
        <v>31.096399570159001</v>
      </c>
      <c r="H660">
        <v>-8.2545046496527803</v>
      </c>
      <c r="I660">
        <v>-10.0679302231385</v>
      </c>
      <c r="J660">
        <v>-0.31270643158419398</v>
      </c>
      <c r="K660">
        <v>1229.40668918663</v>
      </c>
      <c r="L660">
        <v>1123.81405070501</v>
      </c>
      <c r="M660">
        <v>35.445198285969802</v>
      </c>
      <c r="N660">
        <v>0.68766372340589899</v>
      </c>
      <c r="O660">
        <v>39.109848484848399</v>
      </c>
      <c r="P660">
        <v>70.584615384615304</v>
      </c>
      <c r="Q660">
        <v>0.12611166469056001</v>
      </c>
    </row>
    <row r="661" spans="1:17" hidden="1" x14ac:dyDescent="0.3">
      <c r="A661" t="s">
        <v>1457</v>
      </c>
      <c r="B661" t="s">
        <v>1458</v>
      </c>
      <c r="C661" t="s">
        <v>3184</v>
      </c>
      <c r="D661" t="s">
        <v>215</v>
      </c>
      <c r="E661">
        <v>7556.5015148699904</v>
      </c>
      <c r="F661">
        <v>1381.4</v>
      </c>
      <c r="G661">
        <v>3718.6138014858102</v>
      </c>
      <c r="H661">
        <v>-5.7293298150769401</v>
      </c>
      <c r="I661">
        <v>132.01094217563701</v>
      </c>
      <c r="J661">
        <v>8.1998810298053506</v>
      </c>
      <c r="K661">
        <v>1381.1654096566001</v>
      </c>
      <c r="L661">
        <v>878.73296087593997</v>
      </c>
      <c r="M661">
        <v>59.069955631983397</v>
      </c>
      <c r="N661">
        <v>0.74121469591654898</v>
      </c>
      <c r="O661">
        <v>19.082090632691401</v>
      </c>
    </row>
    <row r="662" spans="1:17" x14ac:dyDescent="0.3">
      <c r="A662" t="s">
        <v>1459</v>
      </c>
      <c r="B662" t="s">
        <v>1460</v>
      </c>
      <c r="C662" t="s">
        <v>3171</v>
      </c>
      <c r="D662" t="s">
        <v>117</v>
      </c>
      <c r="E662">
        <v>7548.5351669674501</v>
      </c>
      <c r="F662">
        <v>638.1</v>
      </c>
      <c r="G662">
        <v>-12.1930062338858</v>
      </c>
      <c r="H662">
        <v>14.999778730169499</v>
      </c>
      <c r="I662">
        <v>13.582085957755501</v>
      </c>
      <c r="J662">
        <v>4.92370366899726</v>
      </c>
      <c r="K662">
        <v>597.90049176011496</v>
      </c>
      <c r="L662">
        <v>553.88601798720401</v>
      </c>
      <c r="M662">
        <v>62.055040988881203</v>
      </c>
      <c r="N662">
        <v>1.2338595894726101</v>
      </c>
      <c r="O662">
        <v>7.5693464974141804</v>
      </c>
      <c r="P662">
        <v>36.638115631691598</v>
      </c>
      <c r="Q662">
        <v>4.4146071196783002E-2</v>
      </c>
    </row>
    <row r="663" spans="1:17" x14ac:dyDescent="0.3">
      <c r="A663" t="s">
        <v>1461</v>
      </c>
      <c r="B663" t="s">
        <v>1462</v>
      </c>
      <c r="C663" t="s">
        <v>3181</v>
      </c>
      <c r="D663" t="s">
        <v>261</v>
      </c>
      <c r="E663">
        <v>7519.2067287199998</v>
      </c>
      <c r="F663">
        <v>3176.6</v>
      </c>
      <c r="G663">
        <v>27.312990481792198</v>
      </c>
      <c r="H663">
        <v>-3.05312025940743</v>
      </c>
      <c r="I663">
        <v>29.694752480606098</v>
      </c>
      <c r="J663">
        <v>7.1926897637858396</v>
      </c>
      <c r="K663">
        <v>3266.7355381628499</v>
      </c>
      <c r="L663">
        <v>2724.2034497928198</v>
      </c>
      <c r="M663">
        <v>53.517713365357203</v>
      </c>
      <c r="N663">
        <v>0.514620864687655</v>
      </c>
      <c r="O663">
        <v>23.811622489454098</v>
      </c>
      <c r="P663">
        <v>107.28221859706299</v>
      </c>
      <c r="Q663">
        <v>0.138017103911795</v>
      </c>
    </row>
    <row r="664" spans="1:17" x14ac:dyDescent="0.3">
      <c r="A664" t="s">
        <v>1463</v>
      </c>
      <c r="B664" t="s">
        <v>1464</v>
      </c>
      <c r="C664" t="s">
        <v>3179</v>
      </c>
      <c r="D664" t="s">
        <v>463</v>
      </c>
      <c r="E664">
        <v>7485.1050925600002</v>
      </c>
      <c r="F664">
        <v>1349.35</v>
      </c>
      <c r="G664">
        <v>-23.103381624143601</v>
      </c>
      <c r="H664">
        <v>20.166190607808002</v>
      </c>
      <c r="I664">
        <v>-0.79752119079068895</v>
      </c>
      <c r="J664">
        <v>9.4865445233575905</v>
      </c>
      <c r="K664">
        <v>1214.2465526113001</v>
      </c>
      <c r="L664">
        <v>1149.3253041364201</v>
      </c>
      <c r="M664">
        <v>86.320318292476202</v>
      </c>
      <c r="N664">
        <v>1.4825656182346501</v>
      </c>
      <c r="O664">
        <v>4.3317152703153496</v>
      </c>
      <c r="P664">
        <v>44.578377799207097</v>
      </c>
      <c r="Q664">
        <v>-2.5997926017885999E-2</v>
      </c>
    </row>
    <row r="665" spans="1:17" x14ac:dyDescent="0.3">
      <c r="A665" t="s">
        <v>1465</v>
      </c>
      <c r="B665" t="s">
        <v>1466</v>
      </c>
      <c r="C665" t="s">
        <v>3178</v>
      </c>
      <c r="D665" t="s">
        <v>187</v>
      </c>
      <c r="E665">
        <v>7467.8166967799998</v>
      </c>
      <c r="F665">
        <v>1805.1</v>
      </c>
      <c r="G665">
        <v>72.864434224240995</v>
      </c>
      <c r="H665">
        <v>-4.2933956032749396</v>
      </c>
      <c r="I665">
        <v>4.2098184299778998</v>
      </c>
      <c r="J665">
        <v>4.0466964495040401</v>
      </c>
      <c r="K665">
        <v>1858.5101782593199</v>
      </c>
      <c r="L665">
        <v>1554.1121804378799</v>
      </c>
      <c r="M665">
        <v>44.5480710612864</v>
      </c>
      <c r="N665">
        <v>0.47451714548672103</v>
      </c>
      <c r="O665">
        <v>20.325743726109302</v>
      </c>
      <c r="P665">
        <v>112.364705882352</v>
      </c>
      <c r="Q665">
        <v>3.7132936552508003E-2</v>
      </c>
    </row>
    <row r="666" spans="1:17" hidden="1" x14ac:dyDescent="0.3">
      <c r="A666" t="s">
        <v>1467</v>
      </c>
      <c r="B666" t="s">
        <v>1468</v>
      </c>
      <c r="C666" t="s">
        <v>3184</v>
      </c>
      <c r="D666" t="s">
        <v>24</v>
      </c>
      <c r="E666">
        <v>7456.7699688599996</v>
      </c>
      <c r="F666">
        <v>461</v>
      </c>
      <c r="G666">
        <v>-46.820990819001203</v>
      </c>
      <c r="H666">
        <v>0.37316488299592998</v>
      </c>
      <c r="I666">
        <v>-18.726420285044199</v>
      </c>
      <c r="J666">
        <v>1.8808005355494599</v>
      </c>
      <c r="K666">
        <v>471.12552210644702</v>
      </c>
      <c r="L666">
        <v>477.97964448553302</v>
      </c>
      <c r="M666">
        <v>46.116363543415702</v>
      </c>
      <c r="N666">
        <v>0.95656126206837899</v>
      </c>
      <c r="O666">
        <v>30.151843817787402</v>
      </c>
      <c r="P666">
        <v>5.2391279534299704</v>
      </c>
      <c r="Q666">
        <v>-0.122101024315853</v>
      </c>
    </row>
    <row r="667" spans="1:17" x14ac:dyDescent="0.3">
      <c r="A667" t="s">
        <v>1469</v>
      </c>
      <c r="B667" t="s">
        <v>1470</v>
      </c>
      <c r="C667" t="s">
        <v>3175</v>
      </c>
      <c r="D667" t="s">
        <v>187</v>
      </c>
      <c r="E667">
        <v>7449.3747284000001</v>
      </c>
      <c r="F667">
        <v>518.6</v>
      </c>
      <c r="G667">
        <v>27.640447432862199</v>
      </c>
      <c r="H667">
        <v>-3.80969785099987</v>
      </c>
      <c r="I667">
        <v>29.552097148624199</v>
      </c>
      <c r="J667">
        <v>1.4967212672205701</v>
      </c>
      <c r="K667">
        <v>508.70190380709403</v>
      </c>
      <c r="L667">
        <v>427.61618183921701</v>
      </c>
      <c r="M667">
        <v>45.850692637705698</v>
      </c>
      <c r="N667">
        <v>0.52995193261957696</v>
      </c>
      <c r="O667">
        <v>7.89625915927496</v>
      </c>
      <c r="P667">
        <v>90.977720493463394</v>
      </c>
      <c r="Q667">
        <v>0.14026492966700899</v>
      </c>
    </row>
    <row r="668" spans="1:17" x14ac:dyDescent="0.3">
      <c r="A668" t="s">
        <v>1471</v>
      </c>
      <c r="B668" t="s">
        <v>1472</v>
      </c>
      <c r="C668" t="s">
        <v>3181</v>
      </c>
      <c r="D668" t="s">
        <v>146</v>
      </c>
      <c r="E668">
        <v>7369.9556000000002</v>
      </c>
      <c r="F668">
        <v>390.75</v>
      </c>
      <c r="G668">
        <v>-34.718821675397301</v>
      </c>
      <c r="H668">
        <v>-2.7105253179629698</v>
      </c>
      <c r="I668">
        <v>-19.1357427786225</v>
      </c>
      <c r="J668">
        <v>3.5576391368562401</v>
      </c>
      <c r="K668">
        <v>415.95793939800399</v>
      </c>
      <c r="L668">
        <v>418.64551092168603</v>
      </c>
      <c r="M668">
        <v>47.000851041537501</v>
      </c>
      <c r="N668">
        <v>0.42306441074062001</v>
      </c>
      <c r="O668">
        <v>40.1151631477927</v>
      </c>
      <c r="P668">
        <v>13.2608695652173</v>
      </c>
      <c r="Q668">
        <v>6.9417075811831999E-2</v>
      </c>
    </row>
    <row r="669" spans="1:17" x14ac:dyDescent="0.3">
      <c r="A669" t="s">
        <v>1473</v>
      </c>
      <c r="B669" t="s">
        <v>1474</v>
      </c>
      <c r="C669" t="s">
        <v>3178</v>
      </c>
      <c r="D669" t="s">
        <v>1475</v>
      </c>
      <c r="E669">
        <v>7310.4062764800001</v>
      </c>
      <c r="F669">
        <v>265.3</v>
      </c>
      <c r="G669">
        <v>-54.353559199080202</v>
      </c>
      <c r="H669">
        <v>4.0797679683574604</v>
      </c>
      <c r="I669">
        <v>-25.7793234908813</v>
      </c>
      <c r="J669">
        <v>1.61314633592779</v>
      </c>
      <c r="K669">
        <v>280.08115523185899</v>
      </c>
      <c r="L669">
        <v>283.53685633758101</v>
      </c>
      <c r="M669">
        <v>38.407854969402997</v>
      </c>
      <c r="N669">
        <v>0.85702197380443601</v>
      </c>
      <c r="O669">
        <v>35.6012061816811</v>
      </c>
      <c r="P669">
        <v>6.0987802439512002</v>
      </c>
      <c r="Q669">
        <v>7.3190240347272006E-2</v>
      </c>
    </row>
    <row r="670" spans="1:17" x14ac:dyDescent="0.3">
      <c r="A670" t="s">
        <v>1476</v>
      </c>
      <c r="B670" t="s">
        <v>1477</v>
      </c>
      <c r="C670" t="s">
        <v>3183</v>
      </c>
      <c r="D670" t="s">
        <v>384</v>
      </c>
      <c r="E670">
        <v>7302.8610040979902</v>
      </c>
      <c r="F670">
        <v>85.98</v>
      </c>
      <c r="G670">
        <v>-10.046021802025001</v>
      </c>
      <c r="H670">
        <v>7.0874881263466403</v>
      </c>
      <c r="I670">
        <v>6.37160121301324</v>
      </c>
      <c r="J670">
        <v>9.3803296243375005</v>
      </c>
      <c r="K670">
        <v>84.828029394542199</v>
      </c>
      <c r="L670">
        <v>78.013459878636795</v>
      </c>
      <c r="M670">
        <v>68.906650552905603</v>
      </c>
      <c r="N670">
        <v>0.53585348094914698</v>
      </c>
      <c r="O670">
        <v>14.3870667597115</v>
      </c>
      <c r="P670">
        <v>46.598465473145701</v>
      </c>
      <c r="Q670">
        <v>6.8414821430187997E-2</v>
      </c>
    </row>
    <row r="671" spans="1:17" x14ac:dyDescent="0.3">
      <c r="A671" t="s">
        <v>1478</v>
      </c>
      <c r="B671" t="s">
        <v>1479</v>
      </c>
      <c r="C671" t="s">
        <v>3172</v>
      </c>
      <c r="D671" t="s">
        <v>46</v>
      </c>
      <c r="E671">
        <v>7299.08200648</v>
      </c>
      <c r="F671">
        <v>43.45</v>
      </c>
      <c r="G671">
        <v>30.357156010676199</v>
      </c>
      <c r="H671">
        <v>-6.5017026824889896</v>
      </c>
      <c r="I671">
        <v>7.9774851570513201</v>
      </c>
      <c r="J671">
        <v>2.6595179597481802</v>
      </c>
      <c r="K671">
        <v>45.7111249904993</v>
      </c>
      <c r="L671">
        <v>40.564737671593001</v>
      </c>
      <c r="M671">
        <v>46.808680352274699</v>
      </c>
      <c r="N671">
        <v>0.44535728553849901</v>
      </c>
      <c r="O671">
        <v>32.3360184119677</v>
      </c>
      <c r="P671">
        <v>91.788011918701002</v>
      </c>
      <c r="Q671">
        <v>0.123589572614053</v>
      </c>
    </row>
    <row r="672" spans="1:17" x14ac:dyDescent="0.3">
      <c r="A672" t="s">
        <v>1480</v>
      </c>
      <c r="B672" t="s">
        <v>1481</v>
      </c>
      <c r="C672" t="s">
        <v>3168</v>
      </c>
      <c r="D672" t="s">
        <v>21</v>
      </c>
      <c r="E672">
        <v>7241.8837771500002</v>
      </c>
      <c r="F672">
        <v>873.65</v>
      </c>
      <c r="G672">
        <v>56.329199529232</v>
      </c>
      <c r="H672">
        <v>8.3478806801025698</v>
      </c>
      <c r="I672">
        <v>12.4719047564914</v>
      </c>
      <c r="J672">
        <v>4.1556227014740204</v>
      </c>
      <c r="K672">
        <v>843.59061425432003</v>
      </c>
      <c r="L672">
        <v>729.50637639477998</v>
      </c>
      <c r="M672">
        <v>58.522390600899001</v>
      </c>
      <c r="N672">
        <v>0.61222042290377099</v>
      </c>
      <c r="O672">
        <v>6.1866880329651597</v>
      </c>
      <c r="P672">
        <v>110.518072289156</v>
      </c>
      <c r="Q672">
        <v>0.125958511893417</v>
      </c>
    </row>
    <row r="673" spans="1:17" hidden="1" x14ac:dyDescent="0.3">
      <c r="A673" t="s">
        <v>1482</v>
      </c>
      <c r="B673" t="s">
        <v>1483</v>
      </c>
      <c r="C673" t="s">
        <v>3184</v>
      </c>
      <c r="D673" t="s">
        <v>613</v>
      </c>
      <c r="E673">
        <v>7241.4730931550002</v>
      </c>
      <c r="F673">
        <v>509.15</v>
      </c>
      <c r="G673">
        <v>-19.293821233186101</v>
      </c>
      <c r="H673">
        <v>-4.3127557491905701</v>
      </c>
      <c r="I673">
        <v>-11.044377199634701</v>
      </c>
      <c r="J673">
        <v>1.29888902266452</v>
      </c>
      <c r="K673">
        <v>538.72856785430395</v>
      </c>
      <c r="L673">
        <v>512.546129262151</v>
      </c>
      <c r="M673">
        <v>33.897453845170801</v>
      </c>
      <c r="N673">
        <v>0.52128071540423604</v>
      </c>
      <c r="O673">
        <v>30.806245703623599</v>
      </c>
      <c r="P673">
        <v>28.996706359260099</v>
      </c>
      <c r="Q673">
        <v>6.9718922047873999E-2</v>
      </c>
    </row>
    <row r="674" spans="1:17" hidden="1" x14ac:dyDescent="0.3">
      <c r="A674" t="s">
        <v>1484</v>
      </c>
      <c r="B674" t="s">
        <v>1485</v>
      </c>
      <c r="C674" t="s">
        <v>3184</v>
      </c>
      <c r="D674" t="s">
        <v>1486</v>
      </c>
      <c r="E674">
        <v>7188.4224160468002</v>
      </c>
      <c r="F674">
        <v>3477</v>
      </c>
      <c r="G674">
        <v>719.26913687782996</v>
      </c>
      <c r="H674">
        <v>-4.1962062285882897</v>
      </c>
      <c r="I674">
        <v>119.870225483543</v>
      </c>
      <c r="J674">
        <v>-1.39395912405724</v>
      </c>
      <c r="K674">
        <v>3420.0271327827199</v>
      </c>
      <c r="L674">
        <v>2377.5576357689702</v>
      </c>
      <c r="M674">
        <v>30.868436563142499</v>
      </c>
      <c r="N674">
        <v>0.74067377936616297</v>
      </c>
      <c r="O674">
        <v>13.603681334483699</v>
      </c>
      <c r="P674">
        <v>803.11688311688295</v>
      </c>
    </row>
    <row r="675" spans="1:17" x14ac:dyDescent="0.3">
      <c r="A675" t="s">
        <v>1487</v>
      </c>
      <c r="B675" t="s">
        <v>1488</v>
      </c>
      <c r="C675" t="s">
        <v>3178</v>
      </c>
      <c r="D675" t="s">
        <v>97</v>
      </c>
      <c r="E675">
        <v>7174.025047735</v>
      </c>
      <c r="F675">
        <v>1490.6</v>
      </c>
      <c r="G675">
        <v>-31.1570218619744</v>
      </c>
      <c r="H675">
        <v>3.5622873721626598</v>
      </c>
      <c r="I675">
        <v>-5.4931451999215799</v>
      </c>
      <c r="J675">
        <v>6.1543826977969198</v>
      </c>
      <c r="K675">
        <v>1467.47353463697</v>
      </c>
      <c r="L675">
        <v>1434.0658958726101</v>
      </c>
      <c r="M675">
        <v>61.2639537569138</v>
      </c>
      <c r="N675">
        <v>0.43429468114062297</v>
      </c>
      <c r="O675">
        <v>6.5342814973836196</v>
      </c>
      <c r="P675">
        <v>19.247999999999902</v>
      </c>
      <c r="Q675">
        <v>-0.12741952416430399</v>
      </c>
    </row>
    <row r="676" spans="1:17" x14ac:dyDescent="0.3">
      <c r="A676" t="s">
        <v>1489</v>
      </c>
      <c r="B676" t="s">
        <v>1490</v>
      </c>
      <c r="C676" t="s">
        <v>3169</v>
      </c>
      <c r="D676" t="s">
        <v>570</v>
      </c>
      <c r="E676">
        <v>7124.8704297499999</v>
      </c>
      <c r="F676">
        <v>316.85000000000002</v>
      </c>
      <c r="G676">
        <v>-8.4818404880586193</v>
      </c>
      <c r="H676">
        <v>13.7224147410243</v>
      </c>
      <c r="I676">
        <v>-19.797591993527199</v>
      </c>
      <c r="J676">
        <v>-3.11431699069766E-2</v>
      </c>
      <c r="K676">
        <v>307.19702532479499</v>
      </c>
      <c r="L676">
        <v>312.34949203196499</v>
      </c>
      <c r="M676">
        <v>59.171464946434902</v>
      </c>
      <c r="N676">
        <v>1.6934301673747301</v>
      </c>
      <c r="O676">
        <v>27.909105254852399</v>
      </c>
      <c r="P676">
        <v>24.474562954232901</v>
      </c>
      <c r="Q676">
        <v>7.5725392020237994E-2</v>
      </c>
    </row>
    <row r="677" spans="1:17" x14ac:dyDescent="0.3">
      <c r="A677" t="s">
        <v>1491</v>
      </c>
      <c r="B677" t="s">
        <v>1492</v>
      </c>
      <c r="C677" t="s">
        <v>3172</v>
      </c>
      <c r="D677" t="s">
        <v>46</v>
      </c>
      <c r="E677">
        <v>7118.4708437899899</v>
      </c>
      <c r="F677">
        <v>190.22</v>
      </c>
      <c r="G677">
        <v>-5.29445446200946</v>
      </c>
      <c r="H677">
        <v>-1.5531825908432999</v>
      </c>
      <c r="I677">
        <v>-22.780801764199399</v>
      </c>
      <c r="J677">
        <v>2.4758972214059498</v>
      </c>
      <c r="K677">
        <v>193.47873383620001</v>
      </c>
      <c r="L677">
        <v>190.52172486607401</v>
      </c>
      <c r="M677">
        <v>46.679784832926302</v>
      </c>
      <c r="N677">
        <v>1.42077903179744</v>
      </c>
      <c r="O677">
        <v>31.058774051098698</v>
      </c>
      <c r="P677">
        <v>38.644314868804599</v>
      </c>
      <c r="Q677">
        <v>0.107720880343724</v>
      </c>
    </row>
    <row r="678" spans="1:17" x14ac:dyDescent="0.3">
      <c r="A678" t="s">
        <v>1493</v>
      </c>
      <c r="B678" t="s">
        <v>1494</v>
      </c>
      <c r="C678" t="s">
        <v>3175</v>
      </c>
      <c r="D678" t="s">
        <v>187</v>
      </c>
      <c r="E678">
        <v>7089.2285922000001</v>
      </c>
      <c r="F678">
        <v>509.1</v>
      </c>
      <c r="G678">
        <v>-0.32936094730827298</v>
      </c>
      <c r="H678">
        <v>-1.7884339826581399</v>
      </c>
      <c r="I678">
        <v>7.8192773113916001</v>
      </c>
      <c r="J678">
        <v>1.0673653423027101</v>
      </c>
      <c r="K678">
        <v>524.86149145594197</v>
      </c>
      <c r="L678">
        <v>471.769484800432</v>
      </c>
      <c r="M678">
        <v>33.730477642965504</v>
      </c>
      <c r="N678">
        <v>0.69752732130698003</v>
      </c>
      <c r="O678">
        <v>25.633470830878</v>
      </c>
      <c r="P678">
        <v>43.915194346289702</v>
      </c>
      <c r="Q678">
        <v>2.9527432410348001E-2</v>
      </c>
    </row>
    <row r="679" spans="1:17" x14ac:dyDescent="0.3">
      <c r="A679" t="s">
        <v>1495</v>
      </c>
      <c r="B679" t="s">
        <v>1496</v>
      </c>
      <c r="C679" t="s">
        <v>3183</v>
      </c>
      <c r="D679" t="s">
        <v>384</v>
      </c>
      <c r="E679">
        <v>7084.5093998399998</v>
      </c>
      <c r="F679">
        <v>1546.65</v>
      </c>
      <c r="G679">
        <v>51.418016552914303</v>
      </c>
      <c r="H679">
        <v>-12.0809821068716</v>
      </c>
      <c r="I679">
        <v>29.5208936195931</v>
      </c>
      <c r="J679">
        <v>7.38290224726597</v>
      </c>
      <c r="K679">
        <v>1627.5594350270901</v>
      </c>
      <c r="L679">
        <v>1404.8308783775401</v>
      </c>
      <c r="M679">
        <v>51.716538511517399</v>
      </c>
      <c r="N679">
        <v>0.64810998477880399</v>
      </c>
      <c r="O679">
        <v>24.514272783111799</v>
      </c>
      <c r="P679">
        <v>102.282239079257</v>
      </c>
      <c r="Q679">
        <v>6.6115813935034004E-2</v>
      </c>
    </row>
    <row r="680" spans="1:17" x14ac:dyDescent="0.3">
      <c r="A680" t="s">
        <v>1497</v>
      </c>
      <c r="B680" t="s">
        <v>1498</v>
      </c>
      <c r="C680" t="s">
        <v>3171</v>
      </c>
      <c r="D680" t="s">
        <v>117</v>
      </c>
      <c r="E680">
        <v>7081.2782204199902</v>
      </c>
      <c r="F680">
        <v>1175.5999999999999</v>
      </c>
      <c r="G680">
        <v>44.095268359541699</v>
      </c>
      <c r="H680">
        <v>-5.1828417447014203</v>
      </c>
      <c r="I680">
        <v>24.3949323688235</v>
      </c>
      <c r="J680">
        <v>2.7352478747417099</v>
      </c>
      <c r="K680">
        <v>1185.76930323241</v>
      </c>
      <c r="L680">
        <v>1024.6002024222701</v>
      </c>
      <c r="M680">
        <v>38.317242531303599</v>
      </c>
      <c r="N680">
        <v>0.35230817456807001</v>
      </c>
      <c r="O680">
        <v>14.50323239197</v>
      </c>
      <c r="P680">
        <v>80.514395393474004</v>
      </c>
      <c r="Q680">
        <v>7.0750714511092994E-2</v>
      </c>
    </row>
    <row r="681" spans="1:17" x14ac:dyDescent="0.3">
      <c r="A681" t="s">
        <v>1499</v>
      </c>
      <c r="B681" t="s">
        <v>1500</v>
      </c>
      <c r="C681" t="s">
        <v>3173</v>
      </c>
      <c r="D681" t="s">
        <v>54</v>
      </c>
      <c r="E681">
        <v>7039.531892</v>
      </c>
      <c r="F681">
        <v>1720</v>
      </c>
      <c r="G681">
        <v>10.8251375687289</v>
      </c>
      <c r="H681">
        <v>25.766013436836399</v>
      </c>
      <c r="I681">
        <v>35.790241025924402</v>
      </c>
      <c r="J681">
        <v>7.0499595227409797</v>
      </c>
      <c r="K681">
        <v>1465.1111769014301</v>
      </c>
      <c r="L681">
        <v>1293.04897735687</v>
      </c>
      <c r="M681">
        <v>67.362346544639195</v>
      </c>
      <c r="N681">
        <v>1.4937509890011</v>
      </c>
      <c r="O681">
        <v>5.9883720930232496</v>
      </c>
      <c r="P681">
        <v>71.237990940315598</v>
      </c>
      <c r="Q681">
        <v>2.1530091832206E-2</v>
      </c>
    </row>
    <row r="682" spans="1:17" x14ac:dyDescent="0.3">
      <c r="A682" t="s">
        <v>1501</v>
      </c>
      <c r="B682" t="s">
        <v>1502</v>
      </c>
      <c r="C682" t="s">
        <v>3173</v>
      </c>
      <c r="D682" t="s">
        <v>54</v>
      </c>
      <c r="E682">
        <v>7003.5003906279999</v>
      </c>
      <c r="F682">
        <v>209.42</v>
      </c>
      <c r="G682">
        <v>-39.8204544614524</v>
      </c>
      <c r="H682">
        <v>-4.89552156505151</v>
      </c>
      <c r="I682">
        <v>-59.309443668515598</v>
      </c>
      <c r="J682">
        <v>3.47649204413618</v>
      </c>
      <c r="K682">
        <v>223.39048515840199</v>
      </c>
      <c r="L682">
        <v>252.15604205745501</v>
      </c>
      <c r="M682">
        <v>40.542238054938998</v>
      </c>
      <c r="N682">
        <v>0.71278943224496605</v>
      </c>
      <c r="O682">
        <v>125.766402444847</v>
      </c>
      <c r="P682">
        <v>6.7924528301886697</v>
      </c>
      <c r="Q682">
        <v>-3.0509778658468999E-2</v>
      </c>
    </row>
    <row r="683" spans="1:17" hidden="1" x14ac:dyDescent="0.3">
      <c r="A683" t="s">
        <v>1503</v>
      </c>
      <c r="B683" t="s">
        <v>1504</v>
      </c>
      <c r="C683" t="s">
        <v>3184</v>
      </c>
      <c r="D683" t="s">
        <v>443</v>
      </c>
      <c r="E683">
        <v>6992.44774452</v>
      </c>
      <c r="F683">
        <v>7141.95</v>
      </c>
      <c r="G683">
        <v>0.98651012779802305</v>
      </c>
      <c r="H683">
        <v>21.635569654616798</v>
      </c>
      <c r="I683">
        <v>18.815973626807299</v>
      </c>
      <c r="J683">
        <v>3.5767015245982399</v>
      </c>
      <c r="K683">
        <v>6451.9132797783604</v>
      </c>
      <c r="L683">
        <v>5838.4355521216503</v>
      </c>
      <c r="M683">
        <v>75.050850974271796</v>
      </c>
      <c r="N683">
        <v>0.85163260357385495</v>
      </c>
      <c r="O683">
        <v>4.1032211090808497</v>
      </c>
      <c r="P683">
        <v>43.314805153108303</v>
      </c>
      <c r="Q683">
        <v>9.5003626010419007E-2</v>
      </c>
    </row>
    <row r="684" spans="1:17" hidden="1" x14ac:dyDescent="0.3">
      <c r="A684" t="s">
        <v>1505</v>
      </c>
      <c r="B684" t="s">
        <v>1506</v>
      </c>
      <c r="C684" t="s">
        <v>3184</v>
      </c>
      <c r="D684" t="s">
        <v>982</v>
      </c>
      <c r="E684">
        <v>6989.4125865240203</v>
      </c>
      <c r="F684">
        <v>720.5</v>
      </c>
      <c r="G684">
        <v>393.18299598911301</v>
      </c>
      <c r="H684">
        <v>-6.9093443667264296</v>
      </c>
      <c r="I684">
        <v>93.631581181535196</v>
      </c>
      <c r="J684">
        <v>1.4441413603337101</v>
      </c>
      <c r="K684">
        <v>761.86340853639501</v>
      </c>
      <c r="L684">
        <v>596.56243761673898</v>
      </c>
      <c r="M684">
        <v>35.428111442465202</v>
      </c>
      <c r="N684">
        <v>0.42454740106845301</v>
      </c>
      <c r="O684">
        <v>26.398334489937501</v>
      </c>
      <c r="P684">
        <v>476.16953218712501</v>
      </c>
      <c r="Q684">
        <v>0.22525368575719501</v>
      </c>
    </row>
    <row r="685" spans="1:17" x14ac:dyDescent="0.3">
      <c r="A685" t="s">
        <v>1507</v>
      </c>
      <c r="B685" t="s">
        <v>1508</v>
      </c>
      <c r="C685" t="s">
        <v>3177</v>
      </c>
      <c r="D685" t="s">
        <v>409</v>
      </c>
      <c r="E685">
        <v>6968.4966247530001</v>
      </c>
      <c r="F685">
        <v>224.31</v>
      </c>
      <c r="G685">
        <v>131.22558605968399</v>
      </c>
      <c r="H685">
        <v>6.6023729047819497</v>
      </c>
      <c r="I685">
        <v>15.1532574914715</v>
      </c>
      <c r="J685">
        <v>4.0469910147389196</v>
      </c>
      <c r="K685">
        <v>214.10134599252399</v>
      </c>
      <c r="L685">
        <v>182.954750387025</v>
      </c>
      <c r="M685">
        <v>58.917240796124901</v>
      </c>
      <c r="N685">
        <v>0.85886502873507697</v>
      </c>
      <c r="O685">
        <v>2.3850920600954</v>
      </c>
      <c r="P685">
        <v>214.600280504908</v>
      </c>
      <c r="Q685">
        <v>0.129614741423313</v>
      </c>
    </row>
    <row r="686" spans="1:17" x14ac:dyDescent="0.3">
      <c r="A686" t="s">
        <v>1509</v>
      </c>
      <c r="B686" t="s">
        <v>1510</v>
      </c>
      <c r="C686" t="s">
        <v>3171</v>
      </c>
      <c r="D686" t="s">
        <v>400</v>
      </c>
      <c r="E686">
        <v>6923.9192329999996</v>
      </c>
      <c r="F686">
        <v>294.75</v>
      </c>
      <c r="G686">
        <v>-55.948797746223498</v>
      </c>
      <c r="H686">
        <v>-1.2517337074855099</v>
      </c>
      <c r="I686">
        <v>-18.425338993680398</v>
      </c>
      <c r="J686">
        <v>2.28301037019861</v>
      </c>
      <c r="K686">
        <v>302.01652180558801</v>
      </c>
      <c r="L686">
        <v>313.89671901252598</v>
      </c>
      <c r="M686">
        <v>44.8265485560473</v>
      </c>
      <c r="N686">
        <v>0.58391182330610003</v>
      </c>
      <c r="O686">
        <v>39.100932994062703</v>
      </c>
      <c r="P686">
        <v>14.177803602556599</v>
      </c>
      <c r="Q686">
        <v>-2.7178167965716E-2</v>
      </c>
    </row>
    <row r="687" spans="1:17" x14ac:dyDescent="0.3">
      <c r="A687" t="s">
        <v>1511</v>
      </c>
      <c r="B687" t="s">
        <v>1512</v>
      </c>
      <c r="C687" t="s">
        <v>3175</v>
      </c>
      <c r="D687" t="s">
        <v>261</v>
      </c>
      <c r="E687">
        <v>6869.7652853653599</v>
      </c>
      <c r="F687">
        <v>2442.9499999999998</v>
      </c>
      <c r="G687">
        <v>-17.940055915816099</v>
      </c>
      <c r="H687">
        <v>2.21170062060951</v>
      </c>
      <c r="I687">
        <v>19.2062304505775</v>
      </c>
      <c r="J687">
        <v>5.8842502320316896</v>
      </c>
      <c r="K687">
        <v>2444.38643976001</v>
      </c>
      <c r="L687">
        <v>2304.2617579796802</v>
      </c>
      <c r="M687">
        <v>52.9486011085854</v>
      </c>
      <c r="N687">
        <v>0.73265092260364295</v>
      </c>
      <c r="O687">
        <v>14.3699216111668</v>
      </c>
      <c r="P687">
        <v>42.031976744185997</v>
      </c>
      <c r="Q687">
        <v>0.103170248200745</v>
      </c>
    </row>
    <row r="688" spans="1:17" x14ac:dyDescent="0.3">
      <c r="A688" t="s">
        <v>1513</v>
      </c>
      <c r="B688" t="s">
        <v>1514</v>
      </c>
      <c r="C688" t="s">
        <v>3179</v>
      </c>
      <c r="D688" t="s">
        <v>1515</v>
      </c>
      <c r="E688">
        <v>6866.9596474875498</v>
      </c>
      <c r="F688">
        <v>494.5</v>
      </c>
      <c r="G688">
        <v>-10.782981736341601</v>
      </c>
      <c r="H688">
        <v>1.5692955635263901</v>
      </c>
      <c r="I688">
        <v>-17.6268233058696</v>
      </c>
      <c r="J688">
        <v>-1.35411163727468</v>
      </c>
      <c r="K688">
        <v>495.14795566240798</v>
      </c>
      <c r="L688">
        <v>463.63071575206402</v>
      </c>
      <c r="M688">
        <v>42.314713185406703</v>
      </c>
      <c r="N688">
        <v>0.64406926768432105</v>
      </c>
      <c r="O688">
        <v>16.6632962588473</v>
      </c>
      <c r="P688">
        <v>44.463920537540098</v>
      </c>
    </row>
    <row r="689" spans="1:17" x14ac:dyDescent="0.3">
      <c r="A689" t="s">
        <v>1516</v>
      </c>
      <c r="B689" t="s">
        <v>1517</v>
      </c>
      <c r="C689" t="s">
        <v>613</v>
      </c>
      <c r="D689" t="s">
        <v>613</v>
      </c>
      <c r="E689">
        <v>6866.8210980000003</v>
      </c>
      <c r="F689">
        <v>338.4</v>
      </c>
      <c r="G689">
        <v>-41.821296223241099</v>
      </c>
      <c r="H689">
        <v>-8.3793113276753601</v>
      </c>
      <c r="I689">
        <v>-16.056831784654701</v>
      </c>
      <c r="J689">
        <v>3.4079295957663902</v>
      </c>
      <c r="K689">
        <v>356.31262407121801</v>
      </c>
      <c r="L689">
        <v>349.52092298236602</v>
      </c>
      <c r="M689">
        <v>37.269224315673597</v>
      </c>
      <c r="N689">
        <v>1.45132979937956</v>
      </c>
      <c r="O689">
        <v>29.122340425531899</v>
      </c>
      <c r="P689">
        <v>26.386554621848699</v>
      </c>
      <c r="Q689">
        <v>9.7007111331877005E-2</v>
      </c>
    </row>
    <row r="690" spans="1:17" x14ac:dyDescent="0.3">
      <c r="A690" t="s">
        <v>1518</v>
      </c>
      <c r="B690" t="s">
        <v>1519</v>
      </c>
      <c r="C690" t="s">
        <v>3175</v>
      </c>
      <c r="D690" t="s">
        <v>187</v>
      </c>
      <c r="E690">
        <v>6843.2855937300001</v>
      </c>
      <c r="F690">
        <v>2332.1999999999998</v>
      </c>
      <c r="G690">
        <v>109.7925889064</v>
      </c>
      <c r="H690">
        <v>-9.0629199834082108</v>
      </c>
      <c r="I690">
        <v>50.438768410978398</v>
      </c>
      <c r="J690">
        <v>-0.476061850964899</v>
      </c>
      <c r="K690">
        <v>2465.6990668796202</v>
      </c>
      <c r="L690">
        <v>1932.2010392867601</v>
      </c>
      <c r="M690">
        <v>25.261446935990001</v>
      </c>
      <c r="N690">
        <v>0.33374529069388897</v>
      </c>
      <c r="O690">
        <v>26.5800531686819</v>
      </c>
      <c r="P690">
        <v>169.743233865371</v>
      </c>
      <c r="Q690">
        <v>0.14362156766846301</v>
      </c>
    </row>
    <row r="691" spans="1:17" hidden="1" x14ac:dyDescent="0.3">
      <c r="A691" t="s">
        <v>1520</v>
      </c>
      <c r="B691" t="s">
        <v>1521</v>
      </c>
      <c r="C691" t="s">
        <v>3184</v>
      </c>
      <c r="D691" t="s">
        <v>124</v>
      </c>
      <c r="E691">
        <v>6839.2249429623098</v>
      </c>
      <c r="F691">
        <v>426.25</v>
      </c>
      <c r="G691">
        <v>-7.6330117884602497</v>
      </c>
      <c r="H691">
        <v>4.8738681034906</v>
      </c>
      <c r="I691">
        <v>9.1144896227658894</v>
      </c>
      <c r="J691">
        <v>2.1381249694401299</v>
      </c>
      <c r="K691">
        <v>395.77766468045098</v>
      </c>
      <c r="M691">
        <v>52.950743145271097</v>
      </c>
      <c r="O691">
        <v>9.9472140762463201</v>
      </c>
      <c r="P691">
        <v>31.113503537373099</v>
      </c>
    </row>
    <row r="692" spans="1:17" x14ac:dyDescent="0.3">
      <c r="A692" t="s">
        <v>1522</v>
      </c>
      <c r="B692" t="s">
        <v>1523</v>
      </c>
      <c r="C692" t="s">
        <v>613</v>
      </c>
      <c r="D692" t="s">
        <v>463</v>
      </c>
      <c r="E692">
        <v>6809.8361267199998</v>
      </c>
      <c r="F692">
        <v>920.9</v>
      </c>
      <c r="G692">
        <v>-10.2946713797573</v>
      </c>
      <c r="H692">
        <v>2.3693311886874402</v>
      </c>
      <c r="I692">
        <v>5.7648223769446902</v>
      </c>
      <c r="J692">
        <v>2.8578278191700099</v>
      </c>
      <c r="K692">
        <v>938.97545535792699</v>
      </c>
      <c r="L692">
        <v>863.73087006909202</v>
      </c>
      <c r="M692">
        <v>47.321311794772001</v>
      </c>
      <c r="N692">
        <v>0.54528934001602503</v>
      </c>
      <c r="O692">
        <v>22.488869584102499</v>
      </c>
      <c r="P692">
        <v>34.105140527158802</v>
      </c>
      <c r="Q692">
        <v>0.14551704248113601</v>
      </c>
    </row>
    <row r="693" spans="1:17" x14ac:dyDescent="0.3">
      <c r="A693" t="s">
        <v>1524</v>
      </c>
      <c r="B693" t="s">
        <v>1525</v>
      </c>
      <c r="C693" t="s">
        <v>3182</v>
      </c>
      <c r="D693" t="s">
        <v>130</v>
      </c>
      <c r="E693">
        <v>6798.9663831500002</v>
      </c>
      <c r="F693">
        <v>804.3</v>
      </c>
      <c r="G693">
        <v>53.311633628234802</v>
      </c>
      <c r="H693">
        <v>1.2840081147332401</v>
      </c>
      <c r="I693">
        <v>-13.516130827574599</v>
      </c>
      <c r="J693">
        <v>-1.0642568683445499</v>
      </c>
      <c r="K693">
        <v>852.16588387786805</v>
      </c>
      <c r="L693">
        <v>772.04379306630301</v>
      </c>
      <c r="M693">
        <v>42.8784563918055</v>
      </c>
      <c r="N693">
        <v>1.3470728359114501</v>
      </c>
      <c r="O693">
        <v>38.0082058933233</v>
      </c>
      <c r="P693">
        <v>122.30514096185701</v>
      </c>
      <c r="Q693">
        <v>0.124345630835245</v>
      </c>
    </row>
    <row r="694" spans="1:17" hidden="1" x14ac:dyDescent="0.3">
      <c r="A694" t="s">
        <v>1526</v>
      </c>
      <c r="B694" t="s">
        <v>1527</v>
      </c>
      <c r="C694" t="s">
        <v>3184</v>
      </c>
      <c r="D694" t="s">
        <v>83</v>
      </c>
      <c r="E694">
        <v>6793.7422409173696</v>
      </c>
      <c r="F694">
        <v>2469.75</v>
      </c>
      <c r="G694">
        <v>68.861561155745605</v>
      </c>
      <c r="H694">
        <v>10.0274122938829</v>
      </c>
      <c r="I694">
        <v>75.837167076074195</v>
      </c>
      <c r="J694">
        <v>7.4351520806762696</v>
      </c>
      <c r="K694">
        <v>2075.5113191596402</v>
      </c>
      <c r="L694">
        <v>1624.44323807056</v>
      </c>
      <c r="M694">
        <v>75.925047280479504</v>
      </c>
      <c r="N694">
        <v>1.06119054309134</v>
      </c>
      <c r="O694">
        <v>2.2370685292033499</v>
      </c>
      <c r="P694">
        <v>116.644736842105</v>
      </c>
      <c r="Q694">
        <v>0.12811506733237599</v>
      </c>
    </row>
    <row r="695" spans="1:17" x14ac:dyDescent="0.3">
      <c r="A695" t="s">
        <v>1528</v>
      </c>
      <c r="B695" t="s">
        <v>1529</v>
      </c>
      <c r="C695" t="s">
        <v>3167</v>
      </c>
      <c r="D695" t="s">
        <v>270</v>
      </c>
      <c r="E695">
        <v>6790.7988659100001</v>
      </c>
      <c r="F695">
        <v>1364</v>
      </c>
      <c r="G695">
        <v>126.397004898921</v>
      </c>
      <c r="H695">
        <v>-7.1104630462010299</v>
      </c>
      <c r="I695">
        <v>11.8973168107623</v>
      </c>
      <c r="J695">
        <v>-0.47803801828643999</v>
      </c>
      <c r="K695">
        <v>1334.39003582443</v>
      </c>
      <c r="L695">
        <v>1075.46140355898</v>
      </c>
      <c r="M695">
        <v>44.179859623622399</v>
      </c>
      <c r="N695">
        <v>0.66597866977171605</v>
      </c>
      <c r="O695">
        <v>10.964076246334299</v>
      </c>
      <c r="P695">
        <v>161.277655396992</v>
      </c>
      <c r="Q695">
        <v>9.2151965666646005E-2</v>
      </c>
    </row>
    <row r="696" spans="1:17" x14ac:dyDescent="0.3">
      <c r="A696" t="s">
        <v>1530</v>
      </c>
      <c r="B696" t="s">
        <v>1531</v>
      </c>
      <c r="C696" t="s">
        <v>3173</v>
      </c>
      <c r="D696" t="s">
        <v>54</v>
      </c>
      <c r="E696">
        <v>6769.2253488249999</v>
      </c>
      <c r="F696">
        <v>1289.5999999999999</v>
      </c>
      <c r="G696">
        <v>121.03779190210101</v>
      </c>
      <c r="H696">
        <v>-7.4102048197797599</v>
      </c>
      <c r="I696">
        <v>4.3732373382367999</v>
      </c>
      <c r="J696">
        <v>0.18855176925081299</v>
      </c>
      <c r="K696">
        <v>1375.3466198993699</v>
      </c>
      <c r="L696">
        <v>1122.2464627270699</v>
      </c>
      <c r="M696">
        <v>34.156168536464499</v>
      </c>
      <c r="N696">
        <v>0.72530103757762698</v>
      </c>
      <c r="O696">
        <v>23.2940446650124</v>
      </c>
      <c r="P696">
        <v>198.48397176252701</v>
      </c>
      <c r="Q696">
        <v>0.109327460636723</v>
      </c>
    </row>
    <row r="697" spans="1:17" hidden="1" x14ac:dyDescent="0.3">
      <c r="A697" t="s">
        <v>1532</v>
      </c>
      <c r="B697" t="s">
        <v>1533</v>
      </c>
      <c r="C697" t="s">
        <v>3184</v>
      </c>
      <c r="D697" t="s">
        <v>1077</v>
      </c>
      <c r="E697">
        <v>6746.8437323999997</v>
      </c>
      <c r="F697">
        <v>131.5</v>
      </c>
      <c r="G697">
        <v>-18.7928603432667</v>
      </c>
      <c r="H697">
        <v>0.117682660300595</v>
      </c>
      <c r="I697">
        <v>-8.5969914427524294</v>
      </c>
      <c r="K697">
        <v>123.40259093004499</v>
      </c>
      <c r="M697">
        <v>1.05563603616817</v>
      </c>
      <c r="N697">
        <v>0.397959183673469</v>
      </c>
      <c r="O697">
        <v>0.65399239543726395</v>
      </c>
      <c r="P697">
        <v>10.970464135021</v>
      </c>
    </row>
    <row r="698" spans="1:17" hidden="1" x14ac:dyDescent="0.3">
      <c r="A698" t="s">
        <v>1534</v>
      </c>
      <c r="B698" t="s">
        <v>1535</v>
      </c>
      <c r="C698" t="s">
        <v>3184</v>
      </c>
      <c r="D698" t="s">
        <v>46</v>
      </c>
      <c r="E698">
        <v>6731.5863631662896</v>
      </c>
      <c r="F698">
        <v>390.15</v>
      </c>
      <c r="G698">
        <v>-28.417941144818101</v>
      </c>
      <c r="H698">
        <v>-1.8269030031462701</v>
      </c>
      <c r="I698">
        <v>-11.670439733592</v>
      </c>
      <c r="J698">
        <v>3.3615774913357002</v>
      </c>
      <c r="M698">
        <v>52.966453890208498</v>
      </c>
      <c r="O698">
        <v>8.8811995386389899</v>
      </c>
      <c r="P698">
        <v>6.0478390867083398</v>
      </c>
    </row>
    <row r="699" spans="1:17" hidden="1" x14ac:dyDescent="0.3">
      <c r="A699" t="s">
        <v>1536</v>
      </c>
      <c r="B699" t="s">
        <v>1537</v>
      </c>
      <c r="C699" t="s">
        <v>3184</v>
      </c>
      <c r="D699" t="s">
        <v>261</v>
      </c>
      <c r="E699">
        <v>6679.4069184</v>
      </c>
      <c r="F699">
        <v>3022</v>
      </c>
      <c r="G699">
        <v>-15.386132681131899</v>
      </c>
      <c r="H699">
        <v>4.69880445998112E-2</v>
      </c>
      <c r="I699">
        <v>11.0445664168564</v>
      </c>
      <c r="J699">
        <v>-2.31295061073827</v>
      </c>
      <c r="K699">
        <v>3191.8744028370102</v>
      </c>
      <c r="L699">
        <v>2954.3222069335402</v>
      </c>
      <c r="M699">
        <v>32.537354862473997</v>
      </c>
      <c r="N699">
        <v>0.76693905212698399</v>
      </c>
      <c r="O699">
        <v>28.722700198544</v>
      </c>
      <c r="P699">
        <v>43.973320628870802</v>
      </c>
      <c r="Q699">
        <v>8.6427417073083004E-2</v>
      </c>
    </row>
    <row r="700" spans="1:17" x14ac:dyDescent="0.3">
      <c r="A700" t="s">
        <v>1538</v>
      </c>
      <c r="B700" t="s">
        <v>1539</v>
      </c>
      <c r="C700" t="s">
        <v>3180</v>
      </c>
      <c r="D700" t="s">
        <v>130</v>
      </c>
      <c r="E700">
        <v>6665.1599162000002</v>
      </c>
      <c r="F700">
        <v>933.1</v>
      </c>
      <c r="G700">
        <v>7.6114553262186799</v>
      </c>
      <c r="H700">
        <v>0.80421805146611303</v>
      </c>
      <c r="I700">
        <v>-2.4492656274621698</v>
      </c>
      <c r="J700">
        <v>2.7369309282987802</v>
      </c>
      <c r="K700">
        <v>940.74438769447795</v>
      </c>
      <c r="L700">
        <v>875.01119428055699</v>
      </c>
      <c r="M700">
        <v>43.852832564313402</v>
      </c>
      <c r="N700">
        <v>0.53939594607492203</v>
      </c>
      <c r="O700">
        <v>10.374022076947799</v>
      </c>
      <c r="P700">
        <v>51.4649784920055</v>
      </c>
      <c r="Q700">
        <v>1.7642976440236002E-2</v>
      </c>
    </row>
    <row r="701" spans="1:17" x14ac:dyDescent="0.3">
      <c r="A701" t="s">
        <v>1540</v>
      </c>
      <c r="B701" t="s">
        <v>1541</v>
      </c>
      <c r="C701" t="s">
        <v>3172</v>
      </c>
      <c r="D701" t="s">
        <v>46</v>
      </c>
      <c r="E701">
        <v>6645.8414392579998</v>
      </c>
      <c r="F701">
        <v>242.94</v>
      </c>
      <c r="G701">
        <v>71.148482530516304</v>
      </c>
      <c r="H701">
        <v>2.5094477223653802</v>
      </c>
      <c r="I701">
        <v>28.5305787601094</v>
      </c>
      <c r="J701">
        <v>2.9466294146938998</v>
      </c>
      <c r="K701">
        <v>238.09621518968299</v>
      </c>
      <c r="L701">
        <v>200.25613094856001</v>
      </c>
      <c r="M701">
        <v>46.529232084323702</v>
      </c>
      <c r="N701">
        <v>0.82571053110179704</v>
      </c>
      <c r="O701">
        <v>17.205894459537301</v>
      </c>
      <c r="P701">
        <v>104.15126050420101</v>
      </c>
      <c r="Q701">
        <v>7.1546496579024996E-2</v>
      </c>
    </row>
    <row r="702" spans="1:17" hidden="1" x14ac:dyDescent="0.3">
      <c r="A702" t="s">
        <v>1542</v>
      </c>
      <c r="B702" t="s">
        <v>1543</v>
      </c>
      <c r="C702" t="s">
        <v>3184</v>
      </c>
      <c r="D702" t="s">
        <v>1376</v>
      </c>
      <c r="E702">
        <v>6636.6662775300001</v>
      </c>
      <c r="F702">
        <v>1424.82</v>
      </c>
      <c r="G702">
        <v>-19.782292956354102</v>
      </c>
      <c r="H702">
        <v>2.0067703168301101</v>
      </c>
      <c r="I702">
        <v>-7.3354505411582798</v>
      </c>
      <c r="J702">
        <v>4.30501699000662</v>
      </c>
      <c r="K702">
        <v>1403.5680508088899</v>
      </c>
      <c r="L702">
        <v>1367.10695535337</v>
      </c>
      <c r="M702">
        <v>77.088001342421407</v>
      </c>
      <c r="N702">
        <v>1.0119461823546301</v>
      </c>
      <c r="O702">
        <v>2.7814039668168702</v>
      </c>
      <c r="P702">
        <v>13.229228751937001</v>
      </c>
      <c r="Q702">
        <v>-5.5078309021881003E-2</v>
      </c>
    </row>
    <row r="703" spans="1:17" x14ac:dyDescent="0.3">
      <c r="A703" t="s">
        <v>1544</v>
      </c>
      <c r="B703" t="s">
        <v>1545</v>
      </c>
      <c r="C703" t="s">
        <v>3178</v>
      </c>
      <c r="D703" t="s">
        <v>322</v>
      </c>
      <c r="E703">
        <v>6632.1285164399997</v>
      </c>
      <c r="F703">
        <v>2472.8000000000002</v>
      </c>
      <c r="G703">
        <v>82.723858836902906</v>
      </c>
      <c r="H703">
        <v>22.923110246333799</v>
      </c>
      <c r="I703">
        <v>93.947307863278695</v>
      </c>
      <c r="J703">
        <v>15.5545010643072</v>
      </c>
      <c r="K703">
        <v>2073.8160026107098</v>
      </c>
      <c r="L703">
        <v>1669.9485821630501</v>
      </c>
      <c r="M703">
        <v>77.959640917764304</v>
      </c>
      <c r="N703">
        <v>1.68670136797389</v>
      </c>
      <c r="O703">
        <v>1.9492073762536299</v>
      </c>
      <c r="P703">
        <v>159.925369212172</v>
      </c>
      <c r="Q703">
        <v>-4.3631345730410004E-3</v>
      </c>
    </row>
    <row r="704" spans="1:17" x14ac:dyDescent="0.3">
      <c r="A704" t="s">
        <v>1546</v>
      </c>
      <c r="B704" t="s">
        <v>1547</v>
      </c>
      <c r="C704" t="s">
        <v>3170</v>
      </c>
      <c r="D704" t="s">
        <v>1008</v>
      </c>
      <c r="E704">
        <v>6588.2515513849903</v>
      </c>
      <c r="F704">
        <v>737.85</v>
      </c>
      <c r="G704">
        <v>124.696053294477</v>
      </c>
      <c r="H704">
        <v>35.357372473483501</v>
      </c>
      <c r="I704">
        <v>154.448811017466</v>
      </c>
      <c r="J704">
        <v>-5.9326217946459696</v>
      </c>
      <c r="K704">
        <v>599.292734666927</v>
      </c>
      <c r="L704">
        <v>415.81758264125301</v>
      </c>
      <c r="M704">
        <v>56.764108313656102</v>
      </c>
      <c r="N704">
        <v>0.97369536757025099</v>
      </c>
      <c r="O704">
        <v>18.425154164125399</v>
      </c>
      <c r="P704">
        <v>241.913809082483</v>
      </c>
      <c r="Q704">
        <v>7.2188438314207001E-2</v>
      </c>
    </row>
    <row r="705" spans="1:17" hidden="1" x14ac:dyDescent="0.3">
      <c r="A705" t="s">
        <v>1548</v>
      </c>
      <c r="B705" t="s">
        <v>1549</v>
      </c>
      <c r="C705" t="s">
        <v>3184</v>
      </c>
      <c r="D705" t="s">
        <v>270</v>
      </c>
      <c r="E705">
        <v>6573.7969973238896</v>
      </c>
      <c r="F705">
        <v>543.65</v>
      </c>
      <c r="G705">
        <v>296.59404647586501</v>
      </c>
      <c r="H705">
        <v>69.136802821966995</v>
      </c>
      <c r="I705">
        <v>268.15772230045201</v>
      </c>
      <c r="J705">
        <v>10.544525767307199</v>
      </c>
      <c r="K705">
        <v>375.33722092725401</v>
      </c>
      <c r="L705">
        <v>231.695370735236</v>
      </c>
      <c r="M705">
        <v>68.6854702111996</v>
      </c>
      <c r="N705">
        <v>1.2397737539886999</v>
      </c>
      <c r="O705">
        <v>10.365124620619801</v>
      </c>
      <c r="P705">
        <v>430.80453036516298</v>
      </c>
      <c r="Q705">
        <v>0.23106534148687299</v>
      </c>
    </row>
    <row r="706" spans="1:17" x14ac:dyDescent="0.3">
      <c r="A706" t="s">
        <v>1550</v>
      </c>
      <c r="B706" t="s">
        <v>1551</v>
      </c>
      <c r="C706" t="s">
        <v>3181</v>
      </c>
      <c r="D706" t="s">
        <v>613</v>
      </c>
      <c r="E706">
        <v>6532.1406530499999</v>
      </c>
      <c r="F706">
        <v>352.85</v>
      </c>
      <c r="G706">
        <v>39.087571715025298</v>
      </c>
      <c r="H706">
        <v>-1.1899474286721601</v>
      </c>
      <c r="I706">
        <v>0.43474934566045098</v>
      </c>
      <c r="J706">
        <v>0.72858339091947599</v>
      </c>
      <c r="K706">
        <v>364.41340358602997</v>
      </c>
      <c r="L706">
        <v>334.18289356078299</v>
      </c>
      <c r="M706">
        <v>47.612972158732198</v>
      </c>
      <c r="N706">
        <v>1.46701832781908</v>
      </c>
      <c r="O706">
        <v>24.2170894147654</v>
      </c>
      <c r="P706">
        <v>69.476464937559996</v>
      </c>
      <c r="Q706">
        <v>9.8923952921926003E-2</v>
      </c>
    </row>
    <row r="707" spans="1:17" x14ac:dyDescent="0.3">
      <c r="A707" t="s">
        <v>1552</v>
      </c>
      <c r="B707" t="s">
        <v>1553</v>
      </c>
      <c r="C707" t="s">
        <v>613</v>
      </c>
      <c r="D707" t="s">
        <v>463</v>
      </c>
      <c r="E707">
        <v>6531.8698300099904</v>
      </c>
      <c r="F707">
        <v>2111.85</v>
      </c>
      <c r="G707">
        <v>13.087646713925</v>
      </c>
      <c r="H707">
        <v>-7.0575310149130797</v>
      </c>
      <c r="I707">
        <v>66.466290874953401</v>
      </c>
      <c r="J707">
        <v>5.0898036655262997</v>
      </c>
      <c r="K707">
        <v>2132.58547116206</v>
      </c>
      <c r="L707">
        <v>1741.0617875221601</v>
      </c>
      <c r="M707">
        <v>50.752160696233403</v>
      </c>
      <c r="N707">
        <v>0.34933319879416702</v>
      </c>
      <c r="O707">
        <v>18.048156829320199</v>
      </c>
      <c r="P707">
        <v>97.046885934219702</v>
      </c>
      <c r="Q707">
        <v>-7.7775298409463997E-2</v>
      </c>
    </row>
    <row r="708" spans="1:17" x14ac:dyDescent="0.3">
      <c r="A708" t="s">
        <v>1554</v>
      </c>
      <c r="B708" t="s">
        <v>1555</v>
      </c>
      <c r="C708" t="s">
        <v>3183</v>
      </c>
      <c r="D708" t="s">
        <v>270</v>
      </c>
      <c r="E708">
        <v>6527.1249876900001</v>
      </c>
      <c r="F708">
        <v>668.35</v>
      </c>
      <c r="G708">
        <v>-21.481285285755401</v>
      </c>
      <c r="H708">
        <v>1.55369456506249</v>
      </c>
      <c r="I708">
        <v>23.473640771229199</v>
      </c>
      <c r="J708">
        <v>9.9102255229087994</v>
      </c>
      <c r="K708">
        <v>640.94264437033098</v>
      </c>
      <c r="L708">
        <v>576.71139559657502</v>
      </c>
      <c r="M708">
        <v>64.117670930808401</v>
      </c>
      <c r="N708">
        <v>0.42402968319510398</v>
      </c>
      <c r="O708">
        <v>8.7454178200044801</v>
      </c>
      <c r="P708">
        <v>53.661340383952101</v>
      </c>
      <c r="Q708">
        <v>4.4930647991087001E-2</v>
      </c>
    </row>
    <row r="709" spans="1:17" hidden="1" x14ac:dyDescent="0.3">
      <c r="A709" t="s">
        <v>1556</v>
      </c>
      <c r="B709" t="s">
        <v>1557</v>
      </c>
      <c r="C709" t="s">
        <v>3184</v>
      </c>
      <c r="D709" t="s">
        <v>1376</v>
      </c>
      <c r="E709">
        <v>6496.9056107910001</v>
      </c>
      <c r="F709">
        <v>1194.8599999999999</v>
      </c>
      <c r="G709">
        <v>-19.452149956130601</v>
      </c>
      <c r="H709">
        <v>0.62656068938654497</v>
      </c>
      <c r="I709">
        <v>-7.6415743796582003</v>
      </c>
      <c r="J709">
        <v>3.6803907719242801</v>
      </c>
      <c r="K709">
        <v>1178.0566109707099</v>
      </c>
      <c r="L709">
        <v>1145.9502784916299</v>
      </c>
      <c r="M709">
        <v>63.340787818078198</v>
      </c>
      <c r="N709">
        <v>1.77592300813354</v>
      </c>
      <c r="O709">
        <v>10.9234554675861</v>
      </c>
      <c r="P709">
        <v>38.004874048578699</v>
      </c>
    </row>
    <row r="710" spans="1:17" hidden="1" x14ac:dyDescent="0.3">
      <c r="A710" t="s">
        <v>1558</v>
      </c>
      <c r="B710" t="s">
        <v>1559</v>
      </c>
      <c r="C710" t="s">
        <v>3184</v>
      </c>
      <c r="D710" t="s">
        <v>1560</v>
      </c>
      <c r="E710">
        <v>6476.2865460149997</v>
      </c>
      <c r="F710">
        <v>495.8</v>
      </c>
      <c r="G710">
        <v>-8.7670997047461601</v>
      </c>
      <c r="H710">
        <v>-9.2952366830255997</v>
      </c>
      <c r="I710">
        <v>-26.285967746249199</v>
      </c>
      <c r="J710">
        <v>1.2532852667644101</v>
      </c>
      <c r="K710">
        <v>548.79227205537802</v>
      </c>
      <c r="L710">
        <v>543.81346523007699</v>
      </c>
      <c r="M710">
        <v>33.1927998414778</v>
      </c>
      <c r="N710">
        <v>1.45853118372402</v>
      </c>
      <c r="O710">
        <v>33.521581282775301</v>
      </c>
      <c r="P710">
        <v>27.2913992297817</v>
      </c>
      <c r="Q710">
        <v>5.4894107128271002E-2</v>
      </c>
    </row>
    <row r="711" spans="1:17" x14ac:dyDescent="0.3">
      <c r="A711" t="s">
        <v>1561</v>
      </c>
      <c r="B711" t="s">
        <v>1562</v>
      </c>
      <c r="C711" t="s">
        <v>3180</v>
      </c>
      <c r="D711" t="s">
        <v>431</v>
      </c>
      <c r="E711">
        <v>6475.5512305439997</v>
      </c>
      <c r="F711">
        <v>63.81</v>
      </c>
      <c r="G711">
        <v>-34.341704881081903</v>
      </c>
      <c r="H711">
        <v>-4.7480407009468797</v>
      </c>
      <c r="I711">
        <v>-28.9739221058366</v>
      </c>
      <c r="J711">
        <v>1.31385331897291</v>
      </c>
      <c r="K711">
        <v>66.379821444609405</v>
      </c>
      <c r="L711">
        <v>68.529631024515894</v>
      </c>
      <c r="M711">
        <v>42.959777156992502</v>
      </c>
      <c r="N711">
        <v>0.67545449920941003</v>
      </c>
      <c r="O711">
        <v>53.580943425795297</v>
      </c>
      <c r="P711">
        <v>8.8350673716527304</v>
      </c>
      <c r="Q711">
        <v>1.4355574599774001E-2</v>
      </c>
    </row>
    <row r="712" spans="1:17" x14ac:dyDescent="0.3">
      <c r="A712" t="s">
        <v>1563</v>
      </c>
      <c r="B712" t="s">
        <v>1564</v>
      </c>
      <c r="C712" t="s">
        <v>3181</v>
      </c>
      <c r="D712" t="s">
        <v>161</v>
      </c>
      <c r="E712">
        <v>6435.7698622099997</v>
      </c>
      <c r="F712">
        <v>399</v>
      </c>
      <c r="G712">
        <v>21.525088798211701</v>
      </c>
      <c r="H712">
        <v>-4.9065164639215597</v>
      </c>
      <c r="I712">
        <v>17.842596250032098</v>
      </c>
      <c r="J712">
        <v>4.9127743669486099</v>
      </c>
      <c r="K712">
        <v>405.93293249364598</v>
      </c>
      <c r="L712">
        <v>347.74158910091302</v>
      </c>
      <c r="M712">
        <v>52.125101822478101</v>
      </c>
      <c r="N712">
        <v>0.65425806942520404</v>
      </c>
      <c r="O712">
        <v>13.032581453634</v>
      </c>
      <c r="P712">
        <v>76.509621765096199</v>
      </c>
      <c r="Q712">
        <v>0.179983193642277</v>
      </c>
    </row>
    <row r="713" spans="1:17" x14ac:dyDescent="0.3">
      <c r="A713" t="s">
        <v>1565</v>
      </c>
      <c r="B713" t="s">
        <v>1566</v>
      </c>
      <c r="C713" t="s">
        <v>3177</v>
      </c>
      <c r="D713" t="s">
        <v>77</v>
      </c>
      <c r="E713">
        <v>6423.6599698</v>
      </c>
      <c r="F713">
        <v>309.35000000000002</v>
      </c>
      <c r="G713">
        <v>45.7241543834159</v>
      </c>
      <c r="H713">
        <v>2.8367653793833099</v>
      </c>
      <c r="I713">
        <v>28.673904349624401</v>
      </c>
      <c r="J713">
        <v>16.8795207557318</v>
      </c>
      <c r="K713">
        <v>299.33273332147297</v>
      </c>
      <c r="L713">
        <v>262.30509746492999</v>
      </c>
      <c r="M713">
        <v>66.864156709495404</v>
      </c>
      <c r="N713">
        <v>0.54288217119238802</v>
      </c>
      <c r="O713">
        <v>19.476321318894399</v>
      </c>
      <c r="P713">
        <v>81.703377386196706</v>
      </c>
      <c r="Q713">
        <v>7.0798573376219004E-2</v>
      </c>
    </row>
    <row r="714" spans="1:17" x14ac:dyDescent="0.3">
      <c r="A714" t="s">
        <v>1567</v>
      </c>
      <c r="B714" t="s">
        <v>1568</v>
      </c>
      <c r="C714" t="s">
        <v>3169</v>
      </c>
      <c r="D714" t="s">
        <v>24</v>
      </c>
      <c r="E714">
        <v>6417.7295930330001</v>
      </c>
      <c r="F714">
        <v>24.34</v>
      </c>
      <c r="G714">
        <v>-31.341832185264298</v>
      </c>
      <c r="H714">
        <v>-3.3455208029028598</v>
      </c>
      <c r="I714">
        <v>-28.9069489288641</v>
      </c>
      <c r="J714">
        <v>2.0800823281345502</v>
      </c>
      <c r="K714">
        <v>25.4250179815485</v>
      </c>
      <c r="L714">
        <v>25.865776693768701</v>
      </c>
      <c r="M714">
        <v>35.4137974706289</v>
      </c>
      <c r="N714">
        <v>0.665158326358542</v>
      </c>
      <c r="O714">
        <v>51.527218847105303</v>
      </c>
      <c r="P714">
        <v>14.953968205472901</v>
      </c>
      <c r="Q714">
        <v>9.5864003661540007E-2</v>
      </c>
    </row>
    <row r="715" spans="1:17" hidden="1" x14ac:dyDescent="0.3">
      <c r="A715" t="s">
        <v>1569</v>
      </c>
      <c r="B715" t="s">
        <v>1570</v>
      </c>
      <c r="C715" t="s">
        <v>3184</v>
      </c>
      <c r="D715" t="s">
        <v>1571</v>
      </c>
      <c r="E715">
        <v>6413.8530424999999</v>
      </c>
      <c r="F715">
        <v>484.9</v>
      </c>
      <c r="G715">
        <v>62.291076817207497</v>
      </c>
      <c r="H715">
        <v>2.2693220045628899</v>
      </c>
      <c r="I715">
        <v>45.364887468312197</v>
      </c>
      <c r="J715">
        <v>-0.44082176540063001</v>
      </c>
      <c r="K715">
        <v>482.779001206011</v>
      </c>
      <c r="L715">
        <v>398.57564335814499</v>
      </c>
      <c r="M715">
        <v>43.925473496956997</v>
      </c>
      <c r="N715">
        <v>0.60782952863332596</v>
      </c>
      <c r="O715">
        <v>18.5708393483192</v>
      </c>
      <c r="P715">
        <v>113.518273888154</v>
      </c>
      <c r="Q715">
        <v>0.16868427339294101</v>
      </c>
    </row>
    <row r="716" spans="1:17" x14ac:dyDescent="0.3">
      <c r="A716" t="s">
        <v>1572</v>
      </c>
      <c r="B716" t="s">
        <v>1573</v>
      </c>
      <c r="C716" t="s">
        <v>3181</v>
      </c>
      <c r="D716" t="s">
        <v>261</v>
      </c>
      <c r="E716">
        <v>6412.2488591199999</v>
      </c>
      <c r="F716">
        <v>1423.85</v>
      </c>
      <c r="G716">
        <v>-52.713047393990699</v>
      </c>
      <c r="H716">
        <v>5.1316717635254401</v>
      </c>
      <c r="I716">
        <v>-4.7556322305492396</v>
      </c>
      <c r="J716">
        <v>1.9146024555657299</v>
      </c>
      <c r="K716">
        <v>1403.89825474757</v>
      </c>
      <c r="L716">
        <v>1417.5769881175399</v>
      </c>
      <c r="M716">
        <v>44.629207050272498</v>
      </c>
      <c r="N716">
        <v>0.498176010293365</v>
      </c>
      <c r="O716">
        <v>32.766794255012798</v>
      </c>
      <c r="P716">
        <v>24.560405913743299</v>
      </c>
      <c r="Q716">
        <v>-5.1534158217376003E-2</v>
      </c>
    </row>
    <row r="717" spans="1:17" x14ac:dyDescent="0.3">
      <c r="A717" t="s">
        <v>1574</v>
      </c>
      <c r="B717" t="s">
        <v>1575</v>
      </c>
      <c r="C717" t="s">
        <v>3181</v>
      </c>
      <c r="D717" t="s">
        <v>1576</v>
      </c>
      <c r="E717">
        <v>6394.1330391000001</v>
      </c>
      <c r="F717">
        <v>478.25</v>
      </c>
      <c r="G717">
        <v>-16.1151900561246</v>
      </c>
      <c r="H717">
        <v>-3.4460109801797998</v>
      </c>
      <c r="I717">
        <v>-25.2298600467096</v>
      </c>
      <c r="J717">
        <v>0.963621580643367</v>
      </c>
      <c r="K717">
        <v>504.28249405215303</v>
      </c>
      <c r="L717">
        <v>503.732197817273</v>
      </c>
      <c r="M717">
        <v>30.813221326222401</v>
      </c>
      <c r="N717">
        <v>0.239633673901576</v>
      </c>
      <c r="O717">
        <v>39.958180867746997</v>
      </c>
      <c r="P717">
        <v>22.2989387546349</v>
      </c>
      <c r="Q717">
        <v>3.5825771586998997E-2</v>
      </c>
    </row>
    <row r="718" spans="1:17" x14ac:dyDescent="0.3">
      <c r="A718" t="s">
        <v>1577</v>
      </c>
      <c r="B718" t="s">
        <v>1578</v>
      </c>
      <c r="C718" t="s">
        <v>3183</v>
      </c>
      <c r="D718" t="s">
        <v>384</v>
      </c>
      <c r="E718">
        <v>6383.4413142499998</v>
      </c>
      <c r="F718">
        <v>317.95</v>
      </c>
      <c r="G718">
        <v>20.467422196503701</v>
      </c>
      <c r="H718">
        <v>-4.7373898034675204</v>
      </c>
      <c r="I718">
        <v>3.5329512529314799</v>
      </c>
      <c r="J718">
        <v>4.0668379042982696</v>
      </c>
      <c r="K718">
        <v>330.28871428218599</v>
      </c>
      <c r="L718">
        <v>296.08440357461501</v>
      </c>
      <c r="M718">
        <v>49.7663230493201</v>
      </c>
      <c r="N718">
        <v>0.34974984710767898</v>
      </c>
      <c r="O718">
        <v>17.3769460607013</v>
      </c>
      <c r="P718">
        <v>55.021940516820997</v>
      </c>
      <c r="Q718">
        <v>-2.3133784138946002E-2</v>
      </c>
    </row>
    <row r="719" spans="1:17" hidden="1" x14ac:dyDescent="0.3">
      <c r="A719" t="s">
        <v>1579</v>
      </c>
      <c r="B719" t="s">
        <v>1580</v>
      </c>
      <c r="C719" t="s">
        <v>3184</v>
      </c>
      <c r="D719" t="s">
        <v>1581</v>
      </c>
      <c r="E719">
        <v>6363.9989131214697</v>
      </c>
      <c r="F719">
        <v>49.92</v>
      </c>
      <c r="G719">
        <v>18.7017520881273</v>
      </c>
      <c r="H719">
        <v>21.508056991851301</v>
      </c>
      <c r="I719">
        <v>43.450439387287098</v>
      </c>
      <c r="J719">
        <v>12.249792298660701</v>
      </c>
      <c r="K719">
        <v>41.657392523422303</v>
      </c>
      <c r="L719">
        <v>36.210149374057302</v>
      </c>
      <c r="M719">
        <v>83.7309249616941</v>
      </c>
      <c r="N719">
        <v>1.36449854086935</v>
      </c>
      <c r="O719">
        <v>3.0448717948717801</v>
      </c>
      <c r="P719">
        <v>82.857142857142804</v>
      </c>
      <c r="Q719">
        <v>0.19180062644145901</v>
      </c>
    </row>
    <row r="720" spans="1:17" hidden="1" x14ac:dyDescent="0.3">
      <c r="A720" t="s">
        <v>1582</v>
      </c>
      <c r="B720" t="s">
        <v>1583</v>
      </c>
      <c r="C720" t="s">
        <v>3184</v>
      </c>
      <c r="D720" t="s">
        <v>46</v>
      </c>
      <c r="E720">
        <v>6347.84</v>
      </c>
      <c r="F720">
        <v>88</v>
      </c>
      <c r="G720">
        <v>-36.665483076570602</v>
      </c>
      <c r="H720">
        <v>-2.1045395619216198</v>
      </c>
      <c r="I720">
        <v>-16.876588227411698</v>
      </c>
      <c r="J720">
        <v>1.46235268513415</v>
      </c>
      <c r="K720">
        <v>89.961579671841093</v>
      </c>
      <c r="L720">
        <v>91.729313473478101</v>
      </c>
      <c r="M720">
        <v>53.081674366169402</v>
      </c>
      <c r="N720">
        <v>0.67777777777777704</v>
      </c>
      <c r="O720">
        <v>11.9318181818181</v>
      </c>
      <c r="P720">
        <v>3.5294117647058898</v>
      </c>
    </row>
    <row r="721" spans="1:17" x14ac:dyDescent="0.3">
      <c r="A721" t="s">
        <v>1584</v>
      </c>
      <c r="B721" t="s">
        <v>1585</v>
      </c>
      <c r="C721" t="s">
        <v>3171</v>
      </c>
      <c r="D721" t="s">
        <v>40</v>
      </c>
      <c r="E721">
        <v>6340.9328839999998</v>
      </c>
      <c r="F721">
        <v>362.05</v>
      </c>
      <c r="G721">
        <v>-13.0318083309397</v>
      </c>
      <c r="H721">
        <v>-91.811536157135706</v>
      </c>
      <c r="I721">
        <v>-2.8465057687606201</v>
      </c>
      <c r="J721">
        <v>1.5903340696600301</v>
      </c>
      <c r="K721">
        <v>402.51764393192798</v>
      </c>
      <c r="L721">
        <v>368.03086488473502</v>
      </c>
      <c r="M721">
        <v>26.250765510849401</v>
      </c>
      <c r="N721">
        <v>0.67410564724386501</v>
      </c>
      <c r="O721">
        <v>34.277033558900698</v>
      </c>
      <c r="P721">
        <v>26.069958847736601</v>
      </c>
      <c r="Q721">
        <v>-1.2638011238821001E-2</v>
      </c>
    </row>
    <row r="722" spans="1:17" x14ac:dyDescent="0.3">
      <c r="A722" t="s">
        <v>1586</v>
      </c>
      <c r="B722" t="s">
        <v>1587</v>
      </c>
      <c r="C722" t="s">
        <v>3181</v>
      </c>
      <c r="D722" t="s">
        <v>1365</v>
      </c>
      <c r="E722">
        <v>6275.8170568733303</v>
      </c>
      <c r="F722">
        <v>950.45</v>
      </c>
      <c r="G722">
        <v>-25.046760389629501</v>
      </c>
      <c r="H722">
        <v>5.6714214874207203</v>
      </c>
      <c r="I722">
        <v>10.6854474910148</v>
      </c>
      <c r="J722">
        <v>6.1446320441672899</v>
      </c>
      <c r="K722">
        <v>884.84076961137498</v>
      </c>
      <c r="L722">
        <v>807.27468223185599</v>
      </c>
      <c r="M722">
        <v>75.281717597782404</v>
      </c>
      <c r="N722">
        <v>0.92094925540604999</v>
      </c>
      <c r="O722">
        <v>14.5773054868746</v>
      </c>
      <c r="P722">
        <v>55.709370904324999</v>
      </c>
      <c r="Q722">
        <v>0.127156005047146</v>
      </c>
    </row>
    <row r="723" spans="1:17" x14ac:dyDescent="0.3">
      <c r="A723" t="s">
        <v>1588</v>
      </c>
      <c r="B723" t="s">
        <v>1589</v>
      </c>
      <c r="C723" t="s">
        <v>3183</v>
      </c>
      <c r="D723" t="s">
        <v>384</v>
      </c>
      <c r="E723">
        <v>6273.5165791999998</v>
      </c>
      <c r="F723">
        <v>124.8</v>
      </c>
      <c r="G723">
        <v>44.6402202060261</v>
      </c>
      <c r="H723">
        <v>-8.0145012477453701</v>
      </c>
      <c r="I723">
        <v>6.3075822444299403</v>
      </c>
      <c r="J723">
        <v>4.38541749338677</v>
      </c>
      <c r="K723">
        <v>131.51254755668501</v>
      </c>
      <c r="L723">
        <v>115.52379972449501</v>
      </c>
      <c r="M723">
        <v>47.485203455702901</v>
      </c>
      <c r="N723">
        <v>0.25196951387276301</v>
      </c>
      <c r="O723">
        <v>36.177884615384599</v>
      </c>
      <c r="P723">
        <v>91.852421214450402</v>
      </c>
      <c r="Q723">
        <v>7.3699088454488998E-2</v>
      </c>
    </row>
    <row r="724" spans="1:17" hidden="1" x14ac:dyDescent="0.3">
      <c r="A724" t="s">
        <v>1590</v>
      </c>
      <c r="B724" t="s">
        <v>1591</v>
      </c>
      <c r="C724" t="s">
        <v>3184</v>
      </c>
      <c r="D724" t="s">
        <v>1077</v>
      </c>
      <c r="E724">
        <v>6266.1528877000001</v>
      </c>
      <c r="F724">
        <v>113</v>
      </c>
      <c r="G724">
        <v>-31.036192458721601</v>
      </c>
      <c r="I724">
        <v>-14.288691047495499</v>
      </c>
      <c r="M724">
        <v>50</v>
      </c>
      <c r="N724">
        <v>0.2</v>
      </c>
      <c r="O724">
        <v>1.76991150442478</v>
      </c>
      <c r="P724">
        <v>0</v>
      </c>
    </row>
    <row r="725" spans="1:17" hidden="1" x14ac:dyDescent="0.3">
      <c r="A725" t="s">
        <v>1592</v>
      </c>
      <c r="B725" t="s">
        <v>1593</v>
      </c>
      <c r="C725" t="s">
        <v>3184</v>
      </c>
      <c r="D725" t="s">
        <v>228</v>
      </c>
      <c r="E725">
        <v>6222.1062487500003</v>
      </c>
      <c r="F725">
        <v>5443.3</v>
      </c>
      <c r="G725">
        <v>91.625053321651194</v>
      </c>
      <c r="H725">
        <v>2.85168631660772</v>
      </c>
      <c r="I725">
        <v>41.962347190517299</v>
      </c>
      <c r="J725">
        <v>3.85480663641163</v>
      </c>
      <c r="K725">
        <v>5254.7889610997499</v>
      </c>
      <c r="L725">
        <v>4223.3532737757696</v>
      </c>
      <c r="M725">
        <v>64.583274614070802</v>
      </c>
      <c r="N725">
        <v>0.88628122276228605</v>
      </c>
      <c r="O725">
        <v>5.6344496904451304</v>
      </c>
      <c r="P725">
        <v>167.83280438900701</v>
      </c>
      <c r="Q725">
        <v>0.128939550874167</v>
      </c>
    </row>
    <row r="726" spans="1:17" x14ac:dyDescent="0.3">
      <c r="A726" t="s">
        <v>1594</v>
      </c>
      <c r="B726" t="s">
        <v>1595</v>
      </c>
      <c r="C726" t="s">
        <v>3174</v>
      </c>
      <c r="D726" t="s">
        <v>873</v>
      </c>
      <c r="E726">
        <v>6217.654782605</v>
      </c>
      <c r="F726">
        <v>203.31</v>
      </c>
      <c r="G726">
        <v>24.7256652487882</v>
      </c>
      <c r="H726">
        <v>-1.83806789981889</v>
      </c>
      <c r="I726">
        <v>-10.996114059266301</v>
      </c>
      <c r="J726">
        <v>3.8419275680468199</v>
      </c>
      <c r="K726">
        <v>214.68710623323699</v>
      </c>
      <c r="L726">
        <v>200.41909184650601</v>
      </c>
      <c r="M726">
        <v>40.820772626383302</v>
      </c>
      <c r="N726">
        <v>0.90350519522533701</v>
      </c>
      <c r="O726">
        <v>25.227485121243401</v>
      </c>
      <c r="P726">
        <v>61.871019108280201</v>
      </c>
      <c r="Q726">
        <v>4.8059686170330997E-2</v>
      </c>
    </row>
    <row r="727" spans="1:17" x14ac:dyDescent="0.3">
      <c r="A727" t="s">
        <v>1596</v>
      </c>
      <c r="B727" t="s">
        <v>1597</v>
      </c>
      <c r="C727" t="s">
        <v>3181</v>
      </c>
      <c r="D727" t="s">
        <v>440</v>
      </c>
      <c r="E727">
        <v>6182.0227322849996</v>
      </c>
      <c r="F727">
        <v>555.70000000000005</v>
      </c>
      <c r="G727">
        <v>-49.161507910448499</v>
      </c>
      <c r="H727">
        <v>-2.5796113447459499</v>
      </c>
      <c r="I727">
        <v>-21.016040599535501</v>
      </c>
      <c r="J727">
        <v>1.2334234767911101</v>
      </c>
      <c r="K727">
        <v>592.47663494658104</v>
      </c>
      <c r="L727">
        <v>626.06921034565505</v>
      </c>
      <c r="M727">
        <v>32.011864494609803</v>
      </c>
      <c r="N727">
        <v>0.84075424149246403</v>
      </c>
      <c r="O727">
        <v>39.643692639913603</v>
      </c>
      <c r="P727">
        <v>6.5886640452670999</v>
      </c>
      <c r="Q727">
        <v>-9.0559686641438E-2</v>
      </c>
    </row>
    <row r="728" spans="1:17" x14ac:dyDescent="0.3">
      <c r="A728" t="s">
        <v>1598</v>
      </c>
      <c r="B728" t="s">
        <v>1599</v>
      </c>
      <c r="C728" t="s">
        <v>3183</v>
      </c>
      <c r="D728" t="s">
        <v>270</v>
      </c>
      <c r="E728">
        <v>6149.4080491570003</v>
      </c>
      <c r="F728">
        <v>175.02</v>
      </c>
      <c r="G728">
        <v>-22.152893061588198</v>
      </c>
      <c r="H728">
        <v>9.4265431170744893</v>
      </c>
      <c r="I728">
        <v>-10.0788346173967</v>
      </c>
      <c r="J728">
        <v>6.3980580534237896</v>
      </c>
      <c r="K728">
        <v>172.044861108845</v>
      </c>
      <c r="L728">
        <v>167.674386923551</v>
      </c>
      <c r="M728">
        <v>65.333153262895706</v>
      </c>
      <c r="N728">
        <v>0.94912253746380904</v>
      </c>
      <c r="O728">
        <v>25.4713747000342</v>
      </c>
      <c r="P728">
        <v>34.579008073817697</v>
      </c>
      <c r="Q728">
        <v>-5.3449711015626997E-2</v>
      </c>
    </row>
    <row r="729" spans="1:17" hidden="1" x14ac:dyDescent="0.3">
      <c r="A729" t="s">
        <v>1600</v>
      </c>
      <c r="B729" t="s">
        <v>1601</v>
      </c>
      <c r="C729" t="s">
        <v>3184</v>
      </c>
      <c r="D729" t="s">
        <v>46</v>
      </c>
      <c r="E729">
        <v>6039.3956449249999</v>
      </c>
      <c r="F729">
        <v>545</v>
      </c>
      <c r="G729">
        <v>1385.4333437570499</v>
      </c>
      <c r="H729">
        <v>-21.897659041233499</v>
      </c>
      <c r="I729">
        <v>186.37540647811599</v>
      </c>
      <c r="J729">
        <v>-1.8644115791301099</v>
      </c>
      <c r="K729">
        <v>596.98758528411395</v>
      </c>
      <c r="L729">
        <v>388.34208004673201</v>
      </c>
      <c r="M729">
        <v>30.1679558979686</v>
      </c>
      <c r="N729">
        <v>0.77881132247201201</v>
      </c>
      <c r="O729">
        <v>38.3449541284403</v>
      </c>
      <c r="P729">
        <v>1512.4260355029501</v>
      </c>
    </row>
    <row r="730" spans="1:17" x14ac:dyDescent="0.3">
      <c r="A730" t="s">
        <v>1602</v>
      </c>
      <c r="B730" t="s">
        <v>1603</v>
      </c>
      <c r="C730" t="s">
        <v>3179</v>
      </c>
      <c r="D730" t="s">
        <v>838</v>
      </c>
      <c r="E730">
        <v>6035.3687145923204</v>
      </c>
      <c r="F730">
        <v>33.200000000000003</v>
      </c>
      <c r="G730">
        <v>-50.155226505464597</v>
      </c>
      <c r="H730">
        <v>-12.9035503916308</v>
      </c>
      <c r="I730">
        <v>-39.179394866856498</v>
      </c>
      <c r="J730">
        <v>1.9788796197009699</v>
      </c>
      <c r="K730">
        <v>39.597450756269303</v>
      </c>
      <c r="L730">
        <v>42.0647769156866</v>
      </c>
      <c r="M730">
        <v>27.496626074693101</v>
      </c>
      <c r="N730">
        <v>3.8164446626273598</v>
      </c>
      <c r="O730">
        <v>62.650602409638502</v>
      </c>
      <c r="P730">
        <v>1.2812690665039601</v>
      </c>
      <c r="Q730">
        <v>-9.0283597342070004E-3</v>
      </c>
    </row>
    <row r="731" spans="1:17" x14ac:dyDescent="0.3">
      <c r="A731" t="s">
        <v>1604</v>
      </c>
      <c r="B731" t="s">
        <v>1605</v>
      </c>
      <c r="C731" t="s">
        <v>3183</v>
      </c>
      <c r="D731" t="s">
        <v>270</v>
      </c>
      <c r="E731">
        <v>6031.0077119999996</v>
      </c>
      <c r="F731">
        <v>818.2</v>
      </c>
      <c r="G731">
        <v>-18.105922525399901</v>
      </c>
      <c r="H731">
        <v>4.7355170552050501</v>
      </c>
      <c r="I731">
        <v>-1.5243892985124801</v>
      </c>
      <c r="J731">
        <v>5.1298222670006197</v>
      </c>
      <c r="K731">
        <v>797.45054033470399</v>
      </c>
      <c r="L731">
        <v>772.591513737431</v>
      </c>
      <c r="M731">
        <v>56.525572399089199</v>
      </c>
      <c r="N731">
        <v>0.71207924936961098</v>
      </c>
      <c r="O731">
        <v>6.2454167685162396</v>
      </c>
      <c r="P731">
        <v>26.852713178294501</v>
      </c>
      <c r="Q731">
        <v>-1.3947925748069001E-2</v>
      </c>
    </row>
    <row r="732" spans="1:17" hidden="1" x14ac:dyDescent="0.3">
      <c r="A732" t="s">
        <v>1606</v>
      </c>
      <c r="B732" t="s">
        <v>1607</v>
      </c>
      <c r="C732" t="s">
        <v>3169</v>
      </c>
      <c r="D732" t="s">
        <v>24</v>
      </c>
      <c r="E732">
        <v>6023.3046734884501</v>
      </c>
      <c r="F732">
        <v>563.54999999999995</v>
      </c>
      <c r="G732">
        <v>23.779129745719999</v>
      </c>
      <c r="H732">
        <v>-3.4225857960752402</v>
      </c>
      <c r="I732">
        <v>17.826379236911102</v>
      </c>
      <c r="J732">
        <v>2.2782981109235001</v>
      </c>
      <c r="K732">
        <v>593.87966784075297</v>
      </c>
      <c r="M732">
        <v>42.497093141839201</v>
      </c>
      <c r="N732">
        <v>1.39487581197976</v>
      </c>
      <c r="O732">
        <v>35.019075503504503</v>
      </c>
      <c r="P732">
        <v>54.397260273972499</v>
      </c>
    </row>
    <row r="733" spans="1:17" hidden="1" x14ac:dyDescent="0.3">
      <c r="A733" t="s">
        <v>1608</v>
      </c>
      <c r="B733" t="s">
        <v>1609</v>
      </c>
      <c r="C733" t="s">
        <v>3179</v>
      </c>
      <c r="D733" t="s">
        <v>54</v>
      </c>
      <c r="E733">
        <v>5995.3212094100199</v>
      </c>
      <c r="F733">
        <v>1382.45</v>
      </c>
      <c r="G733">
        <v>-9.0369602449820601</v>
      </c>
      <c r="H733">
        <v>1.9040573921594499</v>
      </c>
      <c r="I733">
        <v>26.139243560641798</v>
      </c>
      <c r="J733">
        <v>7.0653645095501298</v>
      </c>
      <c r="K733">
        <v>1314.35159037156</v>
      </c>
      <c r="M733">
        <v>50.171748142768102</v>
      </c>
      <c r="N733">
        <v>1.2433932323295001</v>
      </c>
      <c r="O733">
        <v>9.2914752793952893</v>
      </c>
      <c r="P733">
        <v>42.520618556701002</v>
      </c>
    </row>
    <row r="734" spans="1:17" hidden="1" x14ac:dyDescent="0.3">
      <c r="A734" t="s">
        <v>1610</v>
      </c>
      <c r="B734" t="s">
        <v>1611</v>
      </c>
      <c r="C734" t="s">
        <v>3184</v>
      </c>
      <c r="D734" t="s">
        <v>479</v>
      </c>
      <c r="E734">
        <v>5972.3007585900004</v>
      </c>
      <c r="F734">
        <v>414.3</v>
      </c>
      <c r="G734">
        <v>-36.685013292520701</v>
      </c>
      <c r="H734">
        <v>0.51753725862848399</v>
      </c>
      <c r="I734">
        <v>-18.411864634526101</v>
      </c>
      <c r="J734">
        <v>2.3744272179804802</v>
      </c>
      <c r="K734">
        <v>419.97790743699699</v>
      </c>
      <c r="L734">
        <v>432.65100063892203</v>
      </c>
      <c r="M734">
        <v>45.698761389425997</v>
      </c>
      <c r="N734">
        <v>0.404621268119361</v>
      </c>
      <c r="O734">
        <v>36.265990827902399</v>
      </c>
      <c r="P734">
        <v>5.4198473282442698</v>
      </c>
      <c r="Q734">
        <v>-6.6008480350746995E-2</v>
      </c>
    </row>
    <row r="735" spans="1:17" x14ac:dyDescent="0.3">
      <c r="A735" t="s">
        <v>1612</v>
      </c>
      <c r="B735" t="s">
        <v>1613</v>
      </c>
      <c r="C735" t="s">
        <v>3171</v>
      </c>
      <c r="D735" t="s">
        <v>117</v>
      </c>
      <c r="E735">
        <v>5968.6387199999999</v>
      </c>
      <c r="F735">
        <v>613.15</v>
      </c>
      <c r="G735">
        <v>138.10372297388</v>
      </c>
      <c r="H735">
        <v>16.639421790735302</v>
      </c>
      <c r="I735">
        <v>68.694896969314797</v>
      </c>
      <c r="J735">
        <v>7.6025004263805203</v>
      </c>
      <c r="K735">
        <v>571.90232416917502</v>
      </c>
      <c r="L735">
        <v>452.67455923211401</v>
      </c>
      <c r="M735">
        <v>80.054944598694803</v>
      </c>
      <c r="N735">
        <v>1.1398574149424601</v>
      </c>
      <c r="O735">
        <v>18.625132512435702</v>
      </c>
      <c r="P735">
        <v>192.95269947443799</v>
      </c>
      <c r="Q735">
        <v>9.1981017971921E-2</v>
      </c>
    </row>
    <row r="736" spans="1:17" hidden="1" x14ac:dyDescent="0.3">
      <c r="A736" t="s">
        <v>1614</v>
      </c>
      <c r="B736" t="s">
        <v>1615</v>
      </c>
      <c r="C736" t="s">
        <v>3184</v>
      </c>
      <c r="D736" t="s">
        <v>1616</v>
      </c>
      <c r="E736">
        <v>5962.0404697800004</v>
      </c>
      <c r="F736">
        <v>330.15</v>
      </c>
      <c r="G736">
        <v>-8.2965122713277495</v>
      </c>
      <c r="H736">
        <v>0.31229343874370202</v>
      </c>
      <c r="I736">
        <v>1.00160017834469</v>
      </c>
      <c r="J736">
        <v>-5.31610490229692</v>
      </c>
      <c r="K736">
        <v>336.38813262842501</v>
      </c>
      <c r="L736">
        <v>304.28377236065</v>
      </c>
      <c r="M736">
        <v>44.679287781485399</v>
      </c>
      <c r="N736">
        <v>1.23991374363562</v>
      </c>
      <c r="O736">
        <v>22.338331061638598</v>
      </c>
      <c r="P736">
        <v>40.012722646310401</v>
      </c>
      <c r="Q736">
        <v>0.124427802339017</v>
      </c>
    </row>
    <row r="737" spans="1:17" x14ac:dyDescent="0.3">
      <c r="A737" t="s">
        <v>1617</v>
      </c>
      <c r="B737" t="s">
        <v>1618</v>
      </c>
      <c r="C737" t="s">
        <v>3170</v>
      </c>
      <c r="D737" t="s">
        <v>706</v>
      </c>
      <c r="E737">
        <v>5949.0754067899998</v>
      </c>
      <c r="F737">
        <v>124.61</v>
      </c>
      <c r="G737">
        <v>-50.8519880547857</v>
      </c>
      <c r="H737">
        <v>-7.6554742395103599</v>
      </c>
      <c r="I737">
        <v>-13.731162515964201</v>
      </c>
      <c r="J737">
        <v>-1.21211125248768</v>
      </c>
      <c r="K737">
        <v>131.64651907914299</v>
      </c>
      <c r="L737">
        <v>136.953167069828</v>
      </c>
      <c r="M737">
        <v>18.5424167367891</v>
      </c>
      <c r="N737">
        <v>0.93708505963088196</v>
      </c>
      <c r="O737">
        <v>36.385522831233402</v>
      </c>
      <c r="P737">
        <v>13.7990867579908</v>
      </c>
      <c r="Q737">
        <v>-0.110469610204875</v>
      </c>
    </row>
    <row r="738" spans="1:17" hidden="1" x14ac:dyDescent="0.3">
      <c r="A738" t="s">
        <v>1619</v>
      </c>
      <c r="B738" t="s">
        <v>1620</v>
      </c>
      <c r="C738" t="s">
        <v>3184</v>
      </c>
      <c r="D738" t="s">
        <v>21</v>
      </c>
      <c r="E738">
        <v>5912.6091664593196</v>
      </c>
      <c r="F738">
        <v>99.75</v>
      </c>
      <c r="G738">
        <v>-15.5700069561018</v>
      </c>
      <c r="H738">
        <v>-22.8418901848557</v>
      </c>
      <c r="I738">
        <v>-5.6019890462928501</v>
      </c>
      <c r="J738">
        <v>-1.0324062247190899</v>
      </c>
      <c r="K738">
        <v>120.248152250681</v>
      </c>
      <c r="L738">
        <v>111.475147446067</v>
      </c>
      <c r="M738">
        <v>20.5439090632721</v>
      </c>
      <c r="N738">
        <v>1.3181752595290901</v>
      </c>
      <c r="O738">
        <v>43.558897243107701</v>
      </c>
      <c r="P738">
        <v>24.268095178771599</v>
      </c>
      <c r="Q738">
        <v>0.26418557615457799</v>
      </c>
    </row>
    <row r="739" spans="1:17" x14ac:dyDescent="0.3">
      <c r="A739" t="s">
        <v>1621</v>
      </c>
      <c r="B739" t="s">
        <v>1622</v>
      </c>
      <c r="C739" t="s">
        <v>3172</v>
      </c>
      <c r="D739" t="s">
        <v>46</v>
      </c>
      <c r="E739">
        <v>5898.1261926999996</v>
      </c>
      <c r="F739">
        <v>756.4</v>
      </c>
      <c r="G739">
        <v>43.990452294503001</v>
      </c>
      <c r="H739">
        <v>-3.7071168461768802</v>
      </c>
      <c r="I739">
        <v>4.9403430840873401</v>
      </c>
      <c r="J739">
        <v>3.31392051062836</v>
      </c>
      <c r="K739">
        <v>795.44852148343602</v>
      </c>
      <c r="L739">
        <v>701.42245008696796</v>
      </c>
      <c r="M739">
        <v>50.075131810910101</v>
      </c>
      <c r="N739">
        <v>0.96180146613126605</v>
      </c>
      <c r="O739">
        <v>23.849814912744499</v>
      </c>
      <c r="P739">
        <v>92.199212298310201</v>
      </c>
      <c r="Q739">
        <v>0.163322948027433</v>
      </c>
    </row>
    <row r="740" spans="1:17" hidden="1" x14ac:dyDescent="0.3">
      <c r="A740" t="s">
        <v>1623</v>
      </c>
      <c r="B740" t="s">
        <v>1624</v>
      </c>
      <c r="C740" t="s">
        <v>3179</v>
      </c>
      <c r="D740" t="s">
        <v>127</v>
      </c>
      <c r="E740">
        <v>5881.1323960344798</v>
      </c>
      <c r="F740">
        <v>150.05000000000001</v>
      </c>
      <c r="G740">
        <v>-38.752770447786503</v>
      </c>
      <c r="H740">
        <v>-6.1551742169076098</v>
      </c>
      <c r="I740">
        <v>-22.0052690365603</v>
      </c>
      <c r="J740">
        <v>6.6606032375116397</v>
      </c>
      <c r="K740">
        <v>157.47903822226201</v>
      </c>
      <c r="M740">
        <v>53.484245242040799</v>
      </c>
      <c r="N740">
        <v>0.584285022821869</v>
      </c>
      <c r="O740">
        <v>31.622792402532401</v>
      </c>
      <c r="P740">
        <v>11.148148148148101</v>
      </c>
    </row>
    <row r="741" spans="1:17" hidden="1" x14ac:dyDescent="0.3">
      <c r="A741" t="s">
        <v>1625</v>
      </c>
      <c r="B741" t="s">
        <v>1626</v>
      </c>
      <c r="C741" t="s">
        <v>3184</v>
      </c>
      <c r="D741" t="s">
        <v>468</v>
      </c>
      <c r="E741">
        <v>5847.2964611400002</v>
      </c>
      <c r="F741">
        <v>1499.1</v>
      </c>
      <c r="G741">
        <v>-5.0759814803527101</v>
      </c>
      <c r="H741">
        <v>5.0749116604408302</v>
      </c>
      <c r="I741">
        <v>29.2830710160301</v>
      </c>
      <c r="J741">
        <v>6.2822445440938699</v>
      </c>
      <c r="K741">
        <v>1470.7638963419199</v>
      </c>
      <c r="L741">
        <v>1339.0721878761599</v>
      </c>
      <c r="M741">
        <v>58.620055935599297</v>
      </c>
      <c r="N741">
        <v>0.61479012474887496</v>
      </c>
      <c r="O741">
        <v>14.735507971449501</v>
      </c>
      <c r="P741">
        <v>53.753846153846098</v>
      </c>
      <c r="Q741">
        <v>-4.3269814501211999E-2</v>
      </c>
    </row>
    <row r="742" spans="1:17" x14ac:dyDescent="0.3">
      <c r="A742" t="s">
        <v>1627</v>
      </c>
      <c r="B742" t="s">
        <v>1628</v>
      </c>
      <c r="C742" t="s">
        <v>3173</v>
      </c>
      <c r="D742" t="s">
        <v>468</v>
      </c>
      <c r="E742">
        <v>5839.4531964999996</v>
      </c>
      <c r="F742">
        <v>501.75</v>
      </c>
      <c r="G742">
        <v>28.858966344855201</v>
      </c>
      <c r="H742">
        <v>18.705169886370701</v>
      </c>
      <c r="I742">
        <v>24.9538649833408</v>
      </c>
      <c r="J742">
        <v>5.8763557292741897</v>
      </c>
      <c r="K742">
        <v>470.26119143525398</v>
      </c>
      <c r="L742">
        <v>403.61113019534099</v>
      </c>
      <c r="M742">
        <v>58.687504093311901</v>
      </c>
      <c r="N742">
        <v>0.62240840450333801</v>
      </c>
      <c r="O742">
        <v>13.801694070752299</v>
      </c>
      <c r="P742">
        <v>72.363448986602506</v>
      </c>
      <c r="Q742">
        <v>4.6711620157970004E-3</v>
      </c>
    </row>
    <row r="743" spans="1:17" hidden="1" x14ac:dyDescent="0.3">
      <c r="A743" t="s">
        <v>1629</v>
      </c>
      <c r="B743" t="s">
        <v>1630</v>
      </c>
      <c r="C743" t="s">
        <v>3184</v>
      </c>
      <c r="D743" t="s">
        <v>277</v>
      </c>
      <c r="E743">
        <v>5809.0280505599903</v>
      </c>
      <c r="F743">
        <v>5441.4</v>
      </c>
      <c r="G743">
        <v>83.756970865645798</v>
      </c>
      <c r="H743">
        <v>-3.8371604847585501</v>
      </c>
      <c r="I743">
        <v>20.9342304309647</v>
      </c>
      <c r="J743">
        <v>-0.36921049323281002</v>
      </c>
      <c r="K743">
        <v>5207.5984316373797</v>
      </c>
      <c r="L743">
        <v>4285.64311988606</v>
      </c>
      <c r="M743">
        <v>33.072907170415299</v>
      </c>
      <c r="N743">
        <v>0.80418858124290504</v>
      </c>
      <c r="O743">
        <v>6.0388870511265598</v>
      </c>
      <c r="P743">
        <v>128.89954568399699</v>
      </c>
      <c r="Q743">
        <v>0.14014129252049601</v>
      </c>
    </row>
    <row r="744" spans="1:17" x14ac:dyDescent="0.3">
      <c r="A744" t="s">
        <v>1631</v>
      </c>
      <c r="B744" t="s">
        <v>1632</v>
      </c>
      <c r="C744" t="s">
        <v>3173</v>
      </c>
      <c r="D744" t="s">
        <v>277</v>
      </c>
      <c r="E744">
        <v>5798.4880928000002</v>
      </c>
      <c r="F744">
        <v>416</v>
      </c>
      <c r="G744">
        <v>-12.965965827071001</v>
      </c>
      <c r="H744">
        <v>7.6529030299528999</v>
      </c>
      <c r="I744">
        <v>6.6140028361556</v>
      </c>
      <c r="J744">
        <v>3.40889469640108</v>
      </c>
      <c r="K744">
        <v>394.995756574219</v>
      </c>
      <c r="L744">
        <v>369.59083573913699</v>
      </c>
      <c r="M744">
        <v>50.959155366990302</v>
      </c>
      <c r="N744">
        <v>0.68587542853837102</v>
      </c>
      <c r="O744">
        <v>3.5697115384615499</v>
      </c>
      <c r="P744">
        <v>32.484076433120997</v>
      </c>
      <c r="Q744">
        <v>4.7854974551114003E-2</v>
      </c>
    </row>
    <row r="745" spans="1:17" x14ac:dyDescent="0.3">
      <c r="A745" t="s">
        <v>1633</v>
      </c>
      <c r="B745" t="s">
        <v>1634</v>
      </c>
      <c r="C745" t="s">
        <v>3171</v>
      </c>
      <c r="D745" t="s">
        <v>1025</v>
      </c>
      <c r="E745">
        <v>5791.6344238199999</v>
      </c>
      <c r="F745">
        <v>126.27</v>
      </c>
      <c r="G745">
        <v>-57.379078256318301</v>
      </c>
      <c r="H745">
        <v>-14.507063790003601</v>
      </c>
      <c r="I745">
        <v>-37.656322178549203</v>
      </c>
      <c r="J745">
        <v>3.62916886018207</v>
      </c>
      <c r="K745">
        <v>135.55520415821701</v>
      </c>
      <c r="L745">
        <v>148.61118924504299</v>
      </c>
      <c r="M745">
        <v>31.902938433756098</v>
      </c>
      <c r="N745">
        <v>1.5440802012916099</v>
      </c>
      <c r="O745">
        <v>66.785459729151796</v>
      </c>
      <c r="P745">
        <v>2.4087591240876001</v>
      </c>
      <c r="Q745">
        <v>3.4711938917556001E-2</v>
      </c>
    </row>
    <row r="746" spans="1:17" x14ac:dyDescent="0.3">
      <c r="A746" t="s">
        <v>1635</v>
      </c>
      <c r="B746" t="s">
        <v>1636</v>
      </c>
      <c r="C746" t="s">
        <v>3175</v>
      </c>
      <c r="D746" t="s">
        <v>187</v>
      </c>
      <c r="E746">
        <v>5759.5101879900003</v>
      </c>
      <c r="F746">
        <v>476.55</v>
      </c>
      <c r="G746">
        <v>13.875538246453001</v>
      </c>
      <c r="H746">
        <v>-4.3983811909824801</v>
      </c>
      <c r="I746">
        <v>5.7010597346816301</v>
      </c>
      <c r="J746">
        <v>1.52101383075182</v>
      </c>
      <c r="K746">
        <v>488.41393468925298</v>
      </c>
      <c r="L746">
        <v>438.11349261838899</v>
      </c>
      <c r="M746">
        <v>33.114067977819097</v>
      </c>
      <c r="N746">
        <v>0.65175262825615499</v>
      </c>
      <c r="O746">
        <v>13.8390515161053</v>
      </c>
      <c r="P746">
        <v>53.280797684142797</v>
      </c>
      <c r="Q746">
        <v>0.17451226623969501</v>
      </c>
    </row>
    <row r="747" spans="1:17" x14ac:dyDescent="0.3">
      <c r="A747" t="s">
        <v>1637</v>
      </c>
      <c r="B747" t="s">
        <v>1638</v>
      </c>
      <c r="C747" t="s">
        <v>3183</v>
      </c>
      <c r="D747" t="s">
        <v>468</v>
      </c>
      <c r="E747">
        <v>5752.6559240699999</v>
      </c>
      <c r="F747">
        <v>2164.5</v>
      </c>
      <c r="G747">
        <v>-7.1986273884856598</v>
      </c>
      <c r="H747">
        <v>45.009539532621901</v>
      </c>
      <c r="I747">
        <v>60.333825968756699</v>
      </c>
      <c r="J747">
        <v>0.98277668327000001</v>
      </c>
      <c r="K747">
        <v>1783.74776962908</v>
      </c>
      <c r="L747">
        <v>1589.36094398308</v>
      </c>
      <c r="M747">
        <v>64.799481180008002</v>
      </c>
      <c r="N747">
        <v>3.3291433295582702</v>
      </c>
      <c r="O747">
        <v>10.4181104181104</v>
      </c>
      <c r="P747">
        <v>84.056122448979593</v>
      </c>
      <c r="Q747">
        <v>4.8271285575992001E-2</v>
      </c>
    </row>
    <row r="748" spans="1:17" x14ac:dyDescent="0.3">
      <c r="A748" t="s">
        <v>1639</v>
      </c>
      <c r="B748" t="s">
        <v>1640</v>
      </c>
      <c r="C748" t="s">
        <v>3171</v>
      </c>
      <c r="D748" t="s">
        <v>231</v>
      </c>
      <c r="E748">
        <v>5729.8395259299996</v>
      </c>
      <c r="F748">
        <v>286.05</v>
      </c>
      <c r="G748">
        <v>10.307623188359599</v>
      </c>
      <c r="H748">
        <v>3.2790514287563699</v>
      </c>
      <c r="I748">
        <v>17.7100022288171</v>
      </c>
      <c r="J748">
        <v>1.0771626410395501</v>
      </c>
      <c r="K748">
        <v>280.83838387403301</v>
      </c>
      <c r="L748">
        <v>245.477206929537</v>
      </c>
      <c r="M748">
        <v>44.5246805200659</v>
      </c>
      <c r="N748">
        <v>0.850617516748427</v>
      </c>
      <c r="O748">
        <v>15.3294878517741</v>
      </c>
      <c r="P748">
        <v>61.610169491525397</v>
      </c>
      <c r="Q748">
        <v>0.189277407686853</v>
      </c>
    </row>
    <row r="749" spans="1:17" hidden="1" x14ac:dyDescent="0.3">
      <c r="A749" t="s">
        <v>1641</v>
      </c>
      <c r="B749" t="s">
        <v>1642</v>
      </c>
      <c r="C749" t="s">
        <v>3184</v>
      </c>
      <c r="D749" t="s">
        <v>570</v>
      </c>
      <c r="E749">
        <v>5693.2961525999999</v>
      </c>
      <c r="F749">
        <v>5468.4</v>
      </c>
      <c r="G749">
        <v>42.708473959956201</v>
      </c>
      <c r="H749">
        <v>-4.3377109868322199</v>
      </c>
      <c r="I749">
        <v>15.3572529442304</v>
      </c>
      <c r="J749">
        <v>3.1724354744393501</v>
      </c>
      <c r="K749">
        <v>5595.5504905451298</v>
      </c>
      <c r="L749">
        <v>5041.4645354459399</v>
      </c>
      <c r="M749">
        <v>52.520305282257198</v>
      </c>
      <c r="N749">
        <v>0.58301439126792598</v>
      </c>
      <c r="O749">
        <v>22.5020115573111</v>
      </c>
      <c r="P749">
        <v>91.3633818589025</v>
      </c>
      <c r="Q749">
        <v>0.14083028093444</v>
      </c>
    </row>
    <row r="750" spans="1:17" hidden="1" x14ac:dyDescent="0.3">
      <c r="A750" t="s">
        <v>1643</v>
      </c>
      <c r="B750" t="s">
        <v>1644</v>
      </c>
      <c r="C750" t="s">
        <v>3184</v>
      </c>
      <c r="D750" t="s">
        <v>838</v>
      </c>
      <c r="E750">
        <v>5667.1438535442703</v>
      </c>
      <c r="F750">
        <v>662</v>
      </c>
      <c r="G750">
        <v>43.278537558959698</v>
      </c>
      <c r="H750">
        <v>-8.2712062285882908</v>
      </c>
      <c r="I750">
        <v>-15.7234672969311</v>
      </c>
      <c r="J750">
        <v>-0.26183546107234601</v>
      </c>
      <c r="K750">
        <v>716.93948551618303</v>
      </c>
      <c r="L750">
        <v>668.24519961897295</v>
      </c>
      <c r="M750">
        <v>29.140288061723599</v>
      </c>
      <c r="N750">
        <v>0.32133139479988299</v>
      </c>
      <c r="O750">
        <v>40.604229607250701</v>
      </c>
      <c r="P750">
        <v>76.674673071790707</v>
      </c>
      <c r="Q750">
        <v>3.8827140140180003E-2</v>
      </c>
    </row>
    <row r="751" spans="1:17" x14ac:dyDescent="0.3">
      <c r="A751" t="s">
        <v>1645</v>
      </c>
      <c r="B751" t="s">
        <v>1646</v>
      </c>
      <c r="C751" t="s">
        <v>3173</v>
      </c>
      <c r="D751" t="s">
        <v>192</v>
      </c>
      <c r="E751">
        <v>5661.8598498000001</v>
      </c>
      <c r="F751">
        <v>615.54999999999995</v>
      </c>
      <c r="G751">
        <v>7.5830802931612196</v>
      </c>
      <c r="H751">
        <v>-8.3505614243818407</v>
      </c>
      <c r="I751">
        <v>23.664203494390399</v>
      </c>
      <c r="J751">
        <v>5.1050294528109097</v>
      </c>
      <c r="K751">
        <v>636.10548455484297</v>
      </c>
      <c r="L751">
        <v>561.22773761078599</v>
      </c>
      <c r="M751">
        <v>39.074636998097297</v>
      </c>
      <c r="N751">
        <v>0.67308299613575695</v>
      </c>
      <c r="O751">
        <v>17.244740475996998</v>
      </c>
      <c r="P751">
        <v>65.871732686607302</v>
      </c>
    </row>
    <row r="752" spans="1:17" hidden="1" x14ac:dyDescent="0.3">
      <c r="A752" t="s">
        <v>1647</v>
      </c>
      <c r="B752" t="s">
        <v>1648</v>
      </c>
      <c r="C752" t="s">
        <v>3184</v>
      </c>
      <c r="D752" t="s">
        <v>103</v>
      </c>
      <c r="E752">
        <v>5652.4479742214799</v>
      </c>
      <c r="F752">
        <v>555.65</v>
      </c>
      <c r="G752">
        <v>26584.6452456683</v>
      </c>
      <c r="H752">
        <v>21.6610910204292</v>
      </c>
      <c r="I752">
        <v>2450.4116939998298</v>
      </c>
      <c r="J752">
        <v>8.6845749073563798</v>
      </c>
      <c r="K752">
        <v>243.44447369581499</v>
      </c>
      <c r="L752">
        <v>84.611942288890603</v>
      </c>
      <c r="M752">
        <v>99.9998695862879</v>
      </c>
      <c r="N752">
        <v>0.57011335718288003</v>
      </c>
      <c r="O752">
        <v>0</v>
      </c>
      <c r="P752">
        <v>33781.097560975599</v>
      </c>
      <c r="Q752">
        <v>0.135842317571399</v>
      </c>
    </row>
    <row r="753" spans="1:17" x14ac:dyDescent="0.3">
      <c r="A753" t="s">
        <v>1649</v>
      </c>
      <c r="B753" t="s">
        <v>1650</v>
      </c>
      <c r="C753" t="s">
        <v>3181</v>
      </c>
      <c r="D753" t="s">
        <v>261</v>
      </c>
      <c r="E753">
        <v>5644.4551280016703</v>
      </c>
      <c r="F753">
        <v>710.5</v>
      </c>
      <c r="G753">
        <v>-25.6803200084804</v>
      </c>
      <c r="H753">
        <v>-2.5735451695973599</v>
      </c>
      <c r="I753">
        <v>-11.5760652670154</v>
      </c>
      <c r="J753">
        <v>10.358248055017899</v>
      </c>
      <c r="K753">
        <v>723.43522391238105</v>
      </c>
      <c r="L753">
        <v>703.11299876705698</v>
      </c>
      <c r="M753">
        <v>62.0371080647691</v>
      </c>
      <c r="N753">
        <v>0.94772770613785096</v>
      </c>
      <c r="O753">
        <v>24.391273750879598</v>
      </c>
      <c r="P753">
        <v>22.373406820530398</v>
      </c>
    </row>
    <row r="754" spans="1:17" x14ac:dyDescent="0.3">
      <c r="A754" t="s">
        <v>1651</v>
      </c>
      <c r="B754" t="s">
        <v>1652</v>
      </c>
      <c r="C754" t="s">
        <v>3180</v>
      </c>
      <c r="D754" t="s">
        <v>130</v>
      </c>
      <c r="E754">
        <v>5617.3682048832898</v>
      </c>
      <c r="F754">
        <v>196.76</v>
      </c>
      <c r="G754">
        <v>41.353414992539598</v>
      </c>
      <c r="H754">
        <v>-4.7372496414402203</v>
      </c>
      <c r="I754">
        <v>-20.498098624408801</v>
      </c>
      <c r="J754">
        <v>4.6907350716274099</v>
      </c>
      <c r="K754">
        <v>199.50036051547099</v>
      </c>
      <c r="L754">
        <v>189.27808771394399</v>
      </c>
      <c r="M754">
        <v>49.186742593126397</v>
      </c>
      <c r="N754">
        <v>0.91929183537190495</v>
      </c>
      <c r="O754">
        <v>34.656434234600503</v>
      </c>
      <c r="P754">
        <v>79.525547445255398</v>
      </c>
      <c r="Q754">
        <v>2.5789341807027001E-2</v>
      </c>
    </row>
    <row r="755" spans="1:17" x14ac:dyDescent="0.3">
      <c r="A755" t="s">
        <v>1653</v>
      </c>
      <c r="B755" t="s">
        <v>1654</v>
      </c>
      <c r="C755" t="s">
        <v>3173</v>
      </c>
      <c r="D755" t="s">
        <v>54</v>
      </c>
      <c r="E755">
        <v>5613.5451851050002</v>
      </c>
      <c r="F755">
        <v>216.85</v>
      </c>
      <c r="G755">
        <v>105.77068865356701</v>
      </c>
      <c r="H755">
        <v>39.108366848097397</v>
      </c>
      <c r="I755">
        <v>52.732451582408999</v>
      </c>
      <c r="J755">
        <v>22.885633108414499</v>
      </c>
      <c r="K755">
        <v>171.04384953038101</v>
      </c>
      <c r="L755">
        <v>138.286026589122</v>
      </c>
      <c r="M755">
        <v>79.8282125897166</v>
      </c>
      <c r="N755">
        <v>2.9433937748383299</v>
      </c>
      <c r="O755">
        <v>10.9983859810929</v>
      </c>
      <c r="P755">
        <v>139.21676778819599</v>
      </c>
      <c r="Q755">
        <v>7.0085971280559999E-3</v>
      </c>
    </row>
    <row r="756" spans="1:17" x14ac:dyDescent="0.3">
      <c r="A756" t="s">
        <v>1655</v>
      </c>
      <c r="B756" t="s">
        <v>1656</v>
      </c>
      <c r="C756" t="s">
        <v>3176</v>
      </c>
      <c r="D756" t="s">
        <v>135</v>
      </c>
      <c r="E756">
        <v>5568.84</v>
      </c>
      <c r="F756">
        <v>8974.65</v>
      </c>
      <c r="G756">
        <v>25.777843372359701</v>
      </c>
      <c r="H756">
        <v>14.8998396952123</v>
      </c>
      <c r="I756">
        <v>28.561288443890799</v>
      </c>
      <c r="J756">
        <v>6.74596935753791</v>
      </c>
      <c r="K756">
        <v>8164.3528106682197</v>
      </c>
      <c r="L756">
        <v>7014.1732195572004</v>
      </c>
      <c r="M756">
        <v>66.543060940219902</v>
      </c>
      <c r="N756">
        <v>1.14104297469413</v>
      </c>
      <c r="O756">
        <v>7.23537965268841</v>
      </c>
      <c r="P756">
        <v>89.576578194146606</v>
      </c>
      <c r="Q756">
        <v>0.122348620250485</v>
      </c>
    </row>
    <row r="757" spans="1:17" hidden="1" x14ac:dyDescent="0.3">
      <c r="A757" t="s">
        <v>1657</v>
      </c>
      <c r="B757" t="s">
        <v>1658</v>
      </c>
      <c r="C757" t="s">
        <v>3184</v>
      </c>
      <c r="D757" t="s">
        <v>21</v>
      </c>
      <c r="E757">
        <v>5557.3043288749996</v>
      </c>
      <c r="F757">
        <v>469.9</v>
      </c>
      <c r="G757">
        <v>-36.440624912981598</v>
      </c>
      <c r="H757">
        <v>-7.46642121536338</v>
      </c>
      <c r="I757">
        <v>-12.8148689009438</v>
      </c>
      <c r="J757">
        <v>1.3909471080360799E-2</v>
      </c>
      <c r="K757">
        <v>489.58341829142</v>
      </c>
      <c r="L757">
        <v>474.64638905932202</v>
      </c>
      <c r="M757">
        <v>29.824989030790899</v>
      </c>
      <c r="N757">
        <v>1.10745104983319</v>
      </c>
      <c r="O757">
        <v>27.473930623536901</v>
      </c>
      <c r="P757">
        <v>20.456293258138899</v>
      </c>
      <c r="Q757">
        <v>7.5986976513523E-2</v>
      </c>
    </row>
    <row r="758" spans="1:17" x14ac:dyDescent="0.3">
      <c r="A758" t="s">
        <v>1659</v>
      </c>
      <c r="B758" t="s">
        <v>1660</v>
      </c>
      <c r="C758" t="s">
        <v>3171</v>
      </c>
      <c r="D758" t="s">
        <v>982</v>
      </c>
      <c r="E758">
        <v>5527.087888686</v>
      </c>
      <c r="F758">
        <v>41.29</v>
      </c>
      <c r="G758">
        <v>31.3644165752827</v>
      </c>
      <c r="H758">
        <v>4.5776633738975097</v>
      </c>
      <c r="I758">
        <v>10.704170730570601</v>
      </c>
      <c r="J758">
        <v>9.9637017162844899</v>
      </c>
      <c r="K758">
        <v>40.207692459247802</v>
      </c>
      <c r="L758">
        <v>35.513850918441001</v>
      </c>
      <c r="M758">
        <v>75.328366617245706</v>
      </c>
      <c r="N758">
        <v>1.21462321889039</v>
      </c>
      <c r="O758">
        <v>11.6493097602325</v>
      </c>
      <c r="P758">
        <v>83.511111111111106</v>
      </c>
      <c r="Q758">
        <v>8.8490127158557003E-2</v>
      </c>
    </row>
    <row r="759" spans="1:17" x14ac:dyDescent="0.3">
      <c r="A759" t="s">
        <v>1661</v>
      </c>
      <c r="B759" t="s">
        <v>1662</v>
      </c>
      <c r="C759" t="s">
        <v>3181</v>
      </c>
      <c r="D759" t="s">
        <v>187</v>
      </c>
      <c r="E759">
        <v>5507.7584013550004</v>
      </c>
      <c r="F759">
        <v>7857.95</v>
      </c>
      <c r="G759">
        <v>53.818580271429397</v>
      </c>
      <c r="H759">
        <v>2.15789555208061</v>
      </c>
      <c r="I759">
        <v>-16.222822356363</v>
      </c>
      <c r="J759">
        <v>11.836096524724899</v>
      </c>
      <c r="K759">
        <v>7589.54227385166</v>
      </c>
      <c r="L759">
        <v>6889.3130777512897</v>
      </c>
      <c r="M759">
        <v>64.888024917315704</v>
      </c>
      <c r="N759">
        <v>1.4340506879602899</v>
      </c>
      <c r="O759">
        <v>15.5886713455799</v>
      </c>
      <c r="P759">
        <v>108.154858876041</v>
      </c>
      <c r="Q759">
        <v>0.103479587360316</v>
      </c>
    </row>
    <row r="760" spans="1:17" x14ac:dyDescent="0.3">
      <c r="A760" t="s">
        <v>1663</v>
      </c>
      <c r="B760" t="s">
        <v>1664</v>
      </c>
      <c r="C760" t="s">
        <v>3179</v>
      </c>
      <c r="D760" t="s">
        <v>517</v>
      </c>
      <c r="E760">
        <v>5489.6909128696798</v>
      </c>
      <c r="F760">
        <v>109.72</v>
      </c>
      <c r="G760">
        <v>-41.345158216323803</v>
      </c>
      <c r="H760">
        <v>1.1277836704016</v>
      </c>
      <c r="I760">
        <v>-9.3322511113017992</v>
      </c>
      <c r="J760">
        <v>0.43039724684625702</v>
      </c>
      <c r="K760">
        <v>108.715366760793</v>
      </c>
      <c r="L760">
        <v>108.759086438949</v>
      </c>
      <c r="M760">
        <v>50.649086353956001</v>
      </c>
      <c r="N760">
        <v>0.99136909151067099</v>
      </c>
      <c r="O760">
        <v>21.855632519139601</v>
      </c>
      <c r="P760">
        <v>19.9125683060109</v>
      </c>
      <c r="Q760">
        <v>-9.1259160929477001E-2</v>
      </c>
    </row>
    <row r="761" spans="1:17" x14ac:dyDescent="0.3">
      <c r="A761" t="s">
        <v>1665</v>
      </c>
      <c r="B761" t="s">
        <v>1666</v>
      </c>
      <c r="C761" t="s">
        <v>3169</v>
      </c>
      <c r="D761" t="s">
        <v>51</v>
      </c>
      <c r="E761">
        <v>5483.4565418800003</v>
      </c>
      <c r="F761">
        <v>59.21</v>
      </c>
      <c r="G761">
        <v>52.328704847226497</v>
      </c>
      <c r="H761">
        <v>-1.6993297211112</v>
      </c>
      <c r="I761">
        <v>-22.221566714924901</v>
      </c>
      <c r="J761">
        <v>3.0014259158144099</v>
      </c>
      <c r="K761">
        <v>63.418717048687</v>
      </c>
      <c r="L761">
        <v>62.040676779393799</v>
      </c>
      <c r="M761">
        <v>47.411883317496802</v>
      </c>
      <c r="N761">
        <v>1.6221779591316099</v>
      </c>
      <c r="O761">
        <v>68.265495693294994</v>
      </c>
      <c r="P761">
        <v>88.717131474103496</v>
      </c>
      <c r="Q761">
        <v>2.0381219780969E-2</v>
      </c>
    </row>
    <row r="762" spans="1:17" hidden="1" x14ac:dyDescent="0.3">
      <c r="A762" t="s">
        <v>1667</v>
      </c>
      <c r="B762" t="s">
        <v>1668</v>
      </c>
      <c r="C762" t="s">
        <v>3184</v>
      </c>
      <c r="D762" t="s">
        <v>289</v>
      </c>
      <c r="E762">
        <v>5404.6527698714199</v>
      </c>
      <c r="F762">
        <v>447.25</v>
      </c>
      <c r="G762">
        <v>100.179592670776</v>
      </c>
      <c r="H762">
        <v>25.131887205755099</v>
      </c>
      <c r="I762">
        <v>43.776898667259097</v>
      </c>
      <c r="J762">
        <v>4.1985082102344</v>
      </c>
      <c r="K762">
        <v>387.12215633904299</v>
      </c>
      <c r="L762">
        <v>311.03030181822697</v>
      </c>
      <c r="M762">
        <v>58.6570958761124</v>
      </c>
      <c r="N762">
        <v>0.55876330568815502</v>
      </c>
      <c r="O762">
        <v>10.285075461151401</v>
      </c>
      <c r="P762">
        <v>146.69056811913899</v>
      </c>
    </row>
    <row r="763" spans="1:17" hidden="1" x14ac:dyDescent="0.3">
      <c r="A763" t="s">
        <v>1669</v>
      </c>
      <c r="B763" t="s">
        <v>1670</v>
      </c>
      <c r="C763" t="s">
        <v>3184</v>
      </c>
      <c r="D763" t="s">
        <v>161</v>
      </c>
      <c r="E763">
        <v>5337.4404202734204</v>
      </c>
      <c r="F763">
        <v>325.05</v>
      </c>
      <c r="G763">
        <v>5446.1746360892603</v>
      </c>
      <c r="H763">
        <v>116.01726425025799</v>
      </c>
      <c r="I763">
        <v>790.86900525721398</v>
      </c>
      <c r="J763">
        <v>19.4012633768013</v>
      </c>
      <c r="K763">
        <v>169.292232710918</v>
      </c>
      <c r="L763">
        <v>83.079454424638797</v>
      </c>
      <c r="M763">
        <v>92.3068492349108</v>
      </c>
      <c r="N763">
        <v>1.4634204939811499</v>
      </c>
      <c r="O763">
        <v>0</v>
      </c>
      <c r="P763">
        <v>5875.1838235294099</v>
      </c>
      <c r="Q763">
        <v>0.27044135694090699</v>
      </c>
    </row>
    <row r="764" spans="1:17" x14ac:dyDescent="0.3">
      <c r="A764" t="s">
        <v>1671</v>
      </c>
      <c r="B764" t="s">
        <v>1672</v>
      </c>
      <c r="C764" t="s">
        <v>3181</v>
      </c>
      <c r="D764" t="s">
        <v>261</v>
      </c>
      <c r="E764">
        <v>5337.2466404388197</v>
      </c>
      <c r="F764">
        <v>1687.5</v>
      </c>
      <c r="G764">
        <v>-63.597237223471801</v>
      </c>
      <c r="H764">
        <v>-4.5757064288077602</v>
      </c>
      <c r="I764">
        <v>-23.050753930135301</v>
      </c>
      <c r="J764">
        <v>2.9197510746436799</v>
      </c>
      <c r="K764">
        <v>1786.9611730466499</v>
      </c>
      <c r="L764">
        <v>1896.2636164431401</v>
      </c>
      <c r="M764">
        <v>40.262446764892303</v>
      </c>
      <c r="N764">
        <v>0.50452128757634096</v>
      </c>
      <c r="O764">
        <v>64.968888888888799</v>
      </c>
      <c r="P764">
        <v>5.46875</v>
      </c>
      <c r="Q764">
        <v>-8.3377178315670007E-3</v>
      </c>
    </row>
    <row r="765" spans="1:17" x14ac:dyDescent="0.3">
      <c r="A765" t="s">
        <v>1673</v>
      </c>
      <c r="B765" t="s">
        <v>1674</v>
      </c>
      <c r="C765" t="s">
        <v>3175</v>
      </c>
      <c r="D765" t="s">
        <v>187</v>
      </c>
      <c r="E765">
        <v>5333.1457305000004</v>
      </c>
      <c r="F765">
        <v>724.4</v>
      </c>
      <c r="G765">
        <v>13.610809351085599</v>
      </c>
      <c r="H765">
        <v>8.6304882481934904</v>
      </c>
      <c r="I765">
        <v>1.6640775425886201</v>
      </c>
      <c r="J765">
        <v>14.0687063558058</v>
      </c>
      <c r="K765">
        <v>680.06730160563097</v>
      </c>
      <c r="L765">
        <v>625.94720685666903</v>
      </c>
      <c r="M765">
        <v>79.908208100751395</v>
      </c>
      <c r="N765">
        <v>0.83129908341525305</v>
      </c>
      <c r="O765">
        <v>10.3188845941468</v>
      </c>
      <c r="P765">
        <v>76.360316494217798</v>
      </c>
      <c r="Q765">
        <v>0.13748791485655301</v>
      </c>
    </row>
    <row r="766" spans="1:17" x14ac:dyDescent="0.3">
      <c r="A766" t="s">
        <v>1675</v>
      </c>
      <c r="B766" t="s">
        <v>1676</v>
      </c>
      <c r="C766" t="s">
        <v>3169</v>
      </c>
      <c r="D766" t="s">
        <v>24</v>
      </c>
      <c r="E766">
        <v>5309.2578530000001</v>
      </c>
      <c r="F766">
        <v>314</v>
      </c>
      <c r="G766">
        <v>-40.558896134437802</v>
      </c>
      <c r="H766">
        <v>-3.4301594530460502</v>
      </c>
      <c r="I766">
        <v>-28.771545671410799</v>
      </c>
      <c r="J766">
        <v>2.3026653596176798</v>
      </c>
      <c r="K766">
        <v>327.520422508222</v>
      </c>
      <c r="L766">
        <v>342.34714140675698</v>
      </c>
      <c r="M766">
        <v>40.535284577312403</v>
      </c>
      <c r="N766">
        <v>0.91042851140032</v>
      </c>
      <c r="O766">
        <v>34.474522292993598</v>
      </c>
      <c r="P766">
        <v>2.6982829108748998</v>
      </c>
      <c r="Q766">
        <v>-3.5781625427174002E-2</v>
      </c>
    </row>
    <row r="767" spans="1:17" x14ac:dyDescent="0.3">
      <c r="A767" t="s">
        <v>1677</v>
      </c>
      <c r="B767" t="s">
        <v>1678</v>
      </c>
      <c r="C767" t="s">
        <v>3181</v>
      </c>
      <c r="D767" t="s">
        <v>161</v>
      </c>
      <c r="E767">
        <v>5270.5318248000003</v>
      </c>
      <c r="F767">
        <v>4678.2</v>
      </c>
      <c r="G767">
        <v>126.80059909089699</v>
      </c>
      <c r="H767">
        <v>-13.116161146104201</v>
      </c>
      <c r="I767">
        <v>32.268418584909597</v>
      </c>
      <c r="J767">
        <v>5.5947486588589301</v>
      </c>
      <c r="K767">
        <v>4805.1435426614198</v>
      </c>
      <c r="L767">
        <v>3917.76114385969</v>
      </c>
      <c r="M767">
        <v>42.813299232367498</v>
      </c>
      <c r="N767">
        <v>0.48835465565365399</v>
      </c>
      <c r="O767">
        <v>21.6204950622034</v>
      </c>
      <c r="P767">
        <v>173.17956204379499</v>
      </c>
      <c r="Q767">
        <v>0.204675199925718</v>
      </c>
    </row>
    <row r="768" spans="1:17" hidden="1" x14ac:dyDescent="0.3">
      <c r="A768" t="s">
        <v>1679</v>
      </c>
      <c r="B768" t="s">
        <v>1680</v>
      </c>
      <c r="C768" t="s">
        <v>3184</v>
      </c>
      <c r="D768" t="s">
        <v>468</v>
      </c>
      <c r="E768">
        <v>5259.5734000000002</v>
      </c>
      <c r="F768">
        <v>111.5</v>
      </c>
      <c r="G768">
        <v>43.974111247234198</v>
      </c>
      <c r="H768">
        <v>12.958149586370601</v>
      </c>
      <c r="I768">
        <v>5.5023186885046602</v>
      </c>
      <c r="J768">
        <v>10.0090478679429</v>
      </c>
      <c r="K768">
        <v>101.376315634991</v>
      </c>
      <c r="L768">
        <v>88.374549361240895</v>
      </c>
      <c r="M768">
        <v>81.987541817664805</v>
      </c>
      <c r="N768">
        <v>1.2630181216199301</v>
      </c>
      <c r="O768">
        <v>6.0089686098654802</v>
      </c>
      <c r="P768">
        <v>98.9295272078501</v>
      </c>
      <c r="Q768">
        <v>0.133911139497538</v>
      </c>
    </row>
    <row r="769" spans="1:17" x14ac:dyDescent="0.3">
      <c r="A769" t="s">
        <v>1681</v>
      </c>
      <c r="B769" t="s">
        <v>1682</v>
      </c>
      <c r="C769" t="s">
        <v>3180</v>
      </c>
      <c r="D769" t="s">
        <v>1144</v>
      </c>
      <c r="E769">
        <v>5248.19689225</v>
      </c>
      <c r="F769">
        <v>3063.55</v>
      </c>
      <c r="G769">
        <v>-13.3654807861195</v>
      </c>
      <c r="H769">
        <v>-1.73654931462103</v>
      </c>
      <c r="I769">
        <v>-10.0571299073048</v>
      </c>
      <c r="J769">
        <v>5.5820216535443796</v>
      </c>
      <c r="K769">
        <v>3114.2365548965499</v>
      </c>
      <c r="L769">
        <v>3007.3724103008999</v>
      </c>
      <c r="M769">
        <v>54.037204534741001</v>
      </c>
      <c r="N769">
        <v>0.61504721242064198</v>
      </c>
      <c r="O769">
        <v>20.774917987302299</v>
      </c>
      <c r="P769">
        <v>33.197826086956503</v>
      </c>
      <c r="Q769">
        <v>-8.1909129703778005E-2</v>
      </c>
    </row>
    <row r="770" spans="1:17" hidden="1" x14ac:dyDescent="0.3">
      <c r="A770" t="s">
        <v>1683</v>
      </c>
      <c r="B770" t="s">
        <v>1684</v>
      </c>
      <c r="C770" t="s">
        <v>3184</v>
      </c>
      <c r="D770" t="s">
        <v>387</v>
      </c>
      <c r="E770">
        <v>5241.2807946449902</v>
      </c>
      <c r="F770">
        <v>282.3</v>
      </c>
      <c r="G770">
        <v>-37.167608665222701</v>
      </c>
      <c r="H770">
        <v>0.79736199107788497</v>
      </c>
      <c r="I770">
        <v>-16.578117471458398</v>
      </c>
      <c r="J770">
        <v>0.94046716324863699</v>
      </c>
      <c r="K770">
        <v>289.279316337914</v>
      </c>
      <c r="L770">
        <v>291.60920378758499</v>
      </c>
      <c r="M770">
        <v>43.116126422981097</v>
      </c>
      <c r="N770">
        <v>0.92105405794885598</v>
      </c>
      <c r="O770">
        <v>37.424725469358798</v>
      </c>
      <c r="P770">
        <v>4.7689738355910203</v>
      </c>
      <c r="Q770">
        <v>-7.883045277277E-3</v>
      </c>
    </row>
    <row r="771" spans="1:17" hidden="1" x14ac:dyDescent="0.3">
      <c r="A771" t="s">
        <v>1685</v>
      </c>
      <c r="B771" t="s">
        <v>1686</v>
      </c>
      <c r="C771" t="s">
        <v>3184</v>
      </c>
      <c r="D771" t="s">
        <v>384</v>
      </c>
      <c r="E771">
        <v>5192.6405897249997</v>
      </c>
      <c r="F771">
        <v>565.5</v>
      </c>
      <c r="G771">
        <v>3.2782515383631199</v>
      </c>
      <c r="H771">
        <v>3.3924000477041401</v>
      </c>
      <c r="I771">
        <v>42.828925443063902</v>
      </c>
      <c r="J771">
        <v>7.3872776100590603</v>
      </c>
      <c r="K771">
        <v>547.75507975855999</v>
      </c>
      <c r="L771">
        <v>477.26292391373801</v>
      </c>
      <c r="M771">
        <v>64.426842031948098</v>
      </c>
      <c r="N771">
        <v>0.85424158537157202</v>
      </c>
      <c r="O771">
        <v>12.6171529619805</v>
      </c>
      <c r="P771">
        <v>77.802232353403497</v>
      </c>
      <c r="Q771">
        <v>5.1682634588889997E-2</v>
      </c>
    </row>
    <row r="772" spans="1:17" hidden="1" x14ac:dyDescent="0.3">
      <c r="A772" t="s">
        <v>1687</v>
      </c>
      <c r="B772" t="s">
        <v>1688</v>
      </c>
      <c r="C772" t="s">
        <v>3184</v>
      </c>
      <c r="D772" t="s">
        <v>1689</v>
      </c>
      <c r="E772">
        <v>5168.879891351</v>
      </c>
      <c r="F772">
        <v>63.69</v>
      </c>
      <c r="G772">
        <v>1.13504938298291</v>
      </c>
      <c r="H772">
        <v>6.1007306908806198</v>
      </c>
      <c r="I772">
        <v>-4.1779424401759098</v>
      </c>
      <c r="J772">
        <v>3.73164111382013</v>
      </c>
      <c r="K772">
        <v>61.390981165923598</v>
      </c>
      <c r="L772">
        <v>58.453730871088297</v>
      </c>
      <c r="M772">
        <v>56.425916595309197</v>
      </c>
      <c r="N772">
        <v>1.0716101614595801</v>
      </c>
      <c r="O772">
        <v>2.76338514680485</v>
      </c>
      <c r="P772">
        <v>33.242677824267702</v>
      </c>
      <c r="Q772">
        <v>-3.0196124243903E-2</v>
      </c>
    </row>
    <row r="773" spans="1:17" hidden="1" x14ac:dyDescent="0.3">
      <c r="A773" t="s">
        <v>1690</v>
      </c>
      <c r="B773" t="s">
        <v>1691</v>
      </c>
      <c r="C773" t="s">
        <v>3171</v>
      </c>
      <c r="D773" t="s">
        <v>117</v>
      </c>
      <c r="E773">
        <v>5161.9348244434996</v>
      </c>
      <c r="F773">
        <v>403.4</v>
      </c>
      <c r="G773">
        <v>-18.075666931576201</v>
      </c>
      <c r="H773">
        <v>24.587208619668498</v>
      </c>
      <c r="I773">
        <v>1.5825655720373999</v>
      </c>
      <c r="J773">
        <v>13.0893368121182</v>
      </c>
      <c r="K773">
        <v>356.81706332901302</v>
      </c>
      <c r="M773">
        <v>76.947846516056799</v>
      </c>
      <c r="N773">
        <v>2.9008850373842998</v>
      </c>
      <c r="O773">
        <v>9.2588001983143293</v>
      </c>
      <c r="P773">
        <v>33.997674804849602</v>
      </c>
    </row>
    <row r="774" spans="1:17" hidden="1" x14ac:dyDescent="0.3">
      <c r="A774" t="s">
        <v>1692</v>
      </c>
      <c r="B774" t="s">
        <v>1693</v>
      </c>
      <c r="C774" t="s">
        <v>3184</v>
      </c>
      <c r="D774" t="s">
        <v>289</v>
      </c>
      <c r="E774">
        <v>5152.44703901312</v>
      </c>
      <c r="F774">
        <v>3198.65</v>
      </c>
      <c r="G774">
        <v>630.11651822297404</v>
      </c>
      <c r="H774">
        <v>31.766342988736199</v>
      </c>
      <c r="I774">
        <v>223.690321653659</v>
      </c>
      <c r="J774">
        <v>-8.89971732484541</v>
      </c>
      <c r="K774">
        <v>2520.8799676799499</v>
      </c>
      <c r="L774">
        <v>1604.80357928432</v>
      </c>
      <c r="M774">
        <v>53.535658680801703</v>
      </c>
      <c r="N774">
        <v>0.96766574463516597</v>
      </c>
      <c r="O774">
        <v>8.9522142153721092</v>
      </c>
      <c r="P774">
        <v>691.74504950494998</v>
      </c>
      <c r="Q774">
        <v>0.29112383459735902</v>
      </c>
    </row>
    <row r="775" spans="1:17" x14ac:dyDescent="0.3">
      <c r="A775" t="s">
        <v>1694</v>
      </c>
      <c r="B775" t="s">
        <v>1695</v>
      </c>
      <c r="C775" t="s">
        <v>3178</v>
      </c>
      <c r="D775" t="s">
        <v>322</v>
      </c>
      <c r="E775">
        <v>5151.9329972539999</v>
      </c>
      <c r="F775">
        <v>240.51</v>
      </c>
      <c r="G775">
        <v>-22.0462259035377</v>
      </c>
      <c r="H775">
        <v>-8.38553825671341</v>
      </c>
      <c r="I775">
        <v>0.20712011865135599</v>
      </c>
      <c r="J775">
        <v>1.9189117665915201</v>
      </c>
      <c r="K775">
        <v>255.73487261051699</v>
      </c>
      <c r="L775">
        <v>243.60997079179501</v>
      </c>
      <c r="M775">
        <v>31.888056663144699</v>
      </c>
      <c r="N775">
        <v>0.66202578751798602</v>
      </c>
      <c r="O775">
        <v>23.529167186395501</v>
      </c>
      <c r="P775">
        <v>27.2539682539682</v>
      </c>
      <c r="Q775">
        <v>-9.8630676288957997E-2</v>
      </c>
    </row>
    <row r="776" spans="1:17" x14ac:dyDescent="0.3">
      <c r="A776" t="s">
        <v>1696</v>
      </c>
      <c r="B776" t="s">
        <v>1697</v>
      </c>
      <c r="C776" t="s">
        <v>3179</v>
      </c>
      <c r="D776" t="s">
        <v>1442</v>
      </c>
      <c r="E776">
        <v>5131.7657664899998</v>
      </c>
      <c r="F776">
        <v>881.75</v>
      </c>
      <c r="G776">
        <v>-6.0615623733450601</v>
      </c>
      <c r="H776">
        <v>7.9068811630633604</v>
      </c>
      <c r="I776">
        <v>-28.8642761254543</v>
      </c>
      <c r="J776">
        <v>5.47439704728792</v>
      </c>
      <c r="K776">
        <v>865.38132943266601</v>
      </c>
      <c r="L776">
        <v>853.85423277806603</v>
      </c>
      <c r="M776">
        <v>70.920590125705004</v>
      </c>
      <c r="N776">
        <v>0.908059739708443</v>
      </c>
      <c r="O776">
        <v>25.421037709101199</v>
      </c>
      <c r="P776">
        <v>24.094011681092098</v>
      </c>
      <c r="Q776">
        <v>0.14601368496446601</v>
      </c>
    </row>
    <row r="777" spans="1:17" hidden="1" x14ac:dyDescent="0.3">
      <c r="A777" t="s">
        <v>1698</v>
      </c>
      <c r="B777" t="s">
        <v>1699</v>
      </c>
      <c r="C777" t="s">
        <v>3184</v>
      </c>
      <c r="D777" t="s">
        <v>1365</v>
      </c>
      <c r="E777">
        <v>5107.8794622099904</v>
      </c>
      <c r="F777">
        <v>692.35</v>
      </c>
      <c r="G777">
        <v>23.725371394118099</v>
      </c>
      <c r="H777">
        <v>-7.0298626271764197</v>
      </c>
      <c r="I777">
        <v>40.896804635514002</v>
      </c>
      <c r="J777">
        <v>0.33689437172748798</v>
      </c>
      <c r="K777">
        <v>688.69920799615795</v>
      </c>
      <c r="L777">
        <v>558.40310428049395</v>
      </c>
      <c r="M777">
        <v>40.562512619936598</v>
      </c>
      <c r="N777">
        <v>0.31800301046207902</v>
      </c>
      <c r="O777">
        <v>24.185744204520802</v>
      </c>
      <c r="P777">
        <v>84.626666666666594</v>
      </c>
      <c r="Q777">
        <v>8.7470255315900004E-4</v>
      </c>
    </row>
    <row r="778" spans="1:17" hidden="1" x14ac:dyDescent="0.3">
      <c r="A778" t="s">
        <v>1700</v>
      </c>
      <c r="B778" t="s">
        <v>1701</v>
      </c>
      <c r="C778" t="s">
        <v>3184</v>
      </c>
      <c r="E778">
        <v>5096.4957946267004</v>
      </c>
      <c r="F778">
        <v>2905.75</v>
      </c>
      <c r="G778">
        <v>8194.2491997921607</v>
      </c>
      <c r="H778">
        <v>165.05473689418099</v>
      </c>
      <c r="I778">
        <v>596.342852170892</v>
      </c>
      <c r="J778">
        <v>19.301219292383099</v>
      </c>
      <c r="K778">
        <v>1482.2116053939501</v>
      </c>
      <c r="L778">
        <v>791.867178134808</v>
      </c>
      <c r="M778">
        <v>99.987525092354701</v>
      </c>
      <c r="N778">
        <v>0.82253962732640395</v>
      </c>
      <c r="O778">
        <v>0</v>
      </c>
      <c r="P778">
        <v>8223.5462618161</v>
      </c>
    </row>
    <row r="779" spans="1:17" hidden="1" x14ac:dyDescent="0.3">
      <c r="A779" t="s">
        <v>1702</v>
      </c>
      <c r="B779" t="s">
        <v>1703</v>
      </c>
      <c r="C779" t="s">
        <v>3184</v>
      </c>
      <c r="D779" t="s">
        <v>218</v>
      </c>
      <c r="E779">
        <v>5076.5033126687304</v>
      </c>
      <c r="F779">
        <v>464.05</v>
      </c>
      <c r="G779">
        <v>85.534585468233004</v>
      </c>
      <c r="H779">
        <v>12.3425919710623</v>
      </c>
      <c r="I779">
        <v>32.783981510681997</v>
      </c>
      <c r="J779">
        <v>-0.26864872919541399</v>
      </c>
      <c r="K779">
        <v>420.688694534538</v>
      </c>
      <c r="L779">
        <v>341.89120920183399</v>
      </c>
      <c r="M779">
        <v>57.927322236369697</v>
      </c>
      <c r="N779">
        <v>1.5338500005568301</v>
      </c>
      <c r="O779">
        <v>9.3632151707790001</v>
      </c>
      <c r="P779">
        <v>136.138589413468</v>
      </c>
      <c r="Q779">
        <v>0.162102373772889</v>
      </c>
    </row>
    <row r="780" spans="1:17" hidden="1" x14ac:dyDescent="0.3">
      <c r="A780" t="s">
        <v>1704</v>
      </c>
      <c r="B780" t="s">
        <v>1705</v>
      </c>
      <c r="C780" t="s">
        <v>3184</v>
      </c>
      <c r="D780" t="s">
        <v>289</v>
      </c>
      <c r="E780">
        <v>5075.0111874992499</v>
      </c>
      <c r="F780">
        <v>2537.1999999999998</v>
      </c>
      <c r="G780">
        <v>436.621153589443</v>
      </c>
      <c r="H780">
        <v>-21.520997999369499</v>
      </c>
      <c r="I780">
        <v>94.399868424807394</v>
      </c>
      <c r="J780">
        <v>-7.8801775544892401</v>
      </c>
      <c r="K780">
        <v>2763.19733312676</v>
      </c>
      <c r="L780">
        <v>1882.20809199941</v>
      </c>
      <c r="M780">
        <v>34.141974547625701</v>
      </c>
      <c r="N780">
        <v>2.0699779535728098</v>
      </c>
      <c r="O780">
        <v>40.9821850859215</v>
      </c>
      <c r="P780">
        <v>476.65820675025498</v>
      </c>
      <c r="Q780">
        <v>0.30924853346527398</v>
      </c>
    </row>
    <row r="781" spans="1:17" x14ac:dyDescent="0.3">
      <c r="A781" t="s">
        <v>1706</v>
      </c>
      <c r="B781" t="s">
        <v>1707</v>
      </c>
      <c r="C781" t="s">
        <v>3178</v>
      </c>
      <c r="D781" t="s">
        <v>463</v>
      </c>
      <c r="E781">
        <v>5058.0411039599903</v>
      </c>
      <c r="F781">
        <v>301.10000000000002</v>
      </c>
      <c r="G781">
        <v>-59.670515602387397</v>
      </c>
      <c r="H781">
        <v>-2.4546132336121702</v>
      </c>
      <c r="I781">
        <v>-35.165854624535001</v>
      </c>
      <c r="J781">
        <v>1.9126676908615201</v>
      </c>
      <c r="K781">
        <v>315.73725951298599</v>
      </c>
      <c r="L781">
        <v>351.49982022039302</v>
      </c>
      <c r="M781">
        <v>42.407696552980603</v>
      </c>
      <c r="N781">
        <v>0.53830892253100704</v>
      </c>
      <c r="O781">
        <v>80.1394885420126</v>
      </c>
      <c r="P781">
        <v>14.639253759756301</v>
      </c>
      <c r="Q781">
        <v>-0.11537267929937101</v>
      </c>
    </row>
    <row r="782" spans="1:17" x14ac:dyDescent="0.3">
      <c r="A782" t="s">
        <v>1708</v>
      </c>
      <c r="B782" t="s">
        <v>1709</v>
      </c>
      <c r="C782" t="s">
        <v>3169</v>
      </c>
      <c r="D782" t="s">
        <v>387</v>
      </c>
      <c r="E782">
        <v>5055.2119605365497</v>
      </c>
      <c r="F782">
        <v>46.06</v>
      </c>
      <c r="G782">
        <v>-40.033496132466098</v>
      </c>
      <c r="H782">
        <v>-6.8656709734793404</v>
      </c>
      <c r="I782">
        <v>-23.285994721240002</v>
      </c>
      <c r="J782">
        <v>1.50694894663903</v>
      </c>
      <c r="K782">
        <v>48.273227161677603</v>
      </c>
      <c r="L782">
        <v>50.733937928371702</v>
      </c>
      <c r="M782">
        <v>38.411482564615802</v>
      </c>
      <c r="N782">
        <v>1.1249608506751001</v>
      </c>
      <c r="O782">
        <v>48.284845853234799</v>
      </c>
      <c r="P782">
        <v>2.7895559027002901</v>
      </c>
    </row>
    <row r="783" spans="1:17" x14ac:dyDescent="0.3">
      <c r="A783" t="s">
        <v>1710</v>
      </c>
      <c r="B783" t="s">
        <v>1711</v>
      </c>
      <c r="C783" t="s">
        <v>3177</v>
      </c>
      <c r="D783" t="s">
        <v>77</v>
      </c>
      <c r="E783">
        <v>5055.0587786120004</v>
      </c>
      <c r="F783">
        <v>223.07</v>
      </c>
      <c r="G783">
        <v>-12.9025929396708</v>
      </c>
      <c r="H783">
        <v>-3.3235778366260802</v>
      </c>
      <c r="I783">
        <v>-5.0459461548815803</v>
      </c>
      <c r="J783">
        <v>1.5222942056019799</v>
      </c>
      <c r="K783">
        <v>226.02438319405999</v>
      </c>
      <c r="L783">
        <v>214.96532244432899</v>
      </c>
      <c r="M783">
        <v>40.477339092693001</v>
      </c>
      <c r="N783">
        <v>0.51173869480844503</v>
      </c>
      <c r="O783">
        <v>10.727574304030099</v>
      </c>
      <c r="P783">
        <v>22.297149122806999</v>
      </c>
      <c r="Q783">
        <v>-8.1346052961576001E-2</v>
      </c>
    </row>
    <row r="784" spans="1:17" hidden="1" x14ac:dyDescent="0.3">
      <c r="A784" t="s">
        <v>1712</v>
      </c>
      <c r="B784" t="s">
        <v>1713</v>
      </c>
      <c r="C784" t="s">
        <v>3184</v>
      </c>
      <c r="D784" t="s">
        <v>261</v>
      </c>
      <c r="E784">
        <v>5035.9945191199904</v>
      </c>
      <c r="F784">
        <v>404.65</v>
      </c>
      <c r="G784">
        <v>837.60855326877197</v>
      </c>
      <c r="H784">
        <v>50.992936023116101</v>
      </c>
      <c r="I784">
        <v>274.49013331363801</v>
      </c>
      <c r="J784">
        <v>7.5932043489807297</v>
      </c>
      <c r="K784">
        <v>310.402446115114</v>
      </c>
      <c r="L784">
        <v>188.43136260777399</v>
      </c>
      <c r="M784">
        <v>77.231040455757196</v>
      </c>
      <c r="N784">
        <v>1.26199727354729</v>
      </c>
      <c r="O784">
        <v>3.6327690596812099</v>
      </c>
      <c r="P784">
        <v>888.15628815628804</v>
      </c>
      <c r="Q784">
        <v>0.31268139666411199</v>
      </c>
    </row>
    <row r="785" spans="1:17" x14ac:dyDescent="0.3">
      <c r="A785" t="s">
        <v>1714</v>
      </c>
      <c r="B785" t="s">
        <v>1715</v>
      </c>
      <c r="C785" t="s">
        <v>3171</v>
      </c>
      <c r="D785" t="s">
        <v>1716</v>
      </c>
      <c r="E785">
        <v>5030.8773424800002</v>
      </c>
      <c r="F785">
        <v>959.6</v>
      </c>
      <c r="G785">
        <v>28.583819845096802</v>
      </c>
      <c r="H785">
        <v>-5.5582521431509901</v>
      </c>
      <c r="I785">
        <v>35.639768396629997</v>
      </c>
      <c r="J785">
        <v>-2.8027593448179502</v>
      </c>
      <c r="K785">
        <v>1049.98293466001</v>
      </c>
      <c r="L785">
        <v>885.22375812590599</v>
      </c>
      <c r="M785">
        <v>26.0620189661329</v>
      </c>
      <c r="N785">
        <v>0.594151909356601</v>
      </c>
      <c r="O785">
        <v>25.156315131304702</v>
      </c>
      <c r="P785">
        <v>66.020761245674706</v>
      </c>
      <c r="Q785">
        <v>5.2901956804117002E-2</v>
      </c>
    </row>
    <row r="786" spans="1:17" x14ac:dyDescent="0.3">
      <c r="A786" t="s">
        <v>1717</v>
      </c>
      <c r="B786" t="s">
        <v>1718</v>
      </c>
      <c r="C786" t="s">
        <v>3183</v>
      </c>
      <c r="D786" t="s">
        <v>468</v>
      </c>
      <c r="E786">
        <v>5008.1017142800001</v>
      </c>
      <c r="F786">
        <v>894.3</v>
      </c>
      <c r="G786">
        <v>-20.752335722203402</v>
      </c>
      <c r="H786">
        <v>0.75653605733409302</v>
      </c>
      <c r="I786">
        <v>11.288977087210901</v>
      </c>
      <c r="J786">
        <v>-0.26028193251637699</v>
      </c>
      <c r="K786">
        <v>888.22115938135596</v>
      </c>
      <c r="L786">
        <v>816.73623728219002</v>
      </c>
      <c r="M786">
        <v>41.0716654889086</v>
      </c>
      <c r="N786">
        <v>0.75675873026275198</v>
      </c>
      <c r="O786">
        <v>8.7666331208766604</v>
      </c>
      <c r="P786">
        <v>36.1290813608341</v>
      </c>
      <c r="Q786">
        <v>-0.136092841599881</v>
      </c>
    </row>
    <row r="787" spans="1:17" hidden="1" x14ac:dyDescent="0.3">
      <c r="A787" t="s">
        <v>1719</v>
      </c>
      <c r="B787" t="s">
        <v>1720</v>
      </c>
      <c r="C787" t="s">
        <v>3184</v>
      </c>
      <c r="D787" t="s">
        <v>384</v>
      </c>
      <c r="E787">
        <v>4961.4448912999997</v>
      </c>
      <c r="F787">
        <v>11222.55</v>
      </c>
      <c r="G787">
        <v>-8.7243104311717907</v>
      </c>
      <c r="H787">
        <v>-7.5514825436148199</v>
      </c>
      <c r="I787">
        <v>15.6224615210604</v>
      </c>
      <c r="J787">
        <v>4.2166157315891999</v>
      </c>
      <c r="K787">
        <v>12088.5041551289</v>
      </c>
      <c r="L787">
        <v>10782.329351807801</v>
      </c>
      <c r="M787">
        <v>40.7391794867752</v>
      </c>
      <c r="N787">
        <v>0.71544689502897196</v>
      </c>
      <c r="O787">
        <v>27.283906064129798</v>
      </c>
      <c r="P787">
        <v>34.680027601932103</v>
      </c>
      <c r="Q787">
        <v>-3.6664129510185002E-2</v>
      </c>
    </row>
    <row r="788" spans="1:17" x14ac:dyDescent="0.3">
      <c r="A788" t="s">
        <v>1721</v>
      </c>
      <c r="B788" t="s">
        <v>1722</v>
      </c>
      <c r="C788" t="s">
        <v>3175</v>
      </c>
      <c r="D788" t="s">
        <v>187</v>
      </c>
      <c r="E788">
        <v>4954.9813912500003</v>
      </c>
      <c r="F788">
        <v>729.2</v>
      </c>
      <c r="G788">
        <v>57.893285813308999</v>
      </c>
      <c r="H788">
        <v>-0.96325762751604405</v>
      </c>
      <c r="I788">
        <v>27.197468900510501</v>
      </c>
      <c r="J788">
        <v>3.0370928929678702</v>
      </c>
      <c r="K788">
        <v>739.96726758886302</v>
      </c>
      <c r="L788">
        <v>637.45830092348604</v>
      </c>
      <c r="M788">
        <v>47.114346066824702</v>
      </c>
      <c r="N788">
        <v>0.42821329631710697</v>
      </c>
      <c r="O788">
        <v>13.4668129456938</v>
      </c>
      <c r="P788">
        <v>107.95665193212599</v>
      </c>
      <c r="Q788">
        <v>7.1371682989777002E-2</v>
      </c>
    </row>
    <row r="789" spans="1:17" hidden="1" x14ac:dyDescent="0.3">
      <c r="A789" t="s">
        <v>1723</v>
      </c>
      <c r="B789" t="s">
        <v>1724</v>
      </c>
      <c r="C789" t="s">
        <v>3184</v>
      </c>
      <c r="D789" t="s">
        <v>387</v>
      </c>
      <c r="E789">
        <v>4951.6066655716304</v>
      </c>
      <c r="F789">
        <v>293.45</v>
      </c>
      <c r="G789">
        <v>-38.558039142059002</v>
      </c>
      <c r="H789">
        <v>-12.1424147329964</v>
      </c>
      <c r="I789">
        <v>-21.810537730832799</v>
      </c>
      <c r="J789">
        <v>2.0626060620054698</v>
      </c>
      <c r="O789">
        <v>19.270744590219799</v>
      </c>
      <c r="P789">
        <v>0.49657534246574297</v>
      </c>
    </row>
    <row r="790" spans="1:17" hidden="1" x14ac:dyDescent="0.3">
      <c r="A790" t="s">
        <v>1725</v>
      </c>
      <c r="B790" t="s">
        <v>1726</v>
      </c>
      <c r="C790" t="s">
        <v>3184</v>
      </c>
      <c r="D790" t="s">
        <v>479</v>
      </c>
      <c r="E790">
        <v>4946.4256778999998</v>
      </c>
      <c r="F790">
        <v>675.55</v>
      </c>
      <c r="G790">
        <v>30.880768444347801</v>
      </c>
      <c r="H790">
        <v>-10.0913410460465</v>
      </c>
      <c r="I790">
        <v>47.628269855573897</v>
      </c>
      <c r="J790">
        <v>2.5895306844166002</v>
      </c>
      <c r="K790">
        <v>695.97221679875997</v>
      </c>
      <c r="M790">
        <v>40.138285592426101</v>
      </c>
      <c r="N790">
        <v>0.45000858273407601</v>
      </c>
      <c r="O790">
        <v>40.034046332617798</v>
      </c>
      <c r="P790">
        <v>81.892837910608506</v>
      </c>
    </row>
    <row r="791" spans="1:17" hidden="1" x14ac:dyDescent="0.3">
      <c r="A791" t="s">
        <v>1727</v>
      </c>
      <c r="B791" t="s">
        <v>1728</v>
      </c>
      <c r="C791" t="s">
        <v>3184</v>
      </c>
      <c r="D791" t="s">
        <v>431</v>
      </c>
      <c r="E791">
        <v>4937.1592002750003</v>
      </c>
      <c r="F791">
        <v>546</v>
      </c>
      <c r="G791">
        <v>-54.389667319589996</v>
      </c>
      <c r="H791">
        <v>6.4972529580767002</v>
      </c>
      <c r="I791">
        <v>-16.2957042883409</v>
      </c>
      <c r="J791">
        <v>-0.28786469795153802</v>
      </c>
      <c r="K791">
        <v>570.13854818512505</v>
      </c>
      <c r="L791">
        <v>591.45317513437897</v>
      </c>
      <c r="M791">
        <v>32.851894625041297</v>
      </c>
      <c r="N791">
        <v>0.473946502048263</v>
      </c>
      <c r="O791">
        <v>46.3369963369963</v>
      </c>
      <c r="P791">
        <v>6.7970660146699098</v>
      </c>
      <c r="Q791">
        <v>2.1760467990086001E-2</v>
      </c>
    </row>
    <row r="792" spans="1:17" hidden="1" x14ac:dyDescent="0.3">
      <c r="A792" t="s">
        <v>1729</v>
      </c>
      <c r="B792" t="s">
        <v>1730</v>
      </c>
      <c r="C792" t="s">
        <v>3184</v>
      </c>
      <c r="D792" t="s">
        <v>400</v>
      </c>
      <c r="E792">
        <v>4933.1952859632302</v>
      </c>
      <c r="F792">
        <v>821.6</v>
      </c>
      <c r="G792">
        <v>63.566787741319096</v>
      </c>
      <c r="H792">
        <v>-1.51326972065179</v>
      </c>
      <c r="I792">
        <v>69.906579738164197</v>
      </c>
      <c r="J792">
        <v>3.9637011209485999</v>
      </c>
      <c r="K792">
        <v>782.90159019840098</v>
      </c>
      <c r="L792">
        <v>614.92881844543194</v>
      </c>
      <c r="M792">
        <v>54.2421552071457</v>
      </c>
      <c r="N792">
        <v>1.1468953116293501</v>
      </c>
      <c r="O792">
        <v>10.8507789678675</v>
      </c>
      <c r="P792">
        <v>172.458962029514</v>
      </c>
      <c r="Q792">
        <v>0.15309730768086699</v>
      </c>
    </row>
    <row r="793" spans="1:17" x14ac:dyDescent="0.3">
      <c r="A793" t="s">
        <v>1731</v>
      </c>
      <c r="B793" t="s">
        <v>1732</v>
      </c>
      <c r="C793" t="s">
        <v>3178</v>
      </c>
      <c r="D793" t="s">
        <v>1576</v>
      </c>
      <c r="E793">
        <v>4925.8957275000002</v>
      </c>
      <c r="F793">
        <v>406.35</v>
      </c>
      <c r="G793">
        <v>-3.4875188732741198</v>
      </c>
      <c r="H793">
        <v>-0.93772631067565204</v>
      </c>
      <c r="I793">
        <v>-3.0950151581674401</v>
      </c>
      <c r="J793">
        <v>3.4668680858759702</v>
      </c>
      <c r="K793">
        <v>402.411093809931</v>
      </c>
      <c r="L793">
        <v>371.93373168395601</v>
      </c>
      <c r="M793">
        <v>52.253563781539597</v>
      </c>
      <c r="N793">
        <v>0.41606274416036698</v>
      </c>
      <c r="O793">
        <v>10.6804478897502</v>
      </c>
      <c r="P793">
        <v>42.4539877300613</v>
      </c>
      <c r="Q793">
        <v>7.7976855756198005E-2</v>
      </c>
    </row>
    <row r="794" spans="1:17" hidden="1" x14ac:dyDescent="0.3">
      <c r="A794" t="s">
        <v>1733</v>
      </c>
      <c r="B794" t="s">
        <v>1734</v>
      </c>
      <c r="C794" t="s">
        <v>3184</v>
      </c>
      <c r="D794" t="s">
        <v>124</v>
      </c>
      <c r="E794">
        <v>4922.7298104109204</v>
      </c>
      <c r="F794">
        <v>48.89</v>
      </c>
      <c r="G794">
        <v>6.3201363117058902</v>
      </c>
      <c r="H794">
        <v>9.4974103456258501</v>
      </c>
      <c r="I794">
        <v>-23.577768074041298</v>
      </c>
      <c r="J794">
        <v>0.82469007050416199</v>
      </c>
      <c r="K794">
        <v>49.063935371168803</v>
      </c>
      <c r="L794">
        <v>46.9925934396407</v>
      </c>
      <c r="M794">
        <v>52.800109571840103</v>
      </c>
      <c r="N794">
        <v>0.79621006730911803</v>
      </c>
      <c r="O794">
        <v>33.769687052567001</v>
      </c>
      <c r="P794">
        <v>53.020344287949897</v>
      </c>
      <c r="Q794">
        <v>6.1102064701424E-2</v>
      </c>
    </row>
    <row r="795" spans="1:17" x14ac:dyDescent="0.3">
      <c r="A795" t="s">
        <v>1735</v>
      </c>
      <c r="B795" t="s">
        <v>1736</v>
      </c>
      <c r="C795" t="s">
        <v>3183</v>
      </c>
      <c r="D795" t="s">
        <v>270</v>
      </c>
      <c r="E795">
        <v>4856.0966651750005</v>
      </c>
      <c r="F795">
        <v>289.14999999999998</v>
      </c>
      <c r="G795">
        <v>-1.89014420062996</v>
      </c>
      <c r="H795">
        <v>1.28087710474504</v>
      </c>
      <c r="I795">
        <v>-7.4805199150384896</v>
      </c>
      <c r="J795">
        <v>5.28875973734766</v>
      </c>
      <c r="K795">
        <v>286.59664404193097</v>
      </c>
      <c r="L795">
        <v>273.07029530448199</v>
      </c>
      <c r="M795">
        <v>64.9442126288602</v>
      </c>
      <c r="N795">
        <v>0.64966467814580098</v>
      </c>
      <c r="O795">
        <v>16.202662977693201</v>
      </c>
      <c r="P795">
        <v>37.494056110318503</v>
      </c>
      <c r="Q795">
        <v>-4.0649558889590001E-2</v>
      </c>
    </row>
    <row r="796" spans="1:17" x14ac:dyDescent="0.3">
      <c r="A796" t="s">
        <v>1737</v>
      </c>
      <c r="B796" t="s">
        <v>1738</v>
      </c>
      <c r="C796" t="s">
        <v>3173</v>
      </c>
      <c r="D796" t="s">
        <v>277</v>
      </c>
      <c r="E796">
        <v>4849.4757351942299</v>
      </c>
      <c r="F796">
        <v>557</v>
      </c>
      <c r="G796">
        <v>15.8873508523805</v>
      </c>
      <c r="H796">
        <v>9.3371287187937195</v>
      </c>
      <c r="I796">
        <v>11.462462096849601</v>
      </c>
      <c r="J796">
        <v>3.16415504319477</v>
      </c>
      <c r="K796">
        <v>516.53741742757302</v>
      </c>
      <c r="L796">
        <v>449.35628273015698</v>
      </c>
      <c r="M796">
        <v>55.779551816567199</v>
      </c>
      <c r="N796">
        <v>1.10139489893354</v>
      </c>
      <c r="O796">
        <v>7.1813285457809704</v>
      </c>
      <c r="P796">
        <v>61.871548968323097</v>
      </c>
    </row>
    <row r="797" spans="1:17" x14ac:dyDescent="0.3">
      <c r="A797" t="s">
        <v>1739</v>
      </c>
      <c r="B797" t="s">
        <v>1740</v>
      </c>
      <c r="C797" t="s">
        <v>3178</v>
      </c>
      <c r="D797" t="s">
        <v>833</v>
      </c>
      <c r="E797">
        <v>4848.074061325</v>
      </c>
      <c r="F797">
        <v>394.7</v>
      </c>
      <c r="G797">
        <v>-24.768460329023799</v>
      </c>
      <c r="H797">
        <v>1.4894775320954701</v>
      </c>
      <c r="I797">
        <v>7.6026463888091502</v>
      </c>
      <c r="J797">
        <v>8.1363582627064392</v>
      </c>
      <c r="K797">
        <v>374.26980703920299</v>
      </c>
      <c r="L797">
        <v>351.60437600582702</v>
      </c>
      <c r="M797">
        <v>58.889853411119901</v>
      </c>
      <c r="N797">
        <v>0.60752669228351197</v>
      </c>
      <c r="O797">
        <v>13.985305295160799</v>
      </c>
      <c r="P797">
        <v>47.303601418174999</v>
      </c>
      <c r="Q797">
        <v>-1.19314043474E-4</v>
      </c>
    </row>
    <row r="798" spans="1:17" hidden="1" x14ac:dyDescent="0.3">
      <c r="A798" t="s">
        <v>1741</v>
      </c>
      <c r="B798" t="s">
        <v>1742</v>
      </c>
      <c r="C798" t="s">
        <v>3184</v>
      </c>
      <c r="D798" t="s">
        <v>187</v>
      </c>
      <c r="E798">
        <v>4846.1404340099998</v>
      </c>
      <c r="F798">
        <v>612.29999999999995</v>
      </c>
      <c r="G798">
        <v>5.7045915974918504</v>
      </c>
      <c r="H798">
        <v>3.61567561516256</v>
      </c>
      <c r="I798">
        <v>-2.1058376689899601</v>
      </c>
      <c r="J798">
        <v>4.7565749073563799</v>
      </c>
      <c r="K798">
        <v>612.75344853399395</v>
      </c>
      <c r="L798">
        <v>567.43182324251995</v>
      </c>
      <c r="M798">
        <v>55.048410251242103</v>
      </c>
      <c r="N798">
        <v>0.80736901671207495</v>
      </c>
      <c r="O798">
        <v>14.8130001633186</v>
      </c>
      <c r="P798">
        <v>52.598130841121403</v>
      </c>
      <c r="Q798">
        <v>0.15784400801877799</v>
      </c>
    </row>
    <row r="799" spans="1:17" x14ac:dyDescent="0.3">
      <c r="A799" t="s">
        <v>1743</v>
      </c>
      <c r="B799" t="s">
        <v>1744</v>
      </c>
      <c r="C799" t="s">
        <v>3183</v>
      </c>
      <c r="D799" t="s">
        <v>468</v>
      </c>
      <c r="E799">
        <v>4839.7391054999998</v>
      </c>
      <c r="F799">
        <v>414.2</v>
      </c>
      <c r="G799">
        <v>1.4478874710104199</v>
      </c>
      <c r="H799">
        <v>16.252921802686501</v>
      </c>
      <c r="I799">
        <v>-4.1202412409851599</v>
      </c>
      <c r="J799">
        <v>7.5950520347542998</v>
      </c>
      <c r="K799">
        <v>385.65583513383001</v>
      </c>
      <c r="L799">
        <v>365.87522324450401</v>
      </c>
      <c r="M799">
        <v>69.706846494942397</v>
      </c>
      <c r="N799">
        <v>1.9499293893201799</v>
      </c>
      <c r="O799">
        <v>10.7798165137614</v>
      </c>
      <c r="P799">
        <v>47.114189309181299</v>
      </c>
      <c r="Q799">
        <v>0.122877997662328</v>
      </c>
    </row>
    <row r="800" spans="1:17" hidden="1" x14ac:dyDescent="0.3">
      <c r="A800" t="s">
        <v>1745</v>
      </c>
      <c r="B800" t="s">
        <v>1746</v>
      </c>
      <c r="C800" t="s">
        <v>3184</v>
      </c>
      <c r="D800" t="s">
        <v>613</v>
      </c>
      <c r="E800">
        <v>4824.8036245499998</v>
      </c>
      <c r="F800">
        <v>1961.25</v>
      </c>
      <c r="G800">
        <v>73.447549543745794</v>
      </c>
      <c r="H800">
        <v>7.9455155835776496</v>
      </c>
      <c r="I800">
        <v>77.641478952841695</v>
      </c>
      <c r="J800">
        <v>4.7367322274030199</v>
      </c>
      <c r="K800">
        <v>1775.4213536551099</v>
      </c>
      <c r="L800">
        <v>1389.1390235942199</v>
      </c>
      <c r="M800">
        <v>58.570583898329197</v>
      </c>
      <c r="N800">
        <v>0.74627605889357196</v>
      </c>
      <c r="O800">
        <v>4.49968132568514</v>
      </c>
      <c r="P800">
        <v>141.78635270911599</v>
      </c>
      <c r="Q800">
        <v>0.147285396505483</v>
      </c>
    </row>
    <row r="801" spans="1:17" hidden="1" x14ac:dyDescent="0.3">
      <c r="A801" t="s">
        <v>1747</v>
      </c>
      <c r="B801" t="s">
        <v>1748</v>
      </c>
      <c r="C801" t="s">
        <v>3184</v>
      </c>
      <c r="D801" t="s">
        <v>54</v>
      </c>
      <c r="E801">
        <v>4809.3896161230005</v>
      </c>
      <c r="F801">
        <v>87.77</v>
      </c>
      <c r="G801">
        <v>109.208372758669</v>
      </c>
      <c r="H801">
        <v>7.5473032233360797</v>
      </c>
      <c r="I801">
        <v>68.980946109107094</v>
      </c>
      <c r="J801">
        <v>1.9822566186342201</v>
      </c>
      <c r="K801">
        <v>78.049341669911797</v>
      </c>
      <c r="L801">
        <v>58.907588329555701</v>
      </c>
      <c r="M801">
        <v>52.158088422695997</v>
      </c>
      <c r="N801">
        <v>0.45117873595253299</v>
      </c>
      <c r="O801">
        <v>14.959553378147399</v>
      </c>
      <c r="P801">
        <v>180.415335463258</v>
      </c>
      <c r="Q801">
        <v>4.2313476966541003E-2</v>
      </c>
    </row>
    <row r="802" spans="1:17" hidden="1" x14ac:dyDescent="0.3">
      <c r="A802" t="s">
        <v>1749</v>
      </c>
      <c r="B802" t="s">
        <v>1750</v>
      </c>
      <c r="C802" t="s">
        <v>3184</v>
      </c>
      <c r="D802" t="s">
        <v>187</v>
      </c>
      <c r="E802">
        <v>4786.8146458800002</v>
      </c>
      <c r="F802">
        <v>2350.0500000000002</v>
      </c>
      <c r="G802">
        <v>26.155228367990802</v>
      </c>
      <c r="H802">
        <v>35.912321930231101</v>
      </c>
      <c r="I802">
        <v>46.484749463757197</v>
      </c>
      <c r="J802">
        <v>8.6047522909483796</v>
      </c>
      <c r="K802">
        <v>1998.00016795594</v>
      </c>
      <c r="M802">
        <v>66.173311062683595</v>
      </c>
      <c r="N802">
        <v>0.61662833119482496</v>
      </c>
      <c r="O802">
        <v>10.6359439160868</v>
      </c>
      <c r="P802">
        <v>95.203089957637602</v>
      </c>
    </row>
    <row r="803" spans="1:17" x14ac:dyDescent="0.3">
      <c r="A803" t="s">
        <v>1751</v>
      </c>
      <c r="B803" t="s">
        <v>1752</v>
      </c>
      <c r="C803" t="s">
        <v>3180</v>
      </c>
      <c r="D803" t="s">
        <v>72</v>
      </c>
      <c r="E803">
        <v>4776.6400000000003</v>
      </c>
      <c r="F803">
        <v>654.45000000000005</v>
      </c>
      <c r="G803">
        <v>20.137804970009999</v>
      </c>
      <c r="H803">
        <v>-13.9799308106116</v>
      </c>
      <c r="I803">
        <v>-42.487468759592197</v>
      </c>
      <c r="J803">
        <v>3.5594553077390798</v>
      </c>
      <c r="K803">
        <v>770.92274462597595</v>
      </c>
      <c r="L803">
        <v>774.38239310597999</v>
      </c>
      <c r="M803">
        <v>28.154188391495399</v>
      </c>
      <c r="N803">
        <v>0.66686141877381999</v>
      </c>
      <c r="O803">
        <v>78.012071204828402</v>
      </c>
      <c r="P803">
        <v>59.427527405602902</v>
      </c>
      <c r="Q803">
        <v>6.4539998838585994E-2</v>
      </c>
    </row>
    <row r="804" spans="1:17" hidden="1" x14ac:dyDescent="0.3">
      <c r="A804" t="s">
        <v>1753</v>
      </c>
      <c r="B804" t="s">
        <v>1754</v>
      </c>
      <c r="C804" t="s">
        <v>3184</v>
      </c>
      <c r="D804" t="s">
        <v>54</v>
      </c>
      <c r="E804">
        <v>4775.9740512500002</v>
      </c>
      <c r="F804">
        <v>656.65</v>
      </c>
      <c r="G804">
        <v>28.135208414804602</v>
      </c>
      <c r="H804">
        <v>14.8006919586945</v>
      </c>
      <c r="I804">
        <v>19.083194724562802</v>
      </c>
      <c r="J804">
        <v>10.6967219337012</v>
      </c>
      <c r="K804">
        <v>602.87260403385596</v>
      </c>
      <c r="L804">
        <v>535.98270382343901</v>
      </c>
      <c r="M804">
        <v>79.892691635971005</v>
      </c>
      <c r="N804">
        <v>0.94189726696585996</v>
      </c>
      <c r="O804">
        <v>6.60169039823346</v>
      </c>
      <c r="P804">
        <v>64.573934837092693</v>
      </c>
      <c r="Q804">
        <v>9.3624097130205003E-2</v>
      </c>
    </row>
    <row r="805" spans="1:17" x14ac:dyDescent="0.3">
      <c r="A805" t="s">
        <v>1755</v>
      </c>
      <c r="B805" t="s">
        <v>1756</v>
      </c>
      <c r="C805" t="s">
        <v>3181</v>
      </c>
      <c r="D805" t="s">
        <v>261</v>
      </c>
      <c r="E805">
        <v>4761.1514709749999</v>
      </c>
      <c r="F805">
        <v>507.55</v>
      </c>
      <c r="G805">
        <v>-9.1668845091461506</v>
      </c>
      <c r="H805">
        <v>-0.49050892004720098</v>
      </c>
      <c r="I805">
        <v>10.017452186127899</v>
      </c>
      <c r="J805">
        <v>7.9201738708803999</v>
      </c>
      <c r="K805">
        <v>519.67154787229697</v>
      </c>
      <c r="L805">
        <v>482.00074645646902</v>
      </c>
      <c r="M805">
        <v>58.175190562850297</v>
      </c>
      <c r="N805">
        <v>0.514099376972175</v>
      </c>
      <c r="O805">
        <v>20.943749384297099</v>
      </c>
      <c r="P805">
        <v>40.946959178006097</v>
      </c>
      <c r="Q805">
        <v>-4.1091569837958003E-2</v>
      </c>
    </row>
    <row r="806" spans="1:17" x14ac:dyDescent="0.3">
      <c r="A806" t="s">
        <v>1757</v>
      </c>
      <c r="B806" t="s">
        <v>1758</v>
      </c>
      <c r="C806" t="s">
        <v>3175</v>
      </c>
      <c r="D806" t="s">
        <v>187</v>
      </c>
      <c r="E806">
        <v>4756.6496713549996</v>
      </c>
      <c r="F806">
        <v>118.22</v>
      </c>
      <c r="G806">
        <v>-28.769851139585299</v>
      </c>
      <c r="H806">
        <v>-5.7707063206765801</v>
      </c>
      <c r="I806">
        <v>-27.2537453168976</v>
      </c>
      <c r="J806">
        <v>1.40607314520572</v>
      </c>
      <c r="K806">
        <v>125.26732027312801</v>
      </c>
      <c r="L806">
        <v>123.940873518264</v>
      </c>
      <c r="M806">
        <v>37.462341326491099</v>
      </c>
      <c r="N806">
        <v>0.89157247997377898</v>
      </c>
      <c r="O806">
        <v>26.5944848587379</v>
      </c>
      <c r="P806">
        <v>15.505617977528001</v>
      </c>
      <c r="Q806">
        <v>3.0254481999149999E-3</v>
      </c>
    </row>
    <row r="807" spans="1:17" x14ac:dyDescent="0.3">
      <c r="A807" t="s">
        <v>1759</v>
      </c>
      <c r="B807" t="s">
        <v>1760</v>
      </c>
      <c r="C807" t="s">
        <v>3173</v>
      </c>
      <c r="D807" t="s">
        <v>54</v>
      </c>
      <c r="E807">
        <v>4752.8852500000003</v>
      </c>
      <c r="F807">
        <v>514.20000000000005</v>
      </c>
      <c r="G807">
        <v>-32.742747875032798</v>
      </c>
      <c r="H807">
        <v>-11.1685183618459</v>
      </c>
      <c r="I807">
        <v>-4.2285157422684003</v>
      </c>
      <c r="J807">
        <v>4.9978044793408101</v>
      </c>
      <c r="K807">
        <v>530.92654093709598</v>
      </c>
      <c r="L807">
        <v>514.24619468605999</v>
      </c>
      <c r="M807">
        <v>42.306563788697503</v>
      </c>
      <c r="N807">
        <v>0.539057336618747</v>
      </c>
      <c r="O807">
        <v>23.4928043562815</v>
      </c>
      <c r="P807">
        <v>19.290105556199901</v>
      </c>
      <c r="Q807">
        <v>-4.7971199775914998E-2</v>
      </c>
    </row>
    <row r="808" spans="1:17" x14ac:dyDescent="0.3">
      <c r="A808" t="s">
        <v>1761</v>
      </c>
      <c r="B808" t="s">
        <v>1762</v>
      </c>
      <c r="C808" t="s">
        <v>3185</v>
      </c>
      <c r="D808" t="s">
        <v>114</v>
      </c>
      <c r="E808">
        <v>4729.9663803599997</v>
      </c>
      <c r="F808">
        <v>266.8</v>
      </c>
      <c r="G808">
        <v>45.998601576586502</v>
      </c>
      <c r="H808">
        <v>-1.4656654983900199</v>
      </c>
      <c r="I808">
        <v>-5.5942589490528398</v>
      </c>
      <c r="J808">
        <v>8.4573021800836496</v>
      </c>
      <c r="K808">
        <v>274.72744832373002</v>
      </c>
      <c r="L808">
        <v>252.23629139811001</v>
      </c>
      <c r="M808">
        <v>58.373353952367097</v>
      </c>
      <c r="N808">
        <v>0.65060863398237301</v>
      </c>
      <c r="O808">
        <v>20.1086956521739</v>
      </c>
      <c r="P808">
        <v>106.182380216383</v>
      </c>
      <c r="Q808">
        <v>8.0745963267149001E-2</v>
      </c>
    </row>
    <row r="809" spans="1:17" x14ac:dyDescent="0.3">
      <c r="A809" t="s">
        <v>1763</v>
      </c>
      <c r="B809" t="s">
        <v>1764</v>
      </c>
      <c r="C809" t="s">
        <v>3178</v>
      </c>
      <c r="D809" t="s">
        <v>833</v>
      </c>
      <c r="E809">
        <v>4728.3688579500003</v>
      </c>
      <c r="F809">
        <v>380.2</v>
      </c>
      <c r="G809">
        <v>95.939904800705406</v>
      </c>
      <c r="H809">
        <v>0.76301388642993595</v>
      </c>
      <c r="I809">
        <v>30.598029748732799</v>
      </c>
      <c r="J809">
        <v>4.76923099201246</v>
      </c>
      <c r="K809">
        <v>369.55918361736201</v>
      </c>
      <c r="L809">
        <v>299.49238402067101</v>
      </c>
      <c r="M809">
        <v>49.769637912248797</v>
      </c>
      <c r="N809">
        <v>0.49853087440541199</v>
      </c>
      <c r="O809">
        <v>8.3508679642293409</v>
      </c>
      <c r="P809">
        <v>155.42492442055701</v>
      </c>
      <c r="Q809">
        <v>8.0499304431894E-2</v>
      </c>
    </row>
    <row r="810" spans="1:17" x14ac:dyDescent="0.3">
      <c r="A810" t="s">
        <v>1765</v>
      </c>
      <c r="B810" t="s">
        <v>1766</v>
      </c>
      <c r="C810" t="s">
        <v>3173</v>
      </c>
      <c r="D810" t="s">
        <v>54</v>
      </c>
      <c r="E810">
        <v>4715.0848379999998</v>
      </c>
      <c r="F810">
        <v>563</v>
      </c>
      <c r="G810">
        <v>66.087286405698293</v>
      </c>
      <c r="H810">
        <v>9.7863460822399393</v>
      </c>
      <c r="I810">
        <v>35.783992278869199</v>
      </c>
      <c r="J810">
        <v>2.2959197987887898</v>
      </c>
      <c r="K810">
        <v>542.41063727239805</v>
      </c>
      <c r="L810">
        <v>421.83941037392702</v>
      </c>
      <c r="M810">
        <v>45.507799559247701</v>
      </c>
      <c r="N810">
        <v>0.60292764276899302</v>
      </c>
      <c r="O810">
        <v>19.893428063943102</v>
      </c>
      <c r="P810">
        <v>139.67645806726199</v>
      </c>
      <c r="Q810">
        <v>4.3327590116879998E-3</v>
      </c>
    </row>
    <row r="811" spans="1:17" x14ac:dyDescent="0.3">
      <c r="A811" t="s">
        <v>1767</v>
      </c>
      <c r="B811" t="s">
        <v>1768</v>
      </c>
      <c r="C811" t="s">
        <v>3181</v>
      </c>
      <c r="D811" t="s">
        <v>124</v>
      </c>
      <c r="E811">
        <v>4709.7890595484096</v>
      </c>
      <c r="F811">
        <v>238.78</v>
      </c>
      <c r="G811">
        <v>-22.076586047288799</v>
      </c>
      <c r="H811">
        <v>2.7872105572963002</v>
      </c>
      <c r="I811">
        <v>1.75393388226076</v>
      </c>
      <c r="J811">
        <v>6.0465774747504701</v>
      </c>
      <c r="K811">
        <v>227.10755208617701</v>
      </c>
      <c r="L811">
        <v>220.575640191936</v>
      </c>
      <c r="M811">
        <v>62.353763847123197</v>
      </c>
      <c r="N811">
        <v>1.2607239723375001</v>
      </c>
      <c r="O811">
        <v>16.425161236284399</v>
      </c>
      <c r="P811">
        <v>43.067705212702201</v>
      </c>
      <c r="Q811">
        <v>7.0291017339492001E-2</v>
      </c>
    </row>
    <row r="812" spans="1:17" hidden="1" x14ac:dyDescent="0.3">
      <c r="A812" t="s">
        <v>1769</v>
      </c>
      <c r="B812" t="s">
        <v>1770</v>
      </c>
      <c r="C812" t="s">
        <v>3184</v>
      </c>
      <c r="D812" t="s">
        <v>111</v>
      </c>
      <c r="E812">
        <v>4697.7513479150002</v>
      </c>
      <c r="F812">
        <v>1377.55</v>
      </c>
      <c r="G812">
        <v>703.05943344433797</v>
      </c>
      <c r="H812">
        <v>21.815711334135699</v>
      </c>
      <c r="I812">
        <v>173.36783249646101</v>
      </c>
      <c r="J812">
        <v>8.1576518304333003</v>
      </c>
      <c r="K812">
        <v>1078.4845262418401</v>
      </c>
      <c r="L812">
        <v>697.58839973664794</v>
      </c>
      <c r="M812">
        <v>82.890711985058203</v>
      </c>
      <c r="N812">
        <v>1.29983922989574</v>
      </c>
      <c r="O812">
        <v>3.52074334869878</v>
      </c>
      <c r="P812">
        <v>746.68100799016497</v>
      </c>
      <c r="Q812">
        <v>0.186187538052596</v>
      </c>
    </row>
    <row r="813" spans="1:17" hidden="1" x14ac:dyDescent="0.3">
      <c r="A813" t="s">
        <v>1771</v>
      </c>
      <c r="B813" t="s">
        <v>1772</v>
      </c>
      <c r="C813" t="s">
        <v>3184</v>
      </c>
      <c r="D813" t="s">
        <v>1773</v>
      </c>
      <c r="E813">
        <v>4691.7428499999996</v>
      </c>
      <c r="F813">
        <v>427.05</v>
      </c>
      <c r="G813">
        <v>13.2346659292011</v>
      </c>
      <c r="H813">
        <v>0.68211162631475697</v>
      </c>
      <c r="I813">
        <v>-22.6158973506301</v>
      </c>
      <c r="J813">
        <v>-3.21926055679037</v>
      </c>
      <c r="K813">
        <v>421.47970279144198</v>
      </c>
      <c r="L813">
        <v>410.97056797337899</v>
      </c>
      <c r="M813">
        <v>33.087847294323197</v>
      </c>
      <c r="N813">
        <v>1.17010127768517</v>
      </c>
      <c r="O813">
        <v>49.514108418217901</v>
      </c>
      <c r="P813">
        <v>42.531727953140198</v>
      </c>
      <c r="Q813">
        <v>0.251800976118288</v>
      </c>
    </row>
    <row r="814" spans="1:17" x14ac:dyDescent="0.3">
      <c r="A814" t="s">
        <v>1774</v>
      </c>
      <c r="B814" t="s">
        <v>1775</v>
      </c>
      <c r="C814" t="s">
        <v>3179</v>
      </c>
      <c r="D814" t="s">
        <v>127</v>
      </c>
      <c r="E814">
        <v>4686.7289222250001</v>
      </c>
      <c r="F814">
        <v>933</v>
      </c>
      <c r="G814">
        <v>30.244661642271598</v>
      </c>
      <c r="H814">
        <v>18.139241828902801</v>
      </c>
      <c r="I814">
        <v>16.8181598531772</v>
      </c>
      <c r="J814">
        <v>0.86007630489474896</v>
      </c>
      <c r="K814">
        <v>917.98639886286105</v>
      </c>
      <c r="L814">
        <v>810.72670683577201</v>
      </c>
      <c r="M814">
        <v>57.085793746971802</v>
      </c>
      <c r="N814">
        <v>2.5947467443514198</v>
      </c>
      <c r="O814">
        <v>10.857449088960299</v>
      </c>
      <c r="P814">
        <v>71.586206896551701</v>
      </c>
      <c r="Q814">
        <v>-3.7354257054683003E-2</v>
      </c>
    </row>
    <row r="815" spans="1:17" x14ac:dyDescent="0.3">
      <c r="A815" t="s">
        <v>1776</v>
      </c>
      <c r="B815" t="s">
        <v>1777</v>
      </c>
      <c r="C815" t="s">
        <v>613</v>
      </c>
      <c r="D815" t="s">
        <v>613</v>
      </c>
      <c r="E815">
        <v>4683.1788575</v>
      </c>
      <c r="F815">
        <v>231.67</v>
      </c>
      <c r="G815">
        <v>33.164368551095997</v>
      </c>
      <c r="H815">
        <v>6.47321736949384</v>
      </c>
      <c r="I815">
        <v>19.757692385573701</v>
      </c>
      <c r="J815">
        <v>6.8934961636149099</v>
      </c>
      <c r="K815">
        <v>213.285832338234</v>
      </c>
      <c r="L815">
        <v>187.077129930154</v>
      </c>
      <c r="M815">
        <v>72.056310572804307</v>
      </c>
      <c r="N815">
        <v>1.2366918511951499</v>
      </c>
      <c r="O815">
        <v>4.9769068070962996</v>
      </c>
      <c r="P815">
        <v>72.759134973900004</v>
      </c>
      <c r="Q815">
        <v>9.0741987722449E-2</v>
      </c>
    </row>
    <row r="816" spans="1:17" x14ac:dyDescent="0.3">
      <c r="A816" t="s">
        <v>1778</v>
      </c>
      <c r="B816" t="s">
        <v>1779</v>
      </c>
      <c r="C816" t="s">
        <v>3172</v>
      </c>
      <c r="D816" t="s">
        <v>46</v>
      </c>
      <c r="E816">
        <v>4676.0407268250001</v>
      </c>
      <c r="F816">
        <v>659.15</v>
      </c>
      <c r="G816">
        <v>-18.571377495130001</v>
      </c>
      <c r="H816">
        <v>-3.47743824703945</v>
      </c>
      <c r="I816">
        <v>-5.5360043175590903</v>
      </c>
      <c r="J816">
        <v>1.36454021524883</v>
      </c>
      <c r="K816">
        <v>681.26305475936203</v>
      </c>
      <c r="L816">
        <v>627.13565205222994</v>
      </c>
      <c r="M816">
        <v>43.583798297788803</v>
      </c>
      <c r="N816">
        <v>0.35760623512976403</v>
      </c>
      <c r="O816">
        <v>53.083516650231303</v>
      </c>
      <c r="P816">
        <v>54.458113649677699</v>
      </c>
      <c r="Q816">
        <v>0.130633525889705</v>
      </c>
    </row>
    <row r="817" spans="1:17" hidden="1" x14ac:dyDescent="0.3">
      <c r="A817" t="s">
        <v>1780</v>
      </c>
      <c r="B817" t="s">
        <v>1781</v>
      </c>
      <c r="C817" t="s">
        <v>3184</v>
      </c>
      <c r="D817" t="s">
        <v>43</v>
      </c>
      <c r="E817">
        <v>4664.9951150799998</v>
      </c>
      <c r="F817">
        <v>645.65</v>
      </c>
      <c r="G817">
        <v>9.8216623889029897</v>
      </c>
      <c r="H817">
        <v>3.4533540810784098</v>
      </c>
      <c r="I817">
        <v>17.582455914546902</v>
      </c>
      <c r="J817">
        <v>4.7286230707461003</v>
      </c>
      <c r="K817">
        <v>617.12985349886696</v>
      </c>
      <c r="M817">
        <v>54.925974290461198</v>
      </c>
      <c r="N817">
        <v>0.67510525287872702</v>
      </c>
      <c r="O817">
        <v>10.9192286842716</v>
      </c>
      <c r="P817">
        <v>49.959354314249197</v>
      </c>
    </row>
    <row r="818" spans="1:17" hidden="1" x14ac:dyDescent="0.3">
      <c r="A818" t="s">
        <v>1782</v>
      </c>
      <c r="B818" t="s">
        <v>1783</v>
      </c>
      <c r="C818" t="s">
        <v>3184</v>
      </c>
      <c r="D818" t="s">
        <v>613</v>
      </c>
      <c r="E818">
        <v>4659.0743930500003</v>
      </c>
      <c r="F818">
        <v>2329.25</v>
      </c>
      <c r="G818">
        <v>108.09687891422099</v>
      </c>
      <c r="H818">
        <v>4.1949838220521496</v>
      </c>
      <c r="I818">
        <v>32.0704567721126</v>
      </c>
      <c r="J818">
        <v>9.9993314001218998</v>
      </c>
      <c r="K818">
        <v>2099.6477050487301</v>
      </c>
      <c r="L818">
        <v>1738.86396307165</v>
      </c>
      <c r="M818">
        <v>65.746381136523596</v>
      </c>
      <c r="N818">
        <v>0.62976452775592795</v>
      </c>
      <c r="O818">
        <v>3.3852098314908199</v>
      </c>
      <c r="P818">
        <v>141.61091229708001</v>
      </c>
      <c r="Q818">
        <v>0.19111003887619599</v>
      </c>
    </row>
    <row r="819" spans="1:17" hidden="1" x14ac:dyDescent="0.3">
      <c r="A819" t="s">
        <v>1784</v>
      </c>
      <c r="B819" t="s">
        <v>1785</v>
      </c>
      <c r="C819" t="s">
        <v>3184</v>
      </c>
      <c r="D819" t="s">
        <v>982</v>
      </c>
      <c r="E819">
        <v>4654.0469565000003</v>
      </c>
      <c r="F819">
        <v>3697.75</v>
      </c>
      <c r="G819">
        <v>13.771497907965299</v>
      </c>
      <c r="H819">
        <v>14.4921048482821</v>
      </c>
      <c r="I819">
        <v>36.475144179129998</v>
      </c>
      <c r="J819">
        <v>9.5550982054608493</v>
      </c>
      <c r="K819">
        <v>3311.3490446637202</v>
      </c>
      <c r="L819">
        <v>2934.3504200489201</v>
      </c>
      <c r="M819">
        <v>81.663862447316902</v>
      </c>
      <c r="N819">
        <v>1.4955648934585</v>
      </c>
      <c r="O819">
        <v>2.6840646338989802</v>
      </c>
      <c r="P819">
        <v>68.908733784030701</v>
      </c>
      <c r="Q819">
        <v>4.2478270456737001E-2</v>
      </c>
    </row>
    <row r="820" spans="1:17" hidden="1" x14ac:dyDescent="0.3">
      <c r="A820" t="s">
        <v>1786</v>
      </c>
      <c r="B820" t="s">
        <v>1787</v>
      </c>
      <c r="C820" t="s">
        <v>3184</v>
      </c>
      <c r="D820" t="s">
        <v>46</v>
      </c>
      <c r="E820">
        <v>4639.3785850619997</v>
      </c>
      <c r="F820">
        <v>28.38</v>
      </c>
      <c r="G820">
        <v>94.243448117900002</v>
      </c>
      <c r="H820">
        <v>13.970330396294401</v>
      </c>
      <c r="I820">
        <v>48.741786812005998</v>
      </c>
      <c r="J820">
        <v>-0.69828039396492503</v>
      </c>
      <c r="K820">
        <v>26.3275289294006</v>
      </c>
      <c r="L820">
        <v>21.213976934647999</v>
      </c>
      <c r="M820">
        <v>47.5551663572028</v>
      </c>
      <c r="N820">
        <v>0.57532845398696197</v>
      </c>
      <c r="O820">
        <v>17.8646934460888</v>
      </c>
      <c r="P820">
        <v>129.58214555107801</v>
      </c>
      <c r="Q820">
        <v>0.111082657699552</v>
      </c>
    </row>
    <row r="821" spans="1:17" hidden="1" x14ac:dyDescent="0.3">
      <c r="A821" t="s">
        <v>1788</v>
      </c>
      <c r="B821" t="s">
        <v>1789</v>
      </c>
      <c r="C821" t="s">
        <v>3184</v>
      </c>
      <c r="D821" t="s">
        <v>261</v>
      </c>
      <c r="E821">
        <v>4632.3891724499999</v>
      </c>
      <c r="F821">
        <v>977.35</v>
      </c>
      <c r="G821">
        <v>143.79727127213701</v>
      </c>
      <c r="H821">
        <v>-0.86761145734645895</v>
      </c>
      <c r="I821">
        <v>65.506551611736</v>
      </c>
      <c r="J821">
        <v>2.11545059567566</v>
      </c>
      <c r="K821">
        <v>952.44316476634106</v>
      </c>
      <c r="L821">
        <v>717.432281321657</v>
      </c>
      <c r="M821">
        <v>49.013141653213999</v>
      </c>
      <c r="N821">
        <v>1.4041377725700399</v>
      </c>
      <c r="O821">
        <v>11.628382872051899</v>
      </c>
      <c r="P821">
        <v>215.57959315466499</v>
      </c>
      <c r="Q821">
        <v>9.4022842711772997E-2</v>
      </c>
    </row>
    <row r="822" spans="1:17" x14ac:dyDescent="0.3">
      <c r="A822" t="s">
        <v>1790</v>
      </c>
      <c r="B822" t="s">
        <v>1791</v>
      </c>
      <c r="C822" t="s">
        <v>3180</v>
      </c>
      <c r="D822" t="s">
        <v>431</v>
      </c>
      <c r="E822">
        <v>4618.7076199839903</v>
      </c>
      <c r="F822">
        <v>89.92</v>
      </c>
      <c r="G822">
        <v>-27.635106116646799</v>
      </c>
      <c r="H822">
        <v>-8.1304562975157797</v>
      </c>
      <c r="I822">
        <v>-31.2843098219311</v>
      </c>
      <c r="J822">
        <v>2.6991421738516501</v>
      </c>
      <c r="K822">
        <v>98.384775221903496</v>
      </c>
      <c r="L822">
        <v>99.984098227279503</v>
      </c>
      <c r="M822">
        <v>31.320525702777601</v>
      </c>
      <c r="N822">
        <v>0.76637381886242995</v>
      </c>
      <c r="O822">
        <v>35.175711743772197</v>
      </c>
      <c r="P822">
        <v>5.47800586510263</v>
      </c>
      <c r="Q822">
        <v>-4.762996846848E-3</v>
      </c>
    </row>
    <row r="823" spans="1:17" hidden="1" x14ac:dyDescent="0.3">
      <c r="A823" t="s">
        <v>1792</v>
      </c>
      <c r="B823" t="s">
        <v>1793</v>
      </c>
      <c r="C823" t="s">
        <v>3184</v>
      </c>
      <c r="D823" t="s">
        <v>1576</v>
      </c>
      <c r="E823">
        <v>4614.2531252999997</v>
      </c>
      <c r="F823">
        <v>8800</v>
      </c>
      <c r="G823">
        <v>-4.37247814346917</v>
      </c>
      <c r="H823">
        <v>1.5851245207657101</v>
      </c>
      <c r="I823">
        <v>27.281688493479301</v>
      </c>
      <c r="J823">
        <v>2.8527000067949801</v>
      </c>
      <c r="K823">
        <v>8566.3764360434598</v>
      </c>
      <c r="L823">
        <v>7714.3075221459503</v>
      </c>
      <c r="M823">
        <v>45.632791062812103</v>
      </c>
      <c r="N823">
        <v>0.189661766088837</v>
      </c>
      <c r="O823">
        <v>3.3977272727272601</v>
      </c>
      <c r="P823">
        <v>51.461691379592203</v>
      </c>
      <c r="Q823">
        <v>8.5774502346329991E-3</v>
      </c>
    </row>
    <row r="824" spans="1:17" hidden="1" x14ac:dyDescent="0.3">
      <c r="A824" t="s">
        <v>1794</v>
      </c>
      <c r="B824" t="s">
        <v>1795</v>
      </c>
      <c r="C824" t="s">
        <v>3184</v>
      </c>
      <c r="D824" t="s">
        <v>270</v>
      </c>
      <c r="E824">
        <v>4601.366709375</v>
      </c>
      <c r="F824">
        <v>2561.6</v>
      </c>
      <c r="G824">
        <v>103.840594403819</v>
      </c>
      <c r="H824">
        <v>-1.1818269587110899</v>
      </c>
      <c r="I824">
        <v>55.149293724439197</v>
      </c>
      <c r="J824">
        <v>8.2900879303239794</v>
      </c>
      <c r="K824">
        <v>2484.0126666082401</v>
      </c>
      <c r="L824">
        <v>2015.4929534221501</v>
      </c>
      <c r="M824">
        <v>66.493991929059106</v>
      </c>
      <c r="N824">
        <v>0.56468565993355802</v>
      </c>
      <c r="O824">
        <v>12.429731417863801</v>
      </c>
      <c r="P824">
        <v>147.92876500193501</v>
      </c>
      <c r="Q824">
        <v>6.8255726732694005E-2</v>
      </c>
    </row>
    <row r="825" spans="1:17" x14ac:dyDescent="0.3">
      <c r="A825" t="s">
        <v>1796</v>
      </c>
      <c r="B825" t="s">
        <v>1797</v>
      </c>
      <c r="C825" t="s">
        <v>3179</v>
      </c>
      <c r="D825" t="s">
        <v>1442</v>
      </c>
      <c r="E825">
        <v>4595.0721999429998</v>
      </c>
      <c r="F825">
        <v>82.44</v>
      </c>
      <c r="G825">
        <v>27.731509404632298</v>
      </c>
      <c r="H825">
        <v>-10.926936762271501</v>
      </c>
      <c r="I825">
        <v>-16.297371470856501</v>
      </c>
      <c r="J825">
        <v>3.9567642564688001</v>
      </c>
      <c r="K825">
        <v>86.417540269051798</v>
      </c>
      <c r="L825">
        <v>77.645225416613698</v>
      </c>
      <c r="M825">
        <v>46.705362169557603</v>
      </c>
      <c r="N825">
        <v>0.66953583193876998</v>
      </c>
      <c r="O825">
        <v>25.2426006792819</v>
      </c>
      <c r="P825">
        <v>92.167832167832103</v>
      </c>
      <c r="Q825">
        <v>0.15447322073403399</v>
      </c>
    </row>
    <row r="826" spans="1:17" x14ac:dyDescent="0.3">
      <c r="A826" t="s">
        <v>1798</v>
      </c>
      <c r="B826" t="s">
        <v>1799</v>
      </c>
      <c r="C826" t="s">
        <v>3172</v>
      </c>
      <c r="D826" t="s">
        <v>46</v>
      </c>
      <c r="E826">
        <v>4592.6265982529903</v>
      </c>
      <c r="F826">
        <v>55.54</v>
      </c>
      <c r="G826">
        <v>-21.452401829764302</v>
      </c>
      <c r="H826">
        <v>-5.2076626550596998</v>
      </c>
      <c r="I826">
        <v>-24.530543180066299</v>
      </c>
      <c r="J826">
        <v>0.93243815521962203</v>
      </c>
      <c r="K826">
        <v>58.168199498537597</v>
      </c>
      <c r="L826">
        <v>57.634885579906999</v>
      </c>
      <c r="M826">
        <v>39.969246013684298</v>
      </c>
      <c r="N826">
        <v>0.59342721684815902</v>
      </c>
      <c r="O826">
        <v>42.239827151602398</v>
      </c>
      <c r="P826">
        <v>32.080856123662301</v>
      </c>
      <c r="Q826">
        <v>8.5733701940575002E-2</v>
      </c>
    </row>
    <row r="827" spans="1:17" x14ac:dyDescent="0.3">
      <c r="A827" t="s">
        <v>1800</v>
      </c>
      <c r="B827" t="s">
        <v>1801</v>
      </c>
      <c r="C827" t="s">
        <v>3173</v>
      </c>
      <c r="D827" t="s">
        <v>54</v>
      </c>
      <c r="E827">
        <v>4587.4044037499998</v>
      </c>
      <c r="F827">
        <v>366.85</v>
      </c>
      <c r="G827">
        <v>-4.6029763679227198</v>
      </c>
      <c r="H827">
        <v>12.7065765928168</v>
      </c>
      <c r="I827">
        <v>14.5420728534225</v>
      </c>
      <c r="J827">
        <v>3.0171072795363201</v>
      </c>
      <c r="K827">
        <v>355.45172446023702</v>
      </c>
      <c r="L827">
        <v>323.22480872665199</v>
      </c>
      <c r="M827">
        <v>46.8485917592633</v>
      </c>
      <c r="N827">
        <v>0.51758711757320897</v>
      </c>
      <c r="O827">
        <v>12.007632547362601</v>
      </c>
      <c r="P827">
        <v>46.681327469012402</v>
      </c>
      <c r="Q827">
        <v>-5.1052387044814997E-2</v>
      </c>
    </row>
    <row r="828" spans="1:17" hidden="1" x14ac:dyDescent="0.3">
      <c r="A828" t="s">
        <v>1802</v>
      </c>
      <c r="B828" t="s">
        <v>1803</v>
      </c>
      <c r="C828" t="s">
        <v>3184</v>
      </c>
      <c r="D828" t="s">
        <v>982</v>
      </c>
      <c r="E828">
        <v>4584.8068184349904</v>
      </c>
      <c r="F828">
        <v>556.79999999999995</v>
      </c>
      <c r="G828">
        <v>-2.2897627538660599</v>
      </c>
      <c r="H828">
        <v>18.621866760719001</v>
      </c>
      <c r="I828">
        <v>32.866997235289098</v>
      </c>
      <c r="J828">
        <v>10.040188876564001</v>
      </c>
      <c r="K828">
        <v>464.96373106386199</v>
      </c>
      <c r="L828">
        <v>419.22511782709898</v>
      </c>
      <c r="M828">
        <v>85.836350111943503</v>
      </c>
      <c r="N828">
        <v>2.12914904506493</v>
      </c>
      <c r="O828">
        <v>4.59770114942528</v>
      </c>
      <c r="P828">
        <v>64.709362520337194</v>
      </c>
      <c r="Q828">
        <v>9.8334709652860008E-3</v>
      </c>
    </row>
    <row r="829" spans="1:17" hidden="1" x14ac:dyDescent="0.3">
      <c r="A829" t="s">
        <v>1804</v>
      </c>
      <c r="B829" t="s">
        <v>1805</v>
      </c>
      <c r="C829" t="s">
        <v>3184</v>
      </c>
      <c r="D829" t="s">
        <v>261</v>
      </c>
      <c r="E829">
        <v>4578.3304215199996</v>
      </c>
      <c r="F829">
        <v>1366.85</v>
      </c>
      <c r="G829">
        <v>98.758331318848903</v>
      </c>
      <c r="H829">
        <v>-4.95952322205234</v>
      </c>
      <c r="I829">
        <v>56.0620473562009</v>
      </c>
      <c r="J829">
        <v>3.0686928487705898</v>
      </c>
      <c r="K829">
        <v>1265.0521272784799</v>
      </c>
      <c r="L829">
        <v>997.77807512140703</v>
      </c>
      <c r="M829">
        <v>45.920333977858</v>
      </c>
      <c r="N829">
        <v>0.77524211478313199</v>
      </c>
      <c r="O829">
        <v>5.8638475326480499</v>
      </c>
      <c r="P829">
        <v>133.94950791613101</v>
      </c>
      <c r="Q829">
        <v>0.21173983802665</v>
      </c>
    </row>
    <row r="830" spans="1:17" hidden="1" x14ac:dyDescent="0.3">
      <c r="A830" t="s">
        <v>1806</v>
      </c>
      <c r="B830" t="s">
        <v>1807</v>
      </c>
      <c r="C830" t="s">
        <v>3184</v>
      </c>
      <c r="D830" t="s">
        <v>254</v>
      </c>
      <c r="E830">
        <v>4559.6236522815198</v>
      </c>
      <c r="F830">
        <v>1032.3</v>
      </c>
      <c r="G830">
        <v>570.56734475572205</v>
      </c>
      <c r="H830">
        <v>11.069328750835499</v>
      </c>
      <c r="I830">
        <v>90.040960435270605</v>
      </c>
      <c r="J830">
        <v>7.8826425402066196</v>
      </c>
      <c r="K830">
        <v>919.04712756525896</v>
      </c>
      <c r="L830">
        <v>625.16859583450696</v>
      </c>
      <c r="M830">
        <v>59.606064752554197</v>
      </c>
      <c r="N830">
        <v>0.88997194262701496</v>
      </c>
      <c r="O830">
        <v>14.2109851787271</v>
      </c>
      <c r="P830">
        <v>615.38461538461502</v>
      </c>
      <c r="Q830">
        <v>0.21284407941470701</v>
      </c>
    </row>
    <row r="831" spans="1:17" x14ac:dyDescent="0.3">
      <c r="A831" t="s">
        <v>1808</v>
      </c>
      <c r="B831" t="s">
        <v>1809</v>
      </c>
      <c r="C831" t="s">
        <v>3175</v>
      </c>
      <c r="D831" t="s">
        <v>187</v>
      </c>
      <c r="E831">
        <v>4557.7755221999996</v>
      </c>
      <c r="F831">
        <v>1665.75</v>
      </c>
      <c r="G831">
        <v>55.914890721022701</v>
      </c>
      <c r="H831">
        <v>10.234686348460301</v>
      </c>
      <c r="I831">
        <v>33.665054265496401</v>
      </c>
      <c r="J831">
        <v>6.2734374665980797</v>
      </c>
      <c r="K831">
        <v>1559.1207797751199</v>
      </c>
      <c r="L831">
        <v>1300.6918111449299</v>
      </c>
      <c r="M831">
        <v>63.565994826582198</v>
      </c>
      <c r="N831">
        <v>0.58253627955961695</v>
      </c>
      <c r="O831">
        <v>7.4591025063785104</v>
      </c>
      <c r="P831">
        <v>102.645985401459</v>
      </c>
      <c r="Q831">
        <v>0.12255238538353801</v>
      </c>
    </row>
    <row r="832" spans="1:17" hidden="1" x14ac:dyDescent="0.3">
      <c r="A832" t="s">
        <v>1810</v>
      </c>
      <c r="B832" t="s">
        <v>1811</v>
      </c>
      <c r="C832" t="s">
        <v>3184</v>
      </c>
      <c r="D832" t="s">
        <v>124</v>
      </c>
      <c r="E832">
        <v>4505.9418158999997</v>
      </c>
      <c r="F832">
        <v>430.5</v>
      </c>
      <c r="G832">
        <v>-21.5778076763849</v>
      </c>
      <c r="K832">
        <v>425.76520424318301</v>
      </c>
      <c r="L832">
        <v>384.46648021701702</v>
      </c>
      <c r="M832">
        <v>38.331602171758398</v>
      </c>
      <c r="N832">
        <v>1</v>
      </c>
      <c r="O832">
        <v>7.2938443670151001</v>
      </c>
      <c r="P832">
        <v>18.939079983423099</v>
      </c>
      <c r="Q832">
        <v>9.3594908740256E-2</v>
      </c>
    </row>
    <row r="833" spans="1:17" hidden="1" x14ac:dyDescent="0.3">
      <c r="A833" t="s">
        <v>1812</v>
      </c>
      <c r="B833" t="s">
        <v>1813</v>
      </c>
      <c r="C833" t="s">
        <v>3184</v>
      </c>
      <c r="D833" t="s">
        <v>289</v>
      </c>
      <c r="E833">
        <v>4492.3937014442099</v>
      </c>
      <c r="F833">
        <v>228.65</v>
      </c>
      <c r="G833">
        <v>129.825784757565</v>
      </c>
      <c r="H833">
        <v>-1.5039389613210199</v>
      </c>
      <c r="I833">
        <v>117.018712479656</v>
      </c>
      <c r="J833">
        <v>-1.6754250926436201</v>
      </c>
      <c r="K833">
        <v>245.17001450670401</v>
      </c>
      <c r="L833">
        <v>188.25500707354399</v>
      </c>
      <c r="M833">
        <v>31.4582086684694</v>
      </c>
      <c r="N833">
        <v>0.52071628047722796</v>
      </c>
      <c r="O833">
        <v>42.925869232451298</v>
      </c>
      <c r="P833">
        <v>196.94805194805099</v>
      </c>
      <c r="Q833">
        <v>0.12678649428960101</v>
      </c>
    </row>
    <row r="834" spans="1:17" x14ac:dyDescent="0.3">
      <c r="A834" t="s">
        <v>1814</v>
      </c>
      <c r="B834" t="s">
        <v>1815</v>
      </c>
      <c r="C834" t="s">
        <v>3175</v>
      </c>
      <c r="D834" t="s">
        <v>187</v>
      </c>
      <c r="E834">
        <v>4489.3219273650002</v>
      </c>
      <c r="F834">
        <v>169.91</v>
      </c>
      <c r="G834">
        <v>-14.220868322618299</v>
      </c>
      <c r="H834">
        <v>4.2646859637456096</v>
      </c>
      <c r="I834">
        <v>-19.294895409639299</v>
      </c>
      <c r="J834">
        <v>3.2615630630247301</v>
      </c>
      <c r="K834">
        <v>177.11315553962501</v>
      </c>
      <c r="L834">
        <v>171.45285875288499</v>
      </c>
      <c r="M834">
        <v>62.981420516690001</v>
      </c>
      <c r="N834">
        <v>1.4995407146308799</v>
      </c>
      <c r="O834">
        <v>32.8350303101641</v>
      </c>
      <c r="P834">
        <v>34.795715985719902</v>
      </c>
      <c r="Q834">
        <v>4.5687048021579003E-2</v>
      </c>
    </row>
    <row r="835" spans="1:17" hidden="1" x14ac:dyDescent="0.3">
      <c r="A835" t="s">
        <v>1816</v>
      </c>
      <c r="B835" t="s">
        <v>1817</v>
      </c>
      <c r="C835" t="s">
        <v>3184</v>
      </c>
      <c r="D835" t="s">
        <v>757</v>
      </c>
      <c r="E835">
        <v>4449.3999170859997</v>
      </c>
      <c r="F835">
        <v>282.69</v>
      </c>
      <c r="G835">
        <v>1.83899586908872</v>
      </c>
      <c r="H835">
        <v>2.4136372380152702</v>
      </c>
      <c r="I835">
        <v>1.1678053312108101</v>
      </c>
      <c r="J835">
        <v>3.0024043647207002</v>
      </c>
      <c r="K835">
        <v>279.47682367263599</v>
      </c>
      <c r="L835">
        <v>257.975045552935</v>
      </c>
      <c r="M835">
        <v>58.987597709054498</v>
      </c>
      <c r="N835">
        <v>1.68636693023246</v>
      </c>
      <c r="O835">
        <v>3.99731154267926</v>
      </c>
      <c r="P835">
        <v>35.67383374928</v>
      </c>
      <c r="Q835">
        <v>3.7892634135868998E-2</v>
      </c>
    </row>
    <row r="836" spans="1:17" hidden="1" x14ac:dyDescent="0.3">
      <c r="A836" t="s">
        <v>1818</v>
      </c>
      <c r="B836" t="s">
        <v>1819</v>
      </c>
      <c r="C836" t="s">
        <v>3184</v>
      </c>
      <c r="D836" t="s">
        <v>261</v>
      </c>
      <c r="E836">
        <v>4440.8594659199998</v>
      </c>
      <c r="F836">
        <v>1375.5</v>
      </c>
      <c r="G836">
        <v>3.2429264131393798</v>
      </c>
      <c r="H836">
        <v>-5.7310613810801101</v>
      </c>
      <c r="I836">
        <v>-3.9945925754624798</v>
      </c>
      <c r="J836">
        <v>2.4223873519583901</v>
      </c>
      <c r="K836">
        <v>1372.69714446125</v>
      </c>
      <c r="L836">
        <v>1281.33615719094</v>
      </c>
      <c r="M836">
        <v>52.295957560729903</v>
      </c>
      <c r="N836">
        <v>0.95321667261874399</v>
      </c>
      <c r="O836">
        <v>14.4892766266812</v>
      </c>
      <c r="P836">
        <v>42.701525054466202</v>
      </c>
      <c r="Q836">
        <v>0.12449080535076699</v>
      </c>
    </row>
    <row r="837" spans="1:17" hidden="1" x14ac:dyDescent="0.3">
      <c r="A837" t="s">
        <v>1820</v>
      </c>
      <c r="B837" t="s">
        <v>1821</v>
      </c>
      <c r="C837" t="s">
        <v>3184</v>
      </c>
      <c r="D837" t="s">
        <v>54</v>
      </c>
      <c r="E837">
        <v>4434.9319974999999</v>
      </c>
      <c r="F837">
        <v>764.15</v>
      </c>
      <c r="G837">
        <v>11.846270078018801</v>
      </c>
      <c r="H837">
        <v>12.526124171650199</v>
      </c>
      <c r="I837">
        <v>48.374941861752703</v>
      </c>
      <c r="J837">
        <v>3.6781237106593898</v>
      </c>
      <c r="K837">
        <v>700.11919983905204</v>
      </c>
      <c r="M837">
        <v>55.723724838539397</v>
      </c>
      <c r="N837">
        <v>0.44466816523248298</v>
      </c>
      <c r="O837">
        <v>10.1289013937054</v>
      </c>
      <c r="P837">
        <v>81.357541236501703</v>
      </c>
    </row>
    <row r="838" spans="1:17" x14ac:dyDescent="0.3">
      <c r="A838" t="s">
        <v>1822</v>
      </c>
      <c r="B838" t="s">
        <v>1823</v>
      </c>
      <c r="C838" t="s">
        <v>3181</v>
      </c>
      <c r="D838" t="s">
        <v>1824</v>
      </c>
      <c r="E838">
        <v>4424.8319326338897</v>
      </c>
      <c r="F838">
        <v>63.98</v>
      </c>
      <c r="G838">
        <v>-28.461758635444099</v>
      </c>
      <c r="H838">
        <v>-5.6808784907785403</v>
      </c>
      <c r="I838">
        <v>-0.303946577625195</v>
      </c>
      <c r="J838">
        <v>2.8665170373366702</v>
      </c>
      <c r="K838">
        <v>68.4683502353259</v>
      </c>
      <c r="L838">
        <v>64.996374569373899</v>
      </c>
      <c r="M838">
        <v>36.840265046825301</v>
      </c>
      <c r="N838">
        <v>0.41263368412879498</v>
      </c>
      <c r="O838">
        <v>31.5879962488277</v>
      </c>
      <c r="P838">
        <v>46.743119266054997</v>
      </c>
      <c r="Q838">
        <v>3.9507783383823998E-2</v>
      </c>
    </row>
    <row r="839" spans="1:17" x14ac:dyDescent="0.3">
      <c r="A839" t="s">
        <v>1825</v>
      </c>
      <c r="B839" t="s">
        <v>1826</v>
      </c>
      <c r="C839" t="s">
        <v>3176</v>
      </c>
      <c r="D839" t="s">
        <v>124</v>
      </c>
      <c r="E839">
        <v>4393.9303616879997</v>
      </c>
      <c r="F839">
        <v>229.81</v>
      </c>
      <c r="G839">
        <v>-11.6870313176954</v>
      </c>
      <c r="H839">
        <v>13.5229573242384</v>
      </c>
      <c r="I839">
        <v>-0.20050170291090999</v>
      </c>
      <c r="J839">
        <v>3.3167926344619199</v>
      </c>
      <c r="K839">
        <v>225.95585879719499</v>
      </c>
      <c r="L839">
        <v>215.71842447048601</v>
      </c>
      <c r="M839">
        <v>74.731745890792695</v>
      </c>
      <c r="N839">
        <v>1.0068607357885599</v>
      </c>
      <c r="O839">
        <v>19.6423132152647</v>
      </c>
      <c r="P839">
        <v>44.489154353976701</v>
      </c>
      <c r="Q839">
        <v>9.7302551624167996E-2</v>
      </c>
    </row>
    <row r="840" spans="1:17" hidden="1" x14ac:dyDescent="0.3">
      <c r="A840" t="s">
        <v>1827</v>
      </c>
      <c r="B840" t="s">
        <v>1828</v>
      </c>
      <c r="C840" t="s">
        <v>3184</v>
      </c>
      <c r="D840" t="s">
        <v>387</v>
      </c>
      <c r="E840">
        <v>4386.1851923288696</v>
      </c>
      <c r="F840">
        <v>115.51</v>
      </c>
      <c r="G840">
        <v>-46.936990722691199</v>
      </c>
      <c r="H840">
        <v>-1.9779514353334899</v>
      </c>
      <c r="I840">
        <v>-20.03053778532</v>
      </c>
      <c r="J840">
        <v>-1.1570028488673501</v>
      </c>
      <c r="K840">
        <v>120.39439750464599</v>
      </c>
      <c r="L840">
        <v>125.641819737582</v>
      </c>
      <c r="M840">
        <v>38.030134778897597</v>
      </c>
      <c r="N840">
        <v>0.79548453575732203</v>
      </c>
      <c r="O840">
        <v>32.975499956713598</v>
      </c>
      <c r="P840">
        <v>6.21609195402299</v>
      </c>
    </row>
    <row r="841" spans="1:17" hidden="1" x14ac:dyDescent="0.3">
      <c r="A841" t="s">
        <v>1829</v>
      </c>
      <c r="B841" t="s">
        <v>1830</v>
      </c>
      <c r="C841" t="s">
        <v>3184</v>
      </c>
      <c r="D841" t="s">
        <v>277</v>
      </c>
      <c r="E841">
        <v>4384.98095672</v>
      </c>
      <c r="F841">
        <v>809.2</v>
      </c>
      <c r="G841">
        <v>10.945572291485499</v>
      </c>
      <c r="H841">
        <v>-1.29898400636606</v>
      </c>
      <c r="I841">
        <v>18.878082720079</v>
      </c>
      <c r="J841">
        <v>1.7425974058762099</v>
      </c>
      <c r="K841">
        <v>815.56331230302203</v>
      </c>
      <c r="L841">
        <v>705.19302313179696</v>
      </c>
      <c r="M841">
        <v>44.203881684018398</v>
      </c>
      <c r="N841">
        <v>0.197330023020208</v>
      </c>
      <c r="O841">
        <v>15.0951557093425</v>
      </c>
      <c r="P841">
        <v>59.668508287292802</v>
      </c>
      <c r="Q841">
        <v>-7.5010980367794994E-2</v>
      </c>
    </row>
    <row r="842" spans="1:17" x14ac:dyDescent="0.3">
      <c r="A842" t="s">
        <v>1831</v>
      </c>
      <c r="B842" t="s">
        <v>1832</v>
      </c>
      <c r="C842" t="s">
        <v>3179</v>
      </c>
      <c r="D842" t="s">
        <v>294</v>
      </c>
      <c r="E842">
        <v>4380.367772216</v>
      </c>
      <c r="F842">
        <v>196.81</v>
      </c>
      <c r="G842">
        <v>0.35379436604775799</v>
      </c>
      <c r="H842">
        <v>-7.20143457594114</v>
      </c>
      <c r="I842">
        <v>-17.974836922179499</v>
      </c>
      <c r="J842">
        <v>-0.452193693654944</v>
      </c>
      <c r="K842">
        <v>201.597990789725</v>
      </c>
      <c r="L842">
        <v>190.293760775192</v>
      </c>
      <c r="M842">
        <v>34.081776758318803</v>
      </c>
      <c r="N842">
        <v>0.66460787192011594</v>
      </c>
      <c r="O842">
        <v>20.852598953305201</v>
      </c>
      <c r="P842">
        <v>43.656934306569298</v>
      </c>
    </row>
    <row r="843" spans="1:17" x14ac:dyDescent="0.3">
      <c r="A843" t="s">
        <v>1833</v>
      </c>
      <c r="B843" t="s">
        <v>1834</v>
      </c>
      <c r="C843" t="s">
        <v>3181</v>
      </c>
      <c r="D843" t="s">
        <v>124</v>
      </c>
      <c r="E843">
        <v>4374.1661920477</v>
      </c>
      <c r="F843">
        <v>2079.25</v>
      </c>
      <c r="G843">
        <v>35.0640304229997</v>
      </c>
      <c r="H843">
        <v>-10.681152371944</v>
      </c>
      <c r="I843">
        <v>-5.2998572032116904</v>
      </c>
      <c r="J843">
        <v>2.6368745404304601</v>
      </c>
      <c r="K843">
        <v>2200.7854281121299</v>
      </c>
      <c r="L843">
        <v>1935.5950103788</v>
      </c>
      <c r="M843">
        <v>35.957942610576801</v>
      </c>
      <c r="N843">
        <v>0.46646966543888602</v>
      </c>
      <c r="O843">
        <v>17.847781652037899</v>
      </c>
      <c r="P843">
        <v>72.838736492102996</v>
      </c>
      <c r="Q843">
        <v>0.27253574587379797</v>
      </c>
    </row>
    <row r="844" spans="1:17" x14ac:dyDescent="0.3">
      <c r="A844" t="s">
        <v>1835</v>
      </c>
      <c r="B844" t="s">
        <v>1836</v>
      </c>
      <c r="C844" t="s">
        <v>3181</v>
      </c>
      <c r="D844" t="s">
        <v>106</v>
      </c>
      <c r="E844">
        <v>4370.151835355</v>
      </c>
      <c r="F844">
        <v>1093.8</v>
      </c>
      <c r="G844">
        <v>22.314276253141799</v>
      </c>
      <c r="H844">
        <v>-11.712516411223501</v>
      </c>
      <c r="I844">
        <v>41.311741961488799</v>
      </c>
      <c r="J844">
        <v>6.4873272009343497</v>
      </c>
      <c r="K844">
        <v>1174.0872780059999</v>
      </c>
      <c r="L844">
        <v>1008.84479134455</v>
      </c>
      <c r="M844">
        <v>50.165001605572797</v>
      </c>
      <c r="N844">
        <v>0.240216610335969</v>
      </c>
      <c r="O844">
        <v>45.611629182665901</v>
      </c>
      <c r="P844">
        <v>79.311475409836007</v>
      </c>
      <c r="Q844">
        <v>5.1224340540647999E-2</v>
      </c>
    </row>
    <row r="845" spans="1:17" hidden="1" x14ac:dyDescent="0.3">
      <c r="A845" t="s">
        <v>1837</v>
      </c>
      <c r="B845" t="s">
        <v>1838</v>
      </c>
      <c r="C845" t="s">
        <v>3184</v>
      </c>
      <c r="D845" t="s">
        <v>215</v>
      </c>
      <c r="E845">
        <v>4303.47184741404</v>
      </c>
      <c r="F845">
        <v>183.09</v>
      </c>
      <c r="G845">
        <v>106.643659625545</v>
      </c>
      <c r="H845">
        <v>37.0386829444722</v>
      </c>
      <c r="I845">
        <v>91.450439387287005</v>
      </c>
      <c r="J845">
        <v>-2.0248184390232802</v>
      </c>
      <c r="K845">
        <v>151.79932635218299</v>
      </c>
      <c r="L845">
        <v>110.22951449131899</v>
      </c>
      <c r="M845">
        <v>66.097837724263698</v>
      </c>
      <c r="N845">
        <v>0.69293160542813703</v>
      </c>
      <c r="O845">
        <v>12.1852640777759</v>
      </c>
      <c r="P845">
        <v>163.43884892086299</v>
      </c>
      <c r="Q845">
        <v>0.293450514676529</v>
      </c>
    </row>
    <row r="846" spans="1:17" hidden="1" x14ac:dyDescent="0.3">
      <c r="A846" t="s">
        <v>1839</v>
      </c>
      <c r="B846" t="s">
        <v>1840</v>
      </c>
      <c r="C846" t="s">
        <v>3184</v>
      </c>
      <c r="D846" t="s">
        <v>384</v>
      </c>
      <c r="E846">
        <v>4266.8754642000004</v>
      </c>
      <c r="F846">
        <v>355.85</v>
      </c>
      <c r="G846">
        <v>143.59404227053901</v>
      </c>
      <c r="H846">
        <v>-13.520398185940399</v>
      </c>
      <c r="I846">
        <v>102.816898262793</v>
      </c>
      <c r="J846">
        <v>0.11314633592779</v>
      </c>
      <c r="K846">
        <v>354.413856627455</v>
      </c>
      <c r="L846">
        <v>261.643324735379</v>
      </c>
      <c r="M846">
        <v>24.9599104509456</v>
      </c>
      <c r="N846">
        <v>0.34546936907905901</v>
      </c>
      <c r="O846">
        <v>25.811437403400301</v>
      </c>
      <c r="P846">
        <v>188.98002273834601</v>
      </c>
      <c r="Q846">
        <v>0.16291340603823301</v>
      </c>
    </row>
    <row r="847" spans="1:17" hidden="1" x14ac:dyDescent="0.3">
      <c r="A847" t="s">
        <v>1841</v>
      </c>
      <c r="B847" t="s">
        <v>1842</v>
      </c>
      <c r="C847" t="s">
        <v>3184</v>
      </c>
      <c r="D847" t="s">
        <v>261</v>
      </c>
      <c r="E847">
        <v>4257.9920819342096</v>
      </c>
      <c r="F847">
        <v>421.95</v>
      </c>
      <c r="G847">
        <v>16.155289791845401</v>
      </c>
      <c r="H847">
        <v>-4.2129394544498897</v>
      </c>
      <c r="I847">
        <v>7.16615180855473</v>
      </c>
      <c r="J847">
        <v>5.3668178980105701</v>
      </c>
      <c r="K847">
        <v>441.60600195517401</v>
      </c>
      <c r="L847">
        <v>401.07140000630102</v>
      </c>
      <c r="M847">
        <v>56.298661417953902</v>
      </c>
      <c r="N847">
        <v>0.44300399808270902</v>
      </c>
      <c r="O847">
        <v>28.688233202986101</v>
      </c>
      <c r="P847">
        <v>52.991298042059398</v>
      </c>
      <c r="Q847">
        <v>0.145267840340955</v>
      </c>
    </row>
    <row r="848" spans="1:17" hidden="1" x14ac:dyDescent="0.3">
      <c r="A848" t="s">
        <v>1843</v>
      </c>
      <c r="B848" t="s">
        <v>1844</v>
      </c>
      <c r="C848" t="s">
        <v>3184</v>
      </c>
      <c r="D848" t="s">
        <v>261</v>
      </c>
      <c r="E848">
        <v>4197.7606487049998</v>
      </c>
      <c r="F848">
        <v>4001.6</v>
      </c>
      <c r="G848">
        <v>5.4437498015740102</v>
      </c>
      <c r="H848">
        <v>8.7410422403530905</v>
      </c>
      <c r="I848">
        <v>60.458935031377898</v>
      </c>
      <c r="J848">
        <v>10.796836311432701</v>
      </c>
      <c r="K848">
        <v>3778.5574100045401</v>
      </c>
      <c r="L848">
        <v>3190.6439612956201</v>
      </c>
      <c r="M848">
        <v>81.696439235878401</v>
      </c>
      <c r="N848">
        <v>0.65070734169177902</v>
      </c>
      <c r="O848">
        <v>6.0825669732107199</v>
      </c>
      <c r="P848">
        <v>85.602968460111299</v>
      </c>
      <c r="Q848">
        <v>0.121524946279796</v>
      </c>
    </row>
    <row r="849" spans="1:17" x14ac:dyDescent="0.3">
      <c r="A849" t="s">
        <v>1845</v>
      </c>
      <c r="B849" t="s">
        <v>1846</v>
      </c>
      <c r="C849" t="s">
        <v>3183</v>
      </c>
      <c r="D849" t="s">
        <v>270</v>
      </c>
      <c r="E849">
        <v>4195.1284425000003</v>
      </c>
      <c r="F849">
        <v>1383.05</v>
      </c>
      <c r="G849">
        <v>65.306849612475702</v>
      </c>
      <c r="H849">
        <v>0.71908593460732095</v>
      </c>
      <c r="I849">
        <v>46.266538600699199</v>
      </c>
      <c r="J849">
        <v>13.3083613151233</v>
      </c>
      <c r="K849">
        <v>1216.84676638514</v>
      </c>
      <c r="L849">
        <v>993.38912283172601</v>
      </c>
      <c r="M849">
        <v>71.709723294583299</v>
      </c>
      <c r="N849">
        <v>0.96798249225217403</v>
      </c>
      <c r="O849">
        <v>3.1416073171613501</v>
      </c>
      <c r="P849">
        <v>122.552095904738</v>
      </c>
      <c r="Q849">
        <v>2.8920603159022E-2</v>
      </c>
    </row>
    <row r="850" spans="1:17" hidden="1" x14ac:dyDescent="0.3">
      <c r="A850" t="s">
        <v>1847</v>
      </c>
      <c r="B850" t="s">
        <v>1848</v>
      </c>
      <c r="C850" t="s">
        <v>3184</v>
      </c>
      <c r="D850" t="s">
        <v>1005</v>
      </c>
      <c r="E850">
        <v>4191.77813298</v>
      </c>
      <c r="F850">
        <v>179.73</v>
      </c>
      <c r="G850">
        <v>69.812982289207099</v>
      </c>
      <c r="H850">
        <v>5.8179141417820697</v>
      </c>
      <c r="I850">
        <v>49.179945371269802</v>
      </c>
      <c r="J850">
        <v>6.4759531503638597</v>
      </c>
      <c r="K850">
        <v>176.16950127212999</v>
      </c>
      <c r="L850">
        <v>145.47033963727199</v>
      </c>
      <c r="M850">
        <v>49.6430473452602</v>
      </c>
      <c r="N850">
        <v>0.75176723143216295</v>
      </c>
      <c r="O850">
        <v>24.5201135035887</v>
      </c>
      <c r="P850">
        <v>113.794607454401</v>
      </c>
    </row>
    <row r="851" spans="1:17" x14ac:dyDescent="0.3">
      <c r="A851" t="s">
        <v>1849</v>
      </c>
      <c r="B851" t="s">
        <v>1850</v>
      </c>
      <c r="C851" t="s">
        <v>3181</v>
      </c>
      <c r="D851" t="s">
        <v>261</v>
      </c>
      <c r="E851">
        <v>4185.133511172</v>
      </c>
      <c r="F851">
        <v>176.53</v>
      </c>
      <c r="G851">
        <v>-1.1911113708186001</v>
      </c>
      <c r="H851">
        <v>9.3597483196245896</v>
      </c>
      <c r="I851">
        <v>15.278100502420999</v>
      </c>
      <c r="J851">
        <v>4.7626209489060702</v>
      </c>
      <c r="K851">
        <v>170.04824942659599</v>
      </c>
      <c r="L851">
        <v>153.49145425294699</v>
      </c>
      <c r="M851">
        <v>57.960383703798698</v>
      </c>
      <c r="N851">
        <v>0.56238615216939503</v>
      </c>
      <c r="O851">
        <v>9.1599161615589306</v>
      </c>
      <c r="P851">
        <v>57.545738509593903</v>
      </c>
      <c r="Q851">
        <v>2.0478884841741998E-2</v>
      </c>
    </row>
    <row r="852" spans="1:17" x14ac:dyDescent="0.3">
      <c r="A852" t="s">
        <v>1851</v>
      </c>
      <c r="B852" t="s">
        <v>1852</v>
      </c>
      <c r="C852" t="s">
        <v>3169</v>
      </c>
      <c r="D852" t="s">
        <v>51</v>
      </c>
      <c r="E852">
        <v>4180.6205927199999</v>
      </c>
      <c r="F852">
        <v>570.35</v>
      </c>
      <c r="G852">
        <v>-58.861742480870198</v>
      </c>
      <c r="H852">
        <v>-5.1726816075291397</v>
      </c>
      <c r="I852">
        <v>-45.873151915027599</v>
      </c>
      <c r="J852">
        <v>1.7362514689417701</v>
      </c>
      <c r="K852">
        <v>626.94802226968</v>
      </c>
      <c r="L852">
        <v>744.69150392896199</v>
      </c>
      <c r="M852">
        <v>32.767147302793802</v>
      </c>
      <c r="N852">
        <v>1.0631897167031401</v>
      </c>
      <c r="O852">
        <v>117.971421057245</v>
      </c>
      <c r="P852">
        <v>0.53763440860217204</v>
      </c>
      <c r="Q852">
        <v>-1.844858610788E-3</v>
      </c>
    </row>
    <row r="853" spans="1:17" hidden="1" x14ac:dyDescent="0.3">
      <c r="A853" t="s">
        <v>1853</v>
      </c>
      <c r="B853" t="s">
        <v>1854</v>
      </c>
      <c r="C853" t="s">
        <v>3184</v>
      </c>
      <c r="D853" t="s">
        <v>1855</v>
      </c>
      <c r="E853">
        <v>4177.1043617280002</v>
      </c>
      <c r="F853">
        <v>145.13999999999999</v>
      </c>
      <c r="G853">
        <v>28.036271309394198</v>
      </c>
      <c r="H853">
        <v>-4.4850570657268003</v>
      </c>
      <c r="I853">
        <v>20.6064026900393</v>
      </c>
      <c r="J853">
        <v>3.1702891930706598</v>
      </c>
      <c r="K853">
        <v>138.61011886932499</v>
      </c>
      <c r="L853">
        <v>121.88693352260201</v>
      </c>
      <c r="M853">
        <v>47.289802726546803</v>
      </c>
      <c r="N853">
        <v>0.31229224342094902</v>
      </c>
      <c r="O853">
        <v>12.994350282485801</v>
      </c>
      <c r="P853">
        <v>75.078407720144696</v>
      </c>
      <c r="Q853">
        <v>6.4173874921607005E-2</v>
      </c>
    </row>
    <row r="854" spans="1:17" hidden="1" x14ac:dyDescent="0.3">
      <c r="A854" t="s">
        <v>1856</v>
      </c>
      <c r="B854" t="s">
        <v>1857</v>
      </c>
      <c r="C854" t="s">
        <v>3184</v>
      </c>
      <c r="D854" t="s">
        <v>46</v>
      </c>
      <c r="E854">
        <v>4172.9052307611501</v>
      </c>
      <c r="F854">
        <v>2095.15</v>
      </c>
      <c r="G854">
        <v>491.02862265407703</v>
      </c>
      <c r="H854">
        <v>-5.5469567836611802</v>
      </c>
      <c r="I854">
        <v>135.41185722266101</v>
      </c>
      <c r="J854">
        <v>0.47328972472984199</v>
      </c>
      <c r="K854">
        <v>2140.8619183772398</v>
      </c>
      <c r="L854">
        <v>1592.91025007298</v>
      </c>
      <c r="M854">
        <v>56.301545454228098</v>
      </c>
      <c r="N854">
        <v>0.69681164848541599</v>
      </c>
      <c r="O854">
        <v>42.4241701071522</v>
      </c>
      <c r="P854">
        <v>622.46551724137896</v>
      </c>
    </row>
    <row r="855" spans="1:17" hidden="1" x14ac:dyDescent="0.3">
      <c r="A855" t="s">
        <v>1858</v>
      </c>
      <c r="B855" t="s">
        <v>1859</v>
      </c>
      <c r="C855" t="s">
        <v>3184</v>
      </c>
      <c r="D855" t="s">
        <v>46</v>
      </c>
      <c r="E855">
        <v>4164.2330390839697</v>
      </c>
      <c r="F855">
        <v>755.15</v>
      </c>
      <c r="G855">
        <v>133.36380754127799</v>
      </c>
      <c r="H855">
        <v>-11.3953197037655</v>
      </c>
      <c r="I855">
        <v>55.822791672682797</v>
      </c>
      <c r="J855">
        <v>-0.168494704767951</v>
      </c>
      <c r="K855">
        <v>775.72050863297898</v>
      </c>
      <c r="L855">
        <v>601.56864419263798</v>
      </c>
      <c r="M855">
        <v>28.484578093540399</v>
      </c>
      <c r="N855">
        <v>0.467447820402208</v>
      </c>
      <c r="O855">
        <v>23.816460305899501</v>
      </c>
      <c r="P855">
        <v>182.29906542056</v>
      </c>
    </row>
    <row r="856" spans="1:17" hidden="1" x14ac:dyDescent="0.3">
      <c r="A856" t="s">
        <v>1860</v>
      </c>
      <c r="B856" t="s">
        <v>1861</v>
      </c>
      <c r="C856" t="s">
        <v>3184</v>
      </c>
      <c r="D856" t="s">
        <v>140</v>
      </c>
      <c r="E856">
        <v>4154.1374774305996</v>
      </c>
      <c r="F856">
        <v>5568.7</v>
      </c>
      <c r="G856">
        <v>210.95283868787999</v>
      </c>
      <c r="H856">
        <v>-7.7550723380050499</v>
      </c>
      <c r="I856">
        <v>13.164660601152701</v>
      </c>
      <c r="J856">
        <v>-3.2101168734655299</v>
      </c>
      <c r="K856">
        <v>5833.5351504547698</v>
      </c>
      <c r="L856">
        <v>4875.5655235115801</v>
      </c>
      <c r="M856">
        <v>28.183529427329301</v>
      </c>
      <c r="N856">
        <v>0.81907479318448995</v>
      </c>
      <c r="O856">
        <v>26.6363783288738</v>
      </c>
      <c r="P856">
        <v>255.361985897067</v>
      </c>
      <c r="Q856">
        <v>0.30412637810295601</v>
      </c>
    </row>
    <row r="857" spans="1:17" x14ac:dyDescent="0.3">
      <c r="A857" t="s">
        <v>1862</v>
      </c>
      <c r="B857" t="s">
        <v>1863</v>
      </c>
      <c r="C857" t="s">
        <v>3180</v>
      </c>
      <c r="D857" t="s">
        <v>431</v>
      </c>
      <c r="E857">
        <v>4147.7287613999997</v>
      </c>
      <c r="F857">
        <v>1074.8499999999999</v>
      </c>
      <c r="G857">
        <v>-54.618398784864503</v>
      </c>
      <c r="H857">
        <v>-2.6402243896836399</v>
      </c>
      <c r="I857">
        <v>-14.7781502338526</v>
      </c>
      <c r="J857">
        <v>4.9685486655569404</v>
      </c>
      <c r="K857">
        <v>1116.9566933041899</v>
      </c>
      <c r="L857">
        <v>1186.07682707257</v>
      </c>
      <c r="M857">
        <v>43.065095536565998</v>
      </c>
      <c r="N857">
        <v>1.2966856476117099</v>
      </c>
      <c r="O857">
        <v>37.223798669581797</v>
      </c>
      <c r="P857">
        <v>7.7165906699403699</v>
      </c>
      <c r="Q857">
        <v>-8.2217106768654999E-2</v>
      </c>
    </row>
    <row r="858" spans="1:17" hidden="1" x14ac:dyDescent="0.3">
      <c r="A858" t="s">
        <v>1864</v>
      </c>
      <c r="B858" t="s">
        <v>1865</v>
      </c>
      <c r="C858" t="s">
        <v>3184</v>
      </c>
      <c r="D858" t="s">
        <v>54</v>
      </c>
      <c r="E858">
        <v>4136.7384318000004</v>
      </c>
      <c r="F858">
        <v>2614.8000000000002</v>
      </c>
      <c r="G858">
        <v>73.204390057377495</v>
      </c>
      <c r="H858">
        <v>18.3553682044057</v>
      </c>
      <c r="I858">
        <v>55.864712219954797</v>
      </c>
      <c r="J858">
        <v>16.151132159093098</v>
      </c>
      <c r="K858">
        <v>2139.1088908689799</v>
      </c>
      <c r="L858">
        <v>1734.8081041687601</v>
      </c>
      <c r="M858">
        <v>76.455341600721397</v>
      </c>
      <c r="N858">
        <v>0.68206648998475505</v>
      </c>
      <c r="O858">
        <v>1.28881750038243</v>
      </c>
      <c r="P858">
        <v>113.444349210236</v>
      </c>
      <c r="Q858">
        <v>0.14691747060745999</v>
      </c>
    </row>
    <row r="859" spans="1:17" hidden="1" x14ac:dyDescent="0.3">
      <c r="A859" t="s">
        <v>1866</v>
      </c>
      <c r="B859" t="s">
        <v>1867</v>
      </c>
      <c r="C859" t="s">
        <v>3184</v>
      </c>
      <c r="D859" t="s">
        <v>51</v>
      </c>
      <c r="E859">
        <v>4131.7040403397395</v>
      </c>
      <c r="F859">
        <v>302.14999999999998</v>
      </c>
      <c r="G859">
        <v>48.125134100547101</v>
      </c>
      <c r="H859">
        <v>12.2938484634094</v>
      </c>
      <c r="I859">
        <v>24.635456413393701</v>
      </c>
      <c r="J859">
        <v>1.4587684557434699</v>
      </c>
      <c r="K859">
        <v>277.867209159749</v>
      </c>
      <c r="L859">
        <v>237.256472626148</v>
      </c>
      <c r="M859">
        <v>56.550270217211597</v>
      </c>
      <c r="N859">
        <v>1.8435063022254901</v>
      </c>
      <c r="O859">
        <v>13.5197749462187</v>
      </c>
      <c r="P859">
        <v>91.841269841269806</v>
      </c>
      <c r="Q859">
        <v>5.3231202928010002E-3</v>
      </c>
    </row>
    <row r="860" spans="1:17" hidden="1" x14ac:dyDescent="0.3">
      <c r="A860" t="s">
        <v>1868</v>
      </c>
      <c r="B860" t="s">
        <v>1869</v>
      </c>
      <c r="C860" t="s">
        <v>3184</v>
      </c>
      <c r="D860" t="s">
        <v>130</v>
      </c>
      <c r="E860">
        <v>4122.4157088051397</v>
      </c>
      <c r="F860">
        <v>304.75</v>
      </c>
      <c r="G860">
        <v>333.497167285096</v>
      </c>
      <c r="H860">
        <v>22.459539995428401</v>
      </c>
      <c r="I860">
        <v>96.972611955179801</v>
      </c>
      <c r="J860">
        <v>5.5414662151841103</v>
      </c>
      <c r="K860">
        <v>262.14615155240301</v>
      </c>
      <c r="L860">
        <v>181.49182439865001</v>
      </c>
      <c r="M860">
        <v>72.219609764635095</v>
      </c>
      <c r="N860">
        <v>1.06843814184222</v>
      </c>
      <c r="O860">
        <v>12.9778506972928</v>
      </c>
      <c r="P860">
        <v>504.66269841269798</v>
      </c>
      <c r="Q860">
        <v>0.17638278996991699</v>
      </c>
    </row>
    <row r="861" spans="1:17" x14ac:dyDescent="0.3">
      <c r="A861" t="s">
        <v>1870</v>
      </c>
      <c r="B861" t="s">
        <v>1871</v>
      </c>
      <c r="C861" t="s">
        <v>3187</v>
      </c>
      <c r="D861" t="s">
        <v>626</v>
      </c>
      <c r="E861">
        <v>4117.4889247199999</v>
      </c>
      <c r="F861">
        <v>607</v>
      </c>
      <c r="G861">
        <v>-42.222036919936698</v>
      </c>
      <c r="H861">
        <v>2.3144039717760001</v>
      </c>
      <c r="I861">
        <v>-14.456477225511801</v>
      </c>
      <c r="J861">
        <v>2.35504024448838</v>
      </c>
      <c r="K861">
        <v>619.51099963967204</v>
      </c>
      <c r="L861">
        <v>632.16291405628397</v>
      </c>
      <c r="M861">
        <v>56.955469943942497</v>
      </c>
      <c r="N861">
        <v>0.89251349838341498</v>
      </c>
      <c r="O861">
        <v>34.266886326194303</v>
      </c>
      <c r="P861">
        <v>10.0435097897026</v>
      </c>
      <c r="Q861">
        <v>8.7088894402841996E-2</v>
      </c>
    </row>
    <row r="862" spans="1:17" hidden="1" x14ac:dyDescent="0.3">
      <c r="A862" t="s">
        <v>1872</v>
      </c>
      <c r="B862" t="s">
        <v>1873</v>
      </c>
      <c r="C862" t="s">
        <v>3184</v>
      </c>
      <c r="D862" t="s">
        <v>463</v>
      </c>
      <c r="E862">
        <v>4084.6982721899999</v>
      </c>
      <c r="F862">
        <v>875.95</v>
      </c>
      <c r="G862">
        <v>39.715527817361398</v>
      </c>
      <c r="H862">
        <v>-8.9899248706958801</v>
      </c>
      <c r="I862">
        <v>30.579524354607301</v>
      </c>
      <c r="J862">
        <v>4.3798436880923504</v>
      </c>
      <c r="K862">
        <v>908.23362821631599</v>
      </c>
      <c r="L862">
        <v>740.04510462272196</v>
      </c>
      <c r="M862">
        <v>43.672914589606897</v>
      </c>
      <c r="N862">
        <v>0.34841809159999698</v>
      </c>
      <c r="O862">
        <v>25.007135110451401</v>
      </c>
      <c r="P862">
        <v>74.197076663020695</v>
      </c>
      <c r="Q862">
        <v>0.160743326701833</v>
      </c>
    </row>
    <row r="863" spans="1:17" hidden="1" x14ac:dyDescent="0.3">
      <c r="A863" t="s">
        <v>1874</v>
      </c>
      <c r="B863" t="s">
        <v>1875</v>
      </c>
      <c r="C863" t="s">
        <v>3184</v>
      </c>
      <c r="D863" t="s">
        <v>468</v>
      </c>
      <c r="E863">
        <v>4077.1846934549999</v>
      </c>
      <c r="F863">
        <v>286.89999999999998</v>
      </c>
      <c r="G863">
        <v>54.318937976060901</v>
      </c>
      <c r="H863">
        <v>19.804801717594302</v>
      </c>
      <c r="I863">
        <v>19.6928915652082</v>
      </c>
      <c r="J863">
        <v>0.48049998129656402</v>
      </c>
      <c r="K863">
        <v>248.28502714129499</v>
      </c>
      <c r="L863">
        <v>205.53586404246201</v>
      </c>
      <c r="M863">
        <v>63.777373244336999</v>
      </c>
      <c r="N863">
        <v>2.70380703163497</v>
      </c>
      <c r="O863">
        <v>12.8860230045312</v>
      </c>
      <c r="P863">
        <v>123.09486780715299</v>
      </c>
      <c r="Q863">
        <v>5.8376026098343997E-2</v>
      </c>
    </row>
    <row r="864" spans="1:17" hidden="1" x14ac:dyDescent="0.3">
      <c r="A864" t="s">
        <v>1876</v>
      </c>
      <c r="B864" t="s">
        <v>1877</v>
      </c>
      <c r="C864" t="s">
        <v>3184</v>
      </c>
      <c r="D864" t="s">
        <v>463</v>
      </c>
      <c r="E864">
        <v>4061.7159433500001</v>
      </c>
      <c r="F864">
        <v>650.65</v>
      </c>
      <c r="G864">
        <v>-37.546374581225898</v>
      </c>
      <c r="H864">
        <v>6.5185221146552603</v>
      </c>
      <c r="I864">
        <v>-24.134015022279399</v>
      </c>
      <c r="J864">
        <v>0.98306915004902895</v>
      </c>
      <c r="K864">
        <v>653.24072045800801</v>
      </c>
      <c r="L864">
        <v>674.26043452936801</v>
      </c>
      <c r="M864">
        <v>50.076149217068803</v>
      </c>
      <c r="N864">
        <v>0.97067465269112296</v>
      </c>
      <c r="O864">
        <v>27.172827172827098</v>
      </c>
      <c r="P864">
        <v>9.1419944644803994</v>
      </c>
      <c r="Q864">
        <v>0.12032013607282099</v>
      </c>
    </row>
    <row r="865" spans="1:17" hidden="1" x14ac:dyDescent="0.3">
      <c r="A865" t="s">
        <v>1878</v>
      </c>
      <c r="B865" t="s">
        <v>1879</v>
      </c>
      <c r="C865" t="s">
        <v>3184</v>
      </c>
      <c r="D865" t="s">
        <v>1077</v>
      </c>
      <c r="E865">
        <v>4060.8879999999999</v>
      </c>
      <c r="F865">
        <v>118</v>
      </c>
      <c r="G865">
        <v>-27.572924092904501</v>
      </c>
      <c r="K865">
        <v>104.378999999999</v>
      </c>
      <c r="M865">
        <v>99.990560428137201</v>
      </c>
      <c r="N865">
        <v>1</v>
      </c>
      <c r="O865">
        <v>0</v>
      </c>
      <c r="P865">
        <v>5.3571428571428603</v>
      </c>
    </row>
    <row r="866" spans="1:17" hidden="1" x14ac:dyDescent="0.3">
      <c r="A866" t="s">
        <v>1880</v>
      </c>
      <c r="B866" t="s">
        <v>1881</v>
      </c>
      <c r="C866" t="s">
        <v>3184</v>
      </c>
      <c r="D866" t="s">
        <v>400</v>
      </c>
      <c r="E866">
        <v>4051.5406106800001</v>
      </c>
      <c r="F866">
        <v>267.05</v>
      </c>
      <c r="G866">
        <v>101.515383957046</v>
      </c>
      <c r="H866">
        <v>8.3557591285702202</v>
      </c>
      <c r="I866">
        <v>123.04814560696001</v>
      </c>
      <c r="J866">
        <v>-4.0594197172026503</v>
      </c>
      <c r="K866">
        <v>246.905396494835</v>
      </c>
      <c r="L866">
        <v>179.18874344280701</v>
      </c>
      <c r="M866">
        <v>47.497575682409</v>
      </c>
      <c r="N866">
        <v>0.48411341568709298</v>
      </c>
      <c r="O866">
        <v>26.455719902639899</v>
      </c>
      <c r="P866">
        <v>181.105263157894</v>
      </c>
      <c r="Q866">
        <v>0.152983346439</v>
      </c>
    </row>
    <row r="867" spans="1:17" hidden="1" x14ac:dyDescent="0.3">
      <c r="A867" t="s">
        <v>1882</v>
      </c>
      <c r="B867" t="s">
        <v>1883</v>
      </c>
      <c r="C867" t="s">
        <v>3184</v>
      </c>
      <c r="D867" t="s">
        <v>488</v>
      </c>
      <c r="E867">
        <v>4041.3984078399999</v>
      </c>
      <c r="F867">
        <v>4540.8999999999996</v>
      </c>
      <c r="G867">
        <v>-6.2707818830558297</v>
      </c>
      <c r="H867">
        <v>9.8466325905148704</v>
      </c>
      <c r="I867">
        <v>25.203746024830998</v>
      </c>
      <c r="J867">
        <v>4.7529902173480503</v>
      </c>
      <c r="K867">
        <v>4271.0528391131802</v>
      </c>
      <c r="L867">
        <v>3800.7164832888898</v>
      </c>
      <c r="M867">
        <v>70.261265583461906</v>
      </c>
      <c r="N867">
        <v>1.6199665842934901</v>
      </c>
      <c r="O867">
        <v>6.5867999735735197</v>
      </c>
      <c r="P867">
        <v>51.545187558403398</v>
      </c>
      <c r="Q867">
        <v>2.4121102444005001E-2</v>
      </c>
    </row>
    <row r="868" spans="1:17" hidden="1" x14ac:dyDescent="0.3">
      <c r="A868" t="s">
        <v>1884</v>
      </c>
      <c r="B868" t="s">
        <v>1885</v>
      </c>
      <c r="C868" t="s">
        <v>3184</v>
      </c>
      <c r="D868" t="s">
        <v>54</v>
      </c>
      <c r="E868">
        <v>4019.1837995249998</v>
      </c>
      <c r="F868">
        <v>356.55</v>
      </c>
      <c r="G868">
        <v>127.92927502877301</v>
      </c>
      <c r="H868">
        <v>5.5033969460148802</v>
      </c>
      <c r="I868">
        <v>29.880532596341698</v>
      </c>
      <c r="J868">
        <v>0.24216653039302899</v>
      </c>
      <c r="K868">
        <v>348.37799787792898</v>
      </c>
      <c r="L868">
        <v>280.52980717657499</v>
      </c>
      <c r="M868">
        <v>56.566017369576002</v>
      </c>
      <c r="N868">
        <v>1.00388782510143</v>
      </c>
      <c r="O868">
        <v>9.3815734118636893</v>
      </c>
      <c r="P868">
        <v>229.52865064695001</v>
      </c>
      <c r="Q868">
        <v>0.14841345854542201</v>
      </c>
    </row>
    <row r="869" spans="1:17" hidden="1" x14ac:dyDescent="0.3">
      <c r="A869" t="s">
        <v>1886</v>
      </c>
      <c r="B869" t="s">
        <v>1887</v>
      </c>
      <c r="C869" t="s">
        <v>3184</v>
      </c>
      <c r="D869" t="s">
        <v>270</v>
      </c>
      <c r="E869">
        <v>4007.9570679499998</v>
      </c>
      <c r="F869">
        <v>3309.5</v>
      </c>
      <c r="G869">
        <v>14.575476340622</v>
      </c>
      <c r="H869">
        <v>-1.4629159747045299</v>
      </c>
      <c r="I869">
        <v>61.245896916497998</v>
      </c>
      <c r="J869">
        <v>2.9199572162019498</v>
      </c>
      <c r="K869">
        <v>3131.8178030525601</v>
      </c>
      <c r="L869">
        <v>2510.2579842262498</v>
      </c>
      <c r="M869">
        <v>45.597138655808898</v>
      </c>
      <c r="N869">
        <v>0.37949272121342298</v>
      </c>
      <c r="O869">
        <v>12.8403082036561</v>
      </c>
      <c r="P869">
        <v>119.368309415702</v>
      </c>
      <c r="Q869">
        <v>0.116759444619288</v>
      </c>
    </row>
    <row r="870" spans="1:17" hidden="1" x14ac:dyDescent="0.3">
      <c r="A870" t="s">
        <v>1888</v>
      </c>
      <c r="B870" t="s">
        <v>1889</v>
      </c>
      <c r="C870" t="s">
        <v>3184</v>
      </c>
      <c r="D870" t="s">
        <v>277</v>
      </c>
      <c r="E870">
        <v>3998.7762600000001</v>
      </c>
      <c r="F870">
        <v>427.9</v>
      </c>
      <c r="G870">
        <v>114.590085311484</v>
      </c>
      <c r="H870">
        <v>3.72813396671389</v>
      </c>
      <c r="I870">
        <v>103.72539516186301</v>
      </c>
      <c r="J870">
        <v>1.34493536856761</v>
      </c>
      <c r="K870">
        <v>390.40410944589303</v>
      </c>
      <c r="L870">
        <v>278.59929577214098</v>
      </c>
      <c r="M870">
        <v>46.823147300417602</v>
      </c>
      <c r="N870">
        <v>0.424600246541736</v>
      </c>
      <c r="O870">
        <v>13.1105398457583</v>
      </c>
      <c r="P870">
        <v>187.18120805369099</v>
      </c>
      <c r="Q870">
        <v>0.161982214704609</v>
      </c>
    </row>
    <row r="871" spans="1:17" hidden="1" x14ac:dyDescent="0.3">
      <c r="A871" t="s">
        <v>1890</v>
      </c>
      <c r="B871" t="s">
        <v>1891</v>
      </c>
      <c r="C871" t="s">
        <v>3184</v>
      </c>
      <c r="D871" t="s">
        <v>570</v>
      </c>
      <c r="E871">
        <v>3995.3868607739901</v>
      </c>
      <c r="F871">
        <v>164.07</v>
      </c>
      <c r="G871">
        <v>176.518408619117</v>
      </c>
      <c r="H871">
        <v>22.927150463887699</v>
      </c>
      <c r="I871">
        <v>97.796593233440902</v>
      </c>
      <c r="J871">
        <v>10.2411155030576</v>
      </c>
      <c r="K871">
        <v>138.67571990183399</v>
      </c>
      <c r="L871">
        <v>104.50427740357701</v>
      </c>
      <c r="M871">
        <v>65.320609269994705</v>
      </c>
      <c r="N871">
        <v>0.45962566872003602</v>
      </c>
      <c r="O871">
        <v>7.88078259279576</v>
      </c>
      <c r="P871">
        <v>220.44921874999901</v>
      </c>
      <c r="Q871">
        <v>7.1745200708640003E-2</v>
      </c>
    </row>
    <row r="872" spans="1:17" hidden="1" x14ac:dyDescent="0.3">
      <c r="A872" t="s">
        <v>1892</v>
      </c>
      <c r="B872" t="s">
        <v>1893</v>
      </c>
      <c r="C872" t="s">
        <v>3184</v>
      </c>
      <c r="D872" t="s">
        <v>322</v>
      </c>
      <c r="E872">
        <v>3979.46163823085</v>
      </c>
      <c r="F872">
        <v>420.25</v>
      </c>
      <c r="G872">
        <v>73.135500596484803</v>
      </c>
      <c r="H872">
        <v>65.334206308275</v>
      </c>
      <c r="I872">
        <v>122.95057948255101</v>
      </c>
      <c r="J872">
        <v>9.7168494975203092</v>
      </c>
      <c r="K872">
        <v>313.19052545006798</v>
      </c>
      <c r="M872">
        <v>81.484234062037402</v>
      </c>
      <c r="N872">
        <v>1.1899648169473001</v>
      </c>
      <c r="O872">
        <v>3.29565734681738</v>
      </c>
      <c r="P872">
        <v>179.05046480743599</v>
      </c>
    </row>
    <row r="873" spans="1:17" hidden="1" x14ac:dyDescent="0.3">
      <c r="A873" t="s">
        <v>1894</v>
      </c>
      <c r="B873" t="s">
        <v>1895</v>
      </c>
      <c r="C873" t="s">
        <v>3169</v>
      </c>
      <c r="D873" t="s">
        <v>1896</v>
      </c>
      <c r="E873">
        <v>3928.9955073103501</v>
      </c>
      <c r="F873">
        <v>228.54</v>
      </c>
      <c r="G873">
        <v>-43.428191086497698</v>
      </c>
      <c r="H873">
        <v>2.8062791515286598</v>
      </c>
      <c r="I873">
        <v>-12.685020520949699</v>
      </c>
      <c r="J873">
        <v>2.8501827006642899</v>
      </c>
      <c r="K873">
        <v>230.84857166837</v>
      </c>
      <c r="M873">
        <v>60.7141208131873</v>
      </c>
      <c r="N873">
        <v>0.91371814159664499</v>
      </c>
      <c r="O873">
        <v>22.954406230856701</v>
      </c>
      <c r="P873">
        <v>16.2461851475076</v>
      </c>
    </row>
    <row r="874" spans="1:17" hidden="1" x14ac:dyDescent="0.3">
      <c r="A874" t="s">
        <v>1897</v>
      </c>
      <c r="B874" t="s">
        <v>1898</v>
      </c>
      <c r="C874" t="s">
        <v>3184</v>
      </c>
      <c r="D874" t="s">
        <v>1576</v>
      </c>
      <c r="E874">
        <v>3922.74</v>
      </c>
      <c r="F874">
        <v>343.2</v>
      </c>
      <c r="G874">
        <v>-50.191380336719902</v>
      </c>
      <c r="H874">
        <v>7.6648524716213302</v>
      </c>
      <c r="I874">
        <v>-10.178195959469001</v>
      </c>
      <c r="J874">
        <v>-0.125985789431867</v>
      </c>
      <c r="K874">
        <v>343.92832648753199</v>
      </c>
      <c r="L874">
        <v>344.41081143282599</v>
      </c>
      <c r="M874">
        <v>43.746695161391798</v>
      </c>
      <c r="N874">
        <v>0.73451962411889604</v>
      </c>
      <c r="O874">
        <v>35.984848484848399</v>
      </c>
      <c r="P874">
        <v>18.181818181818102</v>
      </c>
      <c r="Q874">
        <v>-6.8602507839840001E-3</v>
      </c>
    </row>
    <row r="875" spans="1:17" hidden="1" x14ac:dyDescent="0.3">
      <c r="A875" t="s">
        <v>1899</v>
      </c>
      <c r="B875" t="s">
        <v>1900</v>
      </c>
      <c r="C875" t="s">
        <v>3184</v>
      </c>
      <c r="D875" t="s">
        <v>479</v>
      </c>
      <c r="E875">
        <v>3915.4720237500001</v>
      </c>
      <c r="F875">
        <v>272.95</v>
      </c>
      <c r="G875">
        <v>48.868734320708398</v>
      </c>
      <c r="H875">
        <v>3.9112263407675001</v>
      </c>
      <c r="I875">
        <v>34.672661609509298</v>
      </c>
      <c r="J875">
        <v>2.3496234510457001</v>
      </c>
      <c r="K875">
        <v>264.89200781672798</v>
      </c>
      <c r="L875">
        <v>209.656557770994</v>
      </c>
      <c r="M875">
        <v>48.303139582276899</v>
      </c>
      <c r="N875">
        <v>0.37340573728190402</v>
      </c>
      <c r="O875">
        <v>11.632167063564699</v>
      </c>
      <c r="P875">
        <v>100.551065393093</v>
      </c>
      <c r="Q875">
        <v>0.235081163808531</v>
      </c>
    </row>
    <row r="876" spans="1:17" hidden="1" x14ac:dyDescent="0.3">
      <c r="A876" t="s">
        <v>1901</v>
      </c>
      <c r="B876" t="s">
        <v>1902</v>
      </c>
      <c r="C876" t="s">
        <v>3184</v>
      </c>
      <c r="D876" t="s">
        <v>488</v>
      </c>
      <c r="E876">
        <v>3903.5811305249999</v>
      </c>
      <c r="F876">
        <v>3152.15</v>
      </c>
      <c r="G876">
        <v>29.457439247748798</v>
      </c>
      <c r="H876">
        <v>-2.85630625894881</v>
      </c>
      <c r="I876">
        <v>20.139023323976701</v>
      </c>
      <c r="J876">
        <v>1.8007492451931799</v>
      </c>
      <c r="K876">
        <v>3156.4047689875401</v>
      </c>
      <c r="L876">
        <v>2726.6440049329699</v>
      </c>
      <c r="M876">
        <v>40.686122517231297</v>
      </c>
      <c r="N876">
        <v>0.41925393203025202</v>
      </c>
      <c r="O876">
        <v>10.0835937376076</v>
      </c>
      <c r="P876">
        <v>63.612062701131499</v>
      </c>
      <c r="Q876">
        <v>7.1747951043349995E-2</v>
      </c>
    </row>
    <row r="877" spans="1:17" hidden="1" x14ac:dyDescent="0.3">
      <c r="A877" t="s">
        <v>1903</v>
      </c>
      <c r="B877" t="s">
        <v>1904</v>
      </c>
      <c r="C877" t="s">
        <v>3184</v>
      </c>
      <c r="D877" t="s">
        <v>187</v>
      </c>
      <c r="E877">
        <v>3899.9838801000001</v>
      </c>
      <c r="F877">
        <v>561.95000000000005</v>
      </c>
      <c r="G877">
        <v>21.785072671584501</v>
      </c>
      <c r="H877">
        <v>9.2640822788032207</v>
      </c>
      <c r="I877">
        <v>1.95884488907008</v>
      </c>
      <c r="J877">
        <v>2.00072611010552</v>
      </c>
      <c r="K877">
        <v>547.78666972452697</v>
      </c>
      <c r="L877">
        <v>491.50375549047197</v>
      </c>
      <c r="M877">
        <v>60.102122127646602</v>
      </c>
      <c r="N877">
        <v>1.5497218183456001</v>
      </c>
      <c r="O877">
        <v>8.5416852033099104</v>
      </c>
      <c r="P877">
        <v>69.083797201745099</v>
      </c>
      <c r="Q877">
        <v>0.14498601546126999</v>
      </c>
    </row>
    <row r="878" spans="1:17" x14ac:dyDescent="0.3">
      <c r="A878" t="s">
        <v>1905</v>
      </c>
      <c r="B878" t="s">
        <v>1906</v>
      </c>
      <c r="C878" t="s">
        <v>3167</v>
      </c>
      <c r="D878" t="s">
        <v>270</v>
      </c>
      <c r="E878">
        <v>3890.8032484</v>
      </c>
      <c r="F878">
        <v>2222.1999999999998</v>
      </c>
      <c r="G878">
        <v>54.652277821265997</v>
      </c>
      <c r="H878">
        <v>-10.8646841184773</v>
      </c>
      <c r="I878">
        <v>25.543901977393901</v>
      </c>
      <c r="J878">
        <v>1.31357277516021</v>
      </c>
      <c r="K878">
        <v>2370.9989643559902</v>
      </c>
      <c r="L878">
        <v>1980.16376962236</v>
      </c>
      <c r="M878">
        <v>37.506669420918897</v>
      </c>
      <c r="N878">
        <v>0.49458507522101403</v>
      </c>
      <c r="O878">
        <v>26.001260012600099</v>
      </c>
      <c r="P878">
        <v>100.514324385292</v>
      </c>
      <c r="Q878">
        <v>7.9125035174099998E-3</v>
      </c>
    </row>
    <row r="879" spans="1:17" hidden="1" x14ac:dyDescent="0.3">
      <c r="A879" t="s">
        <v>1907</v>
      </c>
      <c r="B879" t="s">
        <v>1908</v>
      </c>
      <c r="C879" t="s">
        <v>3184</v>
      </c>
      <c r="D879" t="s">
        <v>54</v>
      </c>
      <c r="E879">
        <v>3890.1265096862799</v>
      </c>
      <c r="F879">
        <v>1602.45</v>
      </c>
      <c r="G879">
        <v>177.555065635635</v>
      </c>
      <c r="H879">
        <v>11.979904723389099</v>
      </c>
      <c r="I879">
        <v>62.706085474671497</v>
      </c>
      <c r="J879">
        <v>1.80643420383878</v>
      </c>
      <c r="K879">
        <v>1369.2024605357999</v>
      </c>
      <c r="L879">
        <v>1058.53247037199</v>
      </c>
      <c r="M879">
        <v>66.8634526067233</v>
      </c>
      <c r="N879">
        <v>1.01963599077159</v>
      </c>
      <c r="O879">
        <v>2.6553090580049199</v>
      </c>
      <c r="P879">
        <v>223.00223964165701</v>
      </c>
      <c r="Q879">
        <v>0.234141310452532</v>
      </c>
    </row>
    <row r="880" spans="1:17" hidden="1" x14ac:dyDescent="0.3">
      <c r="A880" t="s">
        <v>1909</v>
      </c>
      <c r="B880" t="s">
        <v>1910</v>
      </c>
      <c r="C880" t="s">
        <v>3184</v>
      </c>
      <c r="D880" t="s">
        <v>270</v>
      </c>
      <c r="E880">
        <v>3884.2903118250001</v>
      </c>
      <c r="F880">
        <v>554.95000000000005</v>
      </c>
      <c r="G880">
        <v>42.354654647882697</v>
      </c>
      <c r="H880">
        <v>-6.5308591093484401</v>
      </c>
      <c r="I880">
        <v>2.3945156093251998</v>
      </c>
      <c r="J880">
        <v>3.8082826037423301</v>
      </c>
      <c r="K880">
        <v>577.64968588798104</v>
      </c>
      <c r="L880">
        <v>509.29172423422898</v>
      </c>
      <c r="M880">
        <v>44.584386187302499</v>
      </c>
      <c r="N880">
        <v>0.308362746788376</v>
      </c>
      <c r="O880">
        <v>18.028651229840499</v>
      </c>
      <c r="P880">
        <v>77.300319488817905</v>
      </c>
      <c r="Q880">
        <v>6.0572606769089002E-2</v>
      </c>
    </row>
    <row r="881" spans="1:17" x14ac:dyDescent="0.3">
      <c r="A881" t="s">
        <v>1911</v>
      </c>
      <c r="B881" t="s">
        <v>1912</v>
      </c>
      <c r="C881" t="s">
        <v>3171</v>
      </c>
      <c r="D881" t="s">
        <v>231</v>
      </c>
      <c r="E881">
        <v>3881.53893771</v>
      </c>
      <c r="F881">
        <v>453.85</v>
      </c>
      <c r="G881">
        <v>-34.951359913971203</v>
      </c>
      <c r="H881">
        <v>-6.0060160537226697</v>
      </c>
      <c r="I881">
        <v>-31.8005169333249</v>
      </c>
      <c r="J881">
        <v>-0.66234688964862398</v>
      </c>
      <c r="K881">
        <v>485.63562692173298</v>
      </c>
      <c r="L881">
        <v>499.80883802704102</v>
      </c>
      <c r="M881">
        <v>20.007413711214799</v>
      </c>
      <c r="N881">
        <v>1.40074868032613</v>
      </c>
      <c r="O881">
        <v>54.015643935220801</v>
      </c>
      <c r="P881">
        <v>1.5324384787472001</v>
      </c>
    </row>
    <row r="882" spans="1:17" x14ac:dyDescent="0.3">
      <c r="A882" t="s">
        <v>1913</v>
      </c>
      <c r="B882" t="s">
        <v>1914</v>
      </c>
      <c r="C882" t="s">
        <v>3181</v>
      </c>
      <c r="D882" t="s">
        <v>140</v>
      </c>
      <c r="E882">
        <v>3870.0324440242098</v>
      </c>
      <c r="F882">
        <v>560.04999999999995</v>
      </c>
      <c r="G882">
        <v>-35.178920691277902</v>
      </c>
      <c r="H882">
        <v>16.282798478950301</v>
      </c>
      <c r="I882">
        <v>-4.4526681209159698</v>
      </c>
      <c r="J882">
        <v>-1.4794787535455201</v>
      </c>
      <c r="K882">
        <v>544.02845929184605</v>
      </c>
      <c r="L882">
        <v>521.54891599679297</v>
      </c>
      <c r="M882">
        <v>53.213055420446999</v>
      </c>
      <c r="N882">
        <v>2.68394985535706</v>
      </c>
      <c r="O882">
        <v>19.096509240246402</v>
      </c>
      <c r="P882">
        <v>31.776470588235199</v>
      </c>
    </row>
    <row r="883" spans="1:17" x14ac:dyDescent="0.3">
      <c r="A883" t="s">
        <v>1915</v>
      </c>
      <c r="B883" t="s">
        <v>1916</v>
      </c>
      <c r="C883" t="s">
        <v>3183</v>
      </c>
      <c r="D883" t="s">
        <v>270</v>
      </c>
      <c r="E883">
        <v>3860.7901484399999</v>
      </c>
      <c r="F883">
        <v>149.01</v>
      </c>
      <c r="G883">
        <v>41.097449125289003</v>
      </c>
      <c r="H883">
        <v>-8.6181253284046306</v>
      </c>
      <c r="I883">
        <v>33.5386746814047</v>
      </c>
      <c r="J883">
        <v>3.8265836860808702</v>
      </c>
      <c r="K883">
        <v>152.13930514274099</v>
      </c>
      <c r="L883">
        <v>124.886863816995</v>
      </c>
      <c r="M883">
        <v>47.268246056284497</v>
      </c>
      <c r="N883">
        <v>0.49162233385080301</v>
      </c>
      <c r="O883">
        <v>18.783974229917401</v>
      </c>
      <c r="P883">
        <v>82.610294117647001</v>
      </c>
      <c r="Q883">
        <v>1.5429967877561001E-2</v>
      </c>
    </row>
    <row r="884" spans="1:17" x14ac:dyDescent="0.3">
      <c r="A884" t="s">
        <v>1917</v>
      </c>
      <c r="B884" t="s">
        <v>1918</v>
      </c>
      <c r="C884" t="s">
        <v>3176</v>
      </c>
      <c r="D884" t="s">
        <v>124</v>
      </c>
      <c r="E884">
        <v>3852.8627094599901</v>
      </c>
      <c r="F884">
        <v>695.95</v>
      </c>
      <c r="G884">
        <v>37.098634329916202</v>
      </c>
      <c r="H884">
        <v>7.8331966507976096</v>
      </c>
      <c r="I884">
        <v>-17.480917760448701</v>
      </c>
      <c r="J884">
        <v>10.826360353717901</v>
      </c>
      <c r="K884">
        <v>680.03110634001905</v>
      </c>
      <c r="L884">
        <v>639.45595321220605</v>
      </c>
      <c r="M884">
        <v>80.179348069092995</v>
      </c>
      <c r="N884">
        <v>1.72012619178043</v>
      </c>
      <c r="O884">
        <v>26.445865363890999</v>
      </c>
      <c r="P884">
        <v>79.7159457714654</v>
      </c>
      <c r="Q884">
        <v>6.1350935805241001E-2</v>
      </c>
    </row>
    <row r="885" spans="1:17" hidden="1" x14ac:dyDescent="0.3">
      <c r="A885" t="s">
        <v>1919</v>
      </c>
      <c r="B885" t="s">
        <v>1920</v>
      </c>
      <c r="C885" t="s">
        <v>3184</v>
      </c>
      <c r="D885" t="s">
        <v>124</v>
      </c>
      <c r="E885">
        <v>3842.1914162399999</v>
      </c>
      <c r="F885">
        <v>1167.1500000000001</v>
      </c>
      <c r="G885">
        <v>58.227038233130301</v>
      </c>
      <c r="H885">
        <v>-3.3929643840141299</v>
      </c>
      <c r="I885">
        <v>5.8346568535615697</v>
      </c>
      <c r="J885">
        <v>3.56542597118615</v>
      </c>
      <c r="K885">
        <v>1098.59679546589</v>
      </c>
      <c r="L885">
        <v>946.63529000895505</v>
      </c>
      <c r="M885">
        <v>45.567914645261602</v>
      </c>
      <c r="N885">
        <v>0.67878206557220699</v>
      </c>
      <c r="O885">
        <v>13.9527909865912</v>
      </c>
      <c r="P885">
        <v>95.437039517749398</v>
      </c>
      <c r="Q885">
        <v>0.13742849963022</v>
      </c>
    </row>
    <row r="886" spans="1:17" hidden="1" x14ac:dyDescent="0.3">
      <c r="A886" t="s">
        <v>1921</v>
      </c>
      <c r="B886" t="s">
        <v>1922</v>
      </c>
      <c r="C886" t="s">
        <v>3184</v>
      </c>
      <c r="D886" t="s">
        <v>54</v>
      </c>
      <c r="E886">
        <v>3834.1104419099902</v>
      </c>
      <c r="F886">
        <v>382.75</v>
      </c>
      <c r="G886">
        <v>2.79957300625939</v>
      </c>
      <c r="H886">
        <v>-4.6756440329264901</v>
      </c>
      <c r="I886">
        <v>12.921673611184801</v>
      </c>
      <c r="J886">
        <v>2.7133239361053998</v>
      </c>
      <c r="K886">
        <v>381.505311770893</v>
      </c>
      <c r="L886">
        <v>341.59721107785401</v>
      </c>
      <c r="M886">
        <v>36.975525019574697</v>
      </c>
      <c r="N886">
        <v>0.63235758655140895</v>
      </c>
      <c r="O886">
        <v>13.3899412148922</v>
      </c>
      <c r="P886">
        <v>61.259742995576097</v>
      </c>
      <c r="Q886">
        <v>6.5312121856392999E-2</v>
      </c>
    </row>
    <row r="887" spans="1:17" x14ac:dyDescent="0.3">
      <c r="A887" t="s">
        <v>1923</v>
      </c>
      <c r="B887" t="s">
        <v>1924</v>
      </c>
      <c r="C887" t="s">
        <v>3168</v>
      </c>
      <c r="D887" t="s">
        <v>289</v>
      </c>
      <c r="E887">
        <v>3805.2222083400002</v>
      </c>
      <c r="F887">
        <v>1387.4</v>
      </c>
      <c r="G887">
        <v>46.467807805667498</v>
      </c>
      <c r="H887">
        <v>1.48859175120967</v>
      </c>
      <c r="I887">
        <v>-5.99042082776666</v>
      </c>
      <c r="J887">
        <v>4.3962801096685</v>
      </c>
      <c r="K887">
        <v>1372.3323968882801</v>
      </c>
      <c r="L887">
        <v>1249.8144323976001</v>
      </c>
      <c r="M887">
        <v>62.578924696655299</v>
      </c>
      <c r="N887">
        <v>0.55102568946729102</v>
      </c>
      <c r="O887">
        <v>1.98933256450914</v>
      </c>
      <c r="P887">
        <v>77.575835146550602</v>
      </c>
      <c r="Q887">
        <v>8.7811323485289E-2</v>
      </c>
    </row>
    <row r="888" spans="1:17" x14ac:dyDescent="0.3">
      <c r="A888" t="s">
        <v>1925</v>
      </c>
      <c r="B888" t="s">
        <v>1926</v>
      </c>
      <c r="C888" t="s">
        <v>3169</v>
      </c>
      <c r="D888" t="s">
        <v>24</v>
      </c>
      <c r="E888">
        <v>3801.1241479199998</v>
      </c>
      <c r="F888">
        <v>118.76</v>
      </c>
      <c r="G888">
        <v>-33.677094230058202</v>
      </c>
      <c r="H888">
        <v>-1.4175297513637699</v>
      </c>
      <c r="I888">
        <v>-19.2581230636162</v>
      </c>
      <c r="J888">
        <v>2.0614617763711398</v>
      </c>
      <c r="K888">
        <v>123.358727232665</v>
      </c>
      <c r="L888">
        <v>126.324205653373</v>
      </c>
      <c r="M888">
        <v>44.491929777032198</v>
      </c>
      <c r="N888">
        <v>1.1350487092214401</v>
      </c>
      <c r="O888">
        <v>37.6305153250252</v>
      </c>
      <c r="P888">
        <v>8.0618744313011703</v>
      </c>
      <c r="Q888">
        <v>1.9153875560584999E-2</v>
      </c>
    </row>
    <row r="889" spans="1:17" hidden="1" x14ac:dyDescent="0.3">
      <c r="A889" t="s">
        <v>1927</v>
      </c>
      <c r="B889" t="s">
        <v>1928</v>
      </c>
      <c r="C889" t="s">
        <v>3184</v>
      </c>
      <c r="D889" t="s">
        <v>790</v>
      </c>
      <c r="E889">
        <v>3788.9923480860002</v>
      </c>
      <c r="F889">
        <v>34.130000000000003</v>
      </c>
      <c r="G889">
        <v>69.711684331746099</v>
      </c>
      <c r="H889">
        <v>69.758807781542004</v>
      </c>
      <c r="I889">
        <v>29.658772720620401</v>
      </c>
      <c r="J889">
        <v>32.762065682264101</v>
      </c>
      <c r="K889">
        <v>24.225765505454799</v>
      </c>
      <c r="L889">
        <v>22.696824983788598</v>
      </c>
      <c r="M889">
        <v>87.224180682675794</v>
      </c>
      <c r="N889">
        <v>3.8743516625410601</v>
      </c>
      <c r="O889">
        <v>10.4307061236448</v>
      </c>
      <c r="P889">
        <v>109.386503067484</v>
      </c>
      <c r="Q889">
        <v>-8.5249909858200004E-4</v>
      </c>
    </row>
    <row r="890" spans="1:17" hidden="1" x14ac:dyDescent="0.3">
      <c r="A890" t="s">
        <v>1929</v>
      </c>
      <c r="B890" t="s">
        <v>1930</v>
      </c>
      <c r="C890" t="s">
        <v>3184</v>
      </c>
      <c r="D890" t="s">
        <v>790</v>
      </c>
      <c r="E890">
        <v>3788.8446118249999</v>
      </c>
      <c r="F890">
        <v>800.15</v>
      </c>
      <c r="G890">
        <v>-49.254046968669698</v>
      </c>
      <c r="H890">
        <v>-9.5685005288765907</v>
      </c>
      <c r="I890">
        <v>-14.5760085127986</v>
      </c>
      <c r="J890">
        <v>3.3663569280405499</v>
      </c>
      <c r="K890">
        <v>850.34375219144704</v>
      </c>
      <c r="L890">
        <v>882.63989966357894</v>
      </c>
      <c r="M890">
        <v>31.3765872049918</v>
      </c>
      <c r="N890">
        <v>0.68609990671559395</v>
      </c>
      <c r="O890">
        <v>29.975629569455698</v>
      </c>
      <c r="P890">
        <v>11.317473567056201</v>
      </c>
      <c r="Q890">
        <v>-9.0840564094373993E-2</v>
      </c>
    </row>
    <row r="891" spans="1:17" hidden="1" x14ac:dyDescent="0.3">
      <c r="A891" t="s">
        <v>1931</v>
      </c>
      <c r="B891" t="s">
        <v>1932</v>
      </c>
      <c r="C891" t="s">
        <v>3184</v>
      </c>
      <c r="D891" t="s">
        <v>140</v>
      </c>
      <c r="E891">
        <v>3763.6832061499999</v>
      </c>
      <c r="F891">
        <v>310.39999999999998</v>
      </c>
      <c r="G891">
        <v>8.6891571358742201</v>
      </c>
      <c r="H891">
        <v>-12.1358384664599</v>
      </c>
      <c r="I891">
        <v>39.756621919181001</v>
      </c>
      <c r="J891">
        <v>-0.17344978400165001</v>
      </c>
      <c r="K891">
        <v>359.25921585710802</v>
      </c>
      <c r="M891">
        <v>23.876607821337501</v>
      </c>
      <c r="N891">
        <v>0.55534751708380603</v>
      </c>
      <c r="O891">
        <v>70.747422680412299</v>
      </c>
      <c r="P891">
        <v>83.234946871310399</v>
      </c>
    </row>
    <row r="892" spans="1:17" hidden="1" x14ac:dyDescent="0.3">
      <c r="A892" t="s">
        <v>1933</v>
      </c>
      <c r="B892" t="s">
        <v>1934</v>
      </c>
      <c r="C892" t="s">
        <v>3184</v>
      </c>
      <c r="D892" t="s">
        <v>130</v>
      </c>
      <c r="E892">
        <v>3755.2187267999998</v>
      </c>
      <c r="F892">
        <v>417.9</v>
      </c>
      <c r="G892">
        <v>-27.370232755646299</v>
      </c>
      <c r="H892">
        <v>-6.4518240661568003</v>
      </c>
      <c r="I892">
        <v>-15.1029009414992</v>
      </c>
      <c r="J892">
        <v>1.97446758337949</v>
      </c>
      <c r="K892">
        <v>426.36478254848998</v>
      </c>
      <c r="L892">
        <v>424.008205711811</v>
      </c>
      <c r="M892">
        <v>33.834799877354598</v>
      </c>
      <c r="N892">
        <v>8.68739479516389E-2</v>
      </c>
      <c r="O892">
        <v>14.620722660923599</v>
      </c>
      <c r="P892">
        <v>9.6850393700787407</v>
      </c>
      <c r="Q892">
        <v>-1.8540492706843999E-2</v>
      </c>
    </row>
    <row r="893" spans="1:17" x14ac:dyDescent="0.3">
      <c r="A893" t="s">
        <v>1935</v>
      </c>
      <c r="B893" t="s">
        <v>1936</v>
      </c>
      <c r="C893" t="s">
        <v>3181</v>
      </c>
      <c r="D893" t="s">
        <v>124</v>
      </c>
      <c r="E893">
        <v>3749.3036784000001</v>
      </c>
      <c r="F893">
        <v>869.1</v>
      </c>
      <c r="G893">
        <v>31.632481536842299</v>
      </c>
      <c r="H893">
        <v>11.542352664852199</v>
      </c>
      <c r="I893">
        <v>-18.480938467459001</v>
      </c>
      <c r="J893">
        <v>4.0477001269885502</v>
      </c>
      <c r="K893">
        <v>833.74356679606797</v>
      </c>
      <c r="L893">
        <v>777.64202531741898</v>
      </c>
      <c r="M893">
        <v>62.6605831909024</v>
      </c>
      <c r="N893">
        <v>0.74916167710509096</v>
      </c>
      <c r="O893">
        <v>24.611667241974398</v>
      </c>
      <c r="P893">
        <v>105.21841794569001</v>
      </c>
      <c r="Q893">
        <v>8.3159821251196003E-2</v>
      </c>
    </row>
    <row r="894" spans="1:17" hidden="1" x14ac:dyDescent="0.3">
      <c r="A894" t="s">
        <v>1937</v>
      </c>
      <c r="B894" t="s">
        <v>1938</v>
      </c>
      <c r="C894" t="s">
        <v>3184</v>
      </c>
      <c r="D894" t="s">
        <v>83</v>
      </c>
      <c r="E894">
        <v>3745.83890415</v>
      </c>
      <c r="F894">
        <v>337.3</v>
      </c>
      <c r="G894">
        <v>137.34325418159401</v>
      </c>
      <c r="H894">
        <v>10.1741621080571</v>
      </c>
      <c r="I894">
        <v>70.417621378065505</v>
      </c>
      <c r="J894">
        <v>-1.3255808136998199</v>
      </c>
      <c r="K894">
        <v>300.82891285418299</v>
      </c>
      <c r="L894">
        <v>217.45380313516199</v>
      </c>
      <c r="M894">
        <v>46.812928930496199</v>
      </c>
      <c r="N894">
        <v>0.458106745517745</v>
      </c>
      <c r="O894">
        <v>18.588793359027498</v>
      </c>
      <c r="P894">
        <v>180.49896049896</v>
      </c>
      <c r="Q894">
        <v>5.6714672577587999E-2</v>
      </c>
    </row>
    <row r="895" spans="1:17" hidden="1" x14ac:dyDescent="0.3">
      <c r="A895" t="s">
        <v>1939</v>
      </c>
      <c r="B895" t="s">
        <v>1940</v>
      </c>
      <c r="C895" t="s">
        <v>3184</v>
      </c>
      <c r="D895" t="s">
        <v>83</v>
      </c>
      <c r="E895">
        <v>3741.5642253682799</v>
      </c>
      <c r="F895">
        <v>1626.5</v>
      </c>
      <c r="G895">
        <v>127.00612108353</v>
      </c>
      <c r="H895">
        <v>23.2467822428885</v>
      </c>
      <c r="I895">
        <v>69.916223547035798</v>
      </c>
      <c r="J895">
        <v>-1.2693951731959801</v>
      </c>
      <c r="K895">
        <v>1491.2272110589799</v>
      </c>
      <c r="L895">
        <v>1145.3533402842299</v>
      </c>
      <c r="M895">
        <v>52.073141715320197</v>
      </c>
      <c r="N895">
        <v>1.23545359176064</v>
      </c>
      <c r="O895">
        <v>9.0962188748847197</v>
      </c>
      <c r="P895">
        <v>215.488313451653</v>
      </c>
      <c r="Q895">
        <v>0.186469016157501</v>
      </c>
    </row>
    <row r="896" spans="1:17" x14ac:dyDescent="0.3">
      <c r="A896" t="s">
        <v>1941</v>
      </c>
      <c r="B896" t="s">
        <v>1942</v>
      </c>
      <c r="C896" t="s">
        <v>3181</v>
      </c>
      <c r="D896" t="s">
        <v>124</v>
      </c>
      <c r="E896">
        <v>3740.5287269999999</v>
      </c>
      <c r="F896">
        <v>631.35</v>
      </c>
      <c r="G896">
        <v>-7.7901336174725397</v>
      </c>
      <c r="H896">
        <v>13.809357351712601</v>
      </c>
      <c r="I896">
        <v>-2.4239719156956201</v>
      </c>
      <c r="J896">
        <v>11.9095749073563</v>
      </c>
      <c r="K896">
        <v>594.69687419500804</v>
      </c>
      <c r="L896">
        <v>571.47362084281099</v>
      </c>
      <c r="M896">
        <v>74.003471716652399</v>
      </c>
      <c r="N896">
        <v>1.2843130153506499</v>
      </c>
      <c r="O896">
        <v>9.5984794488001892</v>
      </c>
      <c r="P896">
        <v>37.25</v>
      </c>
      <c r="Q896">
        <v>0.13163943574120399</v>
      </c>
    </row>
    <row r="897" spans="1:17" hidden="1" x14ac:dyDescent="0.3">
      <c r="A897" t="s">
        <v>1943</v>
      </c>
      <c r="B897" t="s">
        <v>1944</v>
      </c>
      <c r="C897" t="s">
        <v>3184</v>
      </c>
      <c r="D897" t="s">
        <v>1077</v>
      </c>
      <c r="E897">
        <v>3730.8735000000001</v>
      </c>
      <c r="F897">
        <v>61.62</v>
      </c>
      <c r="G897">
        <v>-41.917595206015001</v>
      </c>
      <c r="H897">
        <v>-1.31991607587633</v>
      </c>
      <c r="I897">
        <v>-22.5933562331508</v>
      </c>
      <c r="J897">
        <v>5.2969527575192403</v>
      </c>
      <c r="K897">
        <v>63.367378148826297</v>
      </c>
      <c r="L897">
        <v>65.870294894988305</v>
      </c>
      <c r="M897">
        <v>80.428401478298795</v>
      </c>
      <c r="N897">
        <v>0.91596945776637695</v>
      </c>
      <c r="O897">
        <v>15.9526127880558</v>
      </c>
      <c r="P897">
        <v>1.01639344262294</v>
      </c>
      <c r="Q897">
        <v>-6.679688381315E-3</v>
      </c>
    </row>
    <row r="898" spans="1:17" hidden="1" x14ac:dyDescent="0.3">
      <c r="A898" t="s">
        <v>1945</v>
      </c>
      <c r="B898" t="s">
        <v>1946</v>
      </c>
      <c r="C898" t="s">
        <v>3184</v>
      </c>
      <c r="D898" t="s">
        <v>757</v>
      </c>
      <c r="E898">
        <v>3724.7253936799998</v>
      </c>
      <c r="F898">
        <v>164.47</v>
      </c>
      <c r="G898">
        <v>7.8298347577851297</v>
      </c>
      <c r="H898">
        <v>2.06829222578981</v>
      </c>
      <c r="I898">
        <v>-1.0671502554974199</v>
      </c>
      <c r="J898">
        <v>4.0044764761044398</v>
      </c>
      <c r="K898">
        <v>158.90601736273501</v>
      </c>
      <c r="L898">
        <v>149.232817922988</v>
      </c>
      <c r="M898">
        <v>58.331342908403499</v>
      </c>
      <c r="N898">
        <v>0.79575526028071297</v>
      </c>
      <c r="O898">
        <v>6.4023834133884501</v>
      </c>
      <c r="P898">
        <v>45.742135578201101</v>
      </c>
      <c r="Q898">
        <v>8.2626113561340003E-3</v>
      </c>
    </row>
    <row r="899" spans="1:17" hidden="1" x14ac:dyDescent="0.3">
      <c r="A899" t="s">
        <v>1947</v>
      </c>
      <c r="B899" t="s">
        <v>1948</v>
      </c>
      <c r="C899" t="s">
        <v>3184</v>
      </c>
      <c r="D899" t="s">
        <v>130</v>
      </c>
      <c r="E899">
        <v>3701.3014187499998</v>
      </c>
      <c r="F899">
        <v>783.4</v>
      </c>
      <c r="G899">
        <v>94.691501235531902</v>
      </c>
      <c r="H899">
        <v>8.8278780041593006</v>
      </c>
      <c r="I899">
        <v>-3.8195120353360901</v>
      </c>
      <c r="J899">
        <v>-1.4802923234577401</v>
      </c>
      <c r="K899">
        <v>748.65950814984501</v>
      </c>
      <c r="L899">
        <v>643.78624507421796</v>
      </c>
      <c r="M899">
        <v>58.368960132389397</v>
      </c>
      <c r="N899">
        <v>2.5569579339047501</v>
      </c>
      <c r="O899">
        <v>15.1391370947153</v>
      </c>
      <c r="P899">
        <v>153.52750809061399</v>
      </c>
      <c r="Q899">
        <v>0.146733192351966</v>
      </c>
    </row>
    <row r="900" spans="1:17" x14ac:dyDescent="0.3">
      <c r="A900" t="s">
        <v>1949</v>
      </c>
      <c r="B900" t="s">
        <v>1950</v>
      </c>
      <c r="C900" t="s">
        <v>3186</v>
      </c>
      <c r="D900" t="s">
        <v>1951</v>
      </c>
      <c r="E900">
        <v>3701.2885095000001</v>
      </c>
      <c r="F900">
        <v>20.25</v>
      </c>
      <c r="G900">
        <v>-31.470975067417299</v>
      </c>
      <c r="H900">
        <v>-2.55838153441094E-2</v>
      </c>
      <c r="I900">
        <v>-20.294435327974799</v>
      </c>
      <c r="J900">
        <v>5.7343552880298798</v>
      </c>
      <c r="K900">
        <v>21.261119074541298</v>
      </c>
      <c r="L900">
        <v>21.239850700010699</v>
      </c>
      <c r="M900">
        <v>54.176063935826697</v>
      </c>
      <c r="N900">
        <v>0.524054069253715</v>
      </c>
      <c r="O900">
        <v>38.024691358024597</v>
      </c>
      <c r="P900">
        <v>19.117647058823501</v>
      </c>
      <c r="Q900">
        <v>-6.3536687836300995E-2</v>
      </c>
    </row>
    <row r="901" spans="1:17" hidden="1" x14ac:dyDescent="0.3">
      <c r="A901" t="s">
        <v>1952</v>
      </c>
      <c r="B901" t="s">
        <v>1953</v>
      </c>
      <c r="C901" t="s">
        <v>3184</v>
      </c>
      <c r="D901" t="s">
        <v>83</v>
      </c>
      <c r="E901">
        <v>3697.7785319999998</v>
      </c>
      <c r="F901">
        <v>3006.5</v>
      </c>
      <c r="G901">
        <v>17.189977539498798</v>
      </c>
      <c r="H901">
        <v>-7.0891074631561901</v>
      </c>
      <c r="I901">
        <v>10.986618867091501</v>
      </c>
      <c r="J901">
        <v>5.9464796692611301</v>
      </c>
      <c r="K901">
        <v>3126.0325380239001</v>
      </c>
      <c r="L901">
        <v>2802.73346398179</v>
      </c>
      <c r="M901">
        <v>45.2991355567951</v>
      </c>
      <c r="N901">
        <v>1.5669711654505201</v>
      </c>
      <c r="O901">
        <v>26.9000498919008</v>
      </c>
      <c r="P901">
        <v>64.608940841523093</v>
      </c>
      <c r="Q901">
        <v>0.17881094917651699</v>
      </c>
    </row>
    <row r="902" spans="1:17" hidden="1" x14ac:dyDescent="0.3">
      <c r="A902" t="s">
        <v>1954</v>
      </c>
      <c r="B902" t="s">
        <v>1955</v>
      </c>
      <c r="C902" t="s">
        <v>3184</v>
      </c>
      <c r="D902" t="s">
        <v>463</v>
      </c>
      <c r="E902">
        <v>3697.1991902699901</v>
      </c>
      <c r="F902">
        <v>583.95000000000005</v>
      </c>
      <c r="G902">
        <v>31.4157493149903</v>
      </c>
      <c r="I902">
        <v>34.319151660928902</v>
      </c>
      <c r="K902">
        <v>555.13151102030702</v>
      </c>
      <c r="L902">
        <v>481.76224515429197</v>
      </c>
      <c r="M902">
        <v>64.780785260819798</v>
      </c>
      <c r="N902">
        <v>2.6761897887620498</v>
      </c>
      <c r="O902">
        <v>5.9851014641664397</v>
      </c>
      <c r="P902">
        <v>77.492401215805501</v>
      </c>
      <c r="Q902">
        <v>-3.9150349227047E-2</v>
      </c>
    </row>
    <row r="903" spans="1:17" x14ac:dyDescent="0.3">
      <c r="A903" t="s">
        <v>1956</v>
      </c>
      <c r="B903" t="s">
        <v>1957</v>
      </c>
      <c r="C903" t="s">
        <v>3181</v>
      </c>
      <c r="D903" t="s">
        <v>270</v>
      </c>
      <c r="E903">
        <v>3688.3003603799998</v>
      </c>
      <c r="F903">
        <v>1142.9000000000001</v>
      </c>
      <c r="G903">
        <v>-29.0866280037724</v>
      </c>
      <c r="H903">
        <v>-2.2992608612940799</v>
      </c>
      <c r="I903">
        <v>16.8988480405887</v>
      </c>
      <c r="J903">
        <v>5.47802491602038</v>
      </c>
      <c r="K903">
        <v>1163.3730497265699</v>
      </c>
      <c r="L903">
        <v>1079.5721590527501</v>
      </c>
      <c r="M903">
        <v>49.655352162430297</v>
      </c>
      <c r="N903">
        <v>0.37438573213478299</v>
      </c>
      <c r="O903">
        <v>20.307988450433001</v>
      </c>
      <c r="P903">
        <v>52.052151932415299</v>
      </c>
      <c r="Q903">
        <v>-6.0966246102866002E-2</v>
      </c>
    </row>
    <row r="904" spans="1:17" hidden="1" x14ac:dyDescent="0.3">
      <c r="A904" t="s">
        <v>1958</v>
      </c>
      <c r="B904" t="s">
        <v>1959</v>
      </c>
      <c r="C904" t="s">
        <v>3184</v>
      </c>
      <c r="D904" t="s">
        <v>46</v>
      </c>
      <c r="E904">
        <v>3683.7732004499999</v>
      </c>
      <c r="F904">
        <v>654.79999999999995</v>
      </c>
      <c r="G904">
        <v>-35.020192108166199</v>
      </c>
      <c r="H904">
        <v>-11.3395365910363</v>
      </c>
      <c r="I904">
        <v>-18.272690696940099</v>
      </c>
      <c r="J904">
        <v>0.65382820164626398</v>
      </c>
      <c r="K904">
        <v>707.84528913193697</v>
      </c>
      <c r="M904">
        <v>29.162795016197101</v>
      </c>
      <c r="N904">
        <v>0.50055659895058902</v>
      </c>
      <c r="O904">
        <v>37.026572999389103</v>
      </c>
      <c r="P904">
        <v>19.054545454545401</v>
      </c>
    </row>
    <row r="905" spans="1:17" x14ac:dyDescent="0.3">
      <c r="A905" t="s">
        <v>1960</v>
      </c>
      <c r="B905" t="s">
        <v>1961</v>
      </c>
      <c r="C905" t="s">
        <v>3181</v>
      </c>
      <c r="D905" t="s">
        <v>552</v>
      </c>
      <c r="E905">
        <v>3677.09463291458</v>
      </c>
      <c r="F905">
        <v>323.39999999999998</v>
      </c>
      <c r="G905">
        <v>-23.299028592277299</v>
      </c>
      <c r="H905">
        <v>-2.6842639552428298</v>
      </c>
      <c r="I905">
        <v>-8.3278396974695994</v>
      </c>
      <c r="J905">
        <v>-0.72441711584884305</v>
      </c>
      <c r="K905">
        <v>344.15888502911503</v>
      </c>
      <c r="L905">
        <v>333.44517976459503</v>
      </c>
      <c r="M905">
        <v>37.348669292033499</v>
      </c>
      <c r="N905">
        <v>0.34853731793834902</v>
      </c>
      <c r="O905">
        <v>39.734075448361097</v>
      </c>
      <c r="P905">
        <v>37.441563960900901</v>
      </c>
    </row>
    <row r="906" spans="1:17" hidden="1" x14ac:dyDescent="0.3">
      <c r="A906" t="s">
        <v>1962</v>
      </c>
      <c r="B906" t="s">
        <v>1963</v>
      </c>
      <c r="C906" t="s">
        <v>3184</v>
      </c>
      <c r="D906" t="s">
        <v>289</v>
      </c>
      <c r="E906">
        <v>3674.581776</v>
      </c>
      <c r="F906">
        <v>171.2</v>
      </c>
      <c r="G906">
        <v>122.541714086681</v>
      </c>
      <c r="H906">
        <v>-18.5055057454965</v>
      </c>
      <c r="I906">
        <v>189.60363388075601</v>
      </c>
      <c r="J906">
        <v>5.1604785218141904</v>
      </c>
      <c r="K906">
        <v>187.641979998913</v>
      </c>
      <c r="L906">
        <v>140.90638643473699</v>
      </c>
      <c r="M906">
        <v>46.833866583669298</v>
      </c>
      <c r="N906">
        <v>3.1283850448548698</v>
      </c>
      <c r="O906">
        <v>52.4532710280373</v>
      </c>
      <c r="P906">
        <v>271.52777777777698</v>
      </c>
      <c r="Q906">
        <v>0.210499287614513</v>
      </c>
    </row>
    <row r="907" spans="1:17" hidden="1" x14ac:dyDescent="0.3">
      <c r="A907" t="s">
        <v>1964</v>
      </c>
      <c r="B907" t="s">
        <v>1965</v>
      </c>
      <c r="C907" t="s">
        <v>3184</v>
      </c>
      <c r="D907" t="s">
        <v>54</v>
      </c>
      <c r="E907">
        <v>3663.7631219039999</v>
      </c>
      <c r="F907">
        <v>141.85</v>
      </c>
      <c r="G907">
        <v>52.912314983125803</v>
      </c>
      <c r="H907">
        <v>-8.3268758612599694</v>
      </c>
      <c r="I907">
        <v>36.6876829433102</v>
      </c>
      <c r="J907">
        <v>3.92343959753482</v>
      </c>
      <c r="K907">
        <v>143.955600085518</v>
      </c>
      <c r="L907">
        <v>118.105755455349</v>
      </c>
      <c r="M907">
        <v>43.135813745268301</v>
      </c>
      <c r="N907">
        <v>0.31444187978139099</v>
      </c>
      <c r="O907">
        <v>19.139936552696501</v>
      </c>
      <c r="P907">
        <v>91.301416048550195</v>
      </c>
      <c r="Q907">
        <v>8.5299102314609996E-3</v>
      </c>
    </row>
    <row r="908" spans="1:17" hidden="1" x14ac:dyDescent="0.3">
      <c r="A908" t="s">
        <v>1966</v>
      </c>
      <c r="B908" t="s">
        <v>1967</v>
      </c>
      <c r="C908" t="s">
        <v>3184</v>
      </c>
      <c r="D908" t="s">
        <v>83</v>
      </c>
      <c r="E908">
        <v>3659.72073831748</v>
      </c>
      <c r="F908">
        <v>2675.55</v>
      </c>
      <c r="G908">
        <v>685.17782382080998</v>
      </c>
      <c r="H908">
        <v>-1.8391139098087701</v>
      </c>
      <c r="I908">
        <v>140.98497932853601</v>
      </c>
      <c r="J908">
        <v>8.1982467823563798</v>
      </c>
      <c r="K908">
        <v>2436.8266953234802</v>
      </c>
      <c r="L908">
        <v>1673.0698481778199</v>
      </c>
      <c r="M908">
        <v>58.022691378153901</v>
      </c>
      <c r="N908">
        <v>1.13023319610032</v>
      </c>
      <c r="O908">
        <v>10.2577040234717</v>
      </c>
      <c r="P908">
        <v>732.46733042937103</v>
      </c>
    </row>
    <row r="909" spans="1:17" hidden="1" x14ac:dyDescent="0.3">
      <c r="A909" t="s">
        <v>1968</v>
      </c>
      <c r="B909" t="s">
        <v>1969</v>
      </c>
      <c r="C909" t="s">
        <v>3184</v>
      </c>
      <c r="D909" t="s">
        <v>215</v>
      </c>
      <c r="E909">
        <v>3641.0150197500002</v>
      </c>
      <c r="F909">
        <v>547.20000000000005</v>
      </c>
      <c r="G909">
        <v>128.63364737978401</v>
      </c>
      <c r="H909">
        <v>-7.5539299273400298</v>
      </c>
      <c r="I909">
        <v>48.249734127222403</v>
      </c>
      <c r="J909">
        <v>0.240120989716329</v>
      </c>
      <c r="K909">
        <v>574.73894670064999</v>
      </c>
      <c r="L909">
        <v>444.60396562158297</v>
      </c>
      <c r="M909">
        <v>36.319039885604901</v>
      </c>
      <c r="N909">
        <v>0.187872154184035</v>
      </c>
      <c r="O909">
        <v>26.827485380116901</v>
      </c>
      <c r="P909">
        <v>205.69832402234599</v>
      </c>
      <c r="Q909">
        <v>0.18365178021591</v>
      </c>
    </row>
    <row r="910" spans="1:17" x14ac:dyDescent="0.3">
      <c r="A910" t="s">
        <v>1970</v>
      </c>
      <c r="B910" t="s">
        <v>1971</v>
      </c>
      <c r="C910" t="s">
        <v>3185</v>
      </c>
      <c r="D910" t="s">
        <v>431</v>
      </c>
      <c r="E910">
        <v>3634.32613446</v>
      </c>
      <c r="F910">
        <v>23.57</v>
      </c>
      <c r="G910">
        <v>-39.677290160821101</v>
      </c>
      <c r="H910">
        <v>-4.4572161251244999</v>
      </c>
      <c r="I910">
        <v>-31.968364031516298</v>
      </c>
      <c r="J910">
        <v>12.3521636579326</v>
      </c>
      <c r="K910">
        <v>22.541228695212801</v>
      </c>
      <c r="L910">
        <v>23.797994275952199</v>
      </c>
      <c r="M910">
        <v>49.934896717257701</v>
      </c>
      <c r="N910">
        <v>1.09531449223663</v>
      </c>
      <c r="O910">
        <v>91.557064064488699</v>
      </c>
      <c r="P910">
        <v>41.137724550898199</v>
      </c>
    </row>
    <row r="911" spans="1:17" hidden="1" x14ac:dyDescent="0.3">
      <c r="A911" t="s">
        <v>1972</v>
      </c>
      <c r="B911" t="s">
        <v>1973</v>
      </c>
      <c r="C911" t="s">
        <v>3184</v>
      </c>
      <c r="D911" t="s">
        <v>215</v>
      </c>
      <c r="E911">
        <v>3623.7197069250001</v>
      </c>
      <c r="F911">
        <v>202.08</v>
      </c>
      <c r="G911">
        <v>21.6215339432006</v>
      </c>
      <c r="H911">
        <v>13.481197080153001</v>
      </c>
      <c r="I911">
        <v>37.584168956380701</v>
      </c>
      <c r="J911">
        <v>1.0819338509338099</v>
      </c>
      <c r="K911">
        <v>180.496393118832</v>
      </c>
      <c r="L911">
        <v>149.53017728413599</v>
      </c>
      <c r="M911">
        <v>58.427585195987497</v>
      </c>
      <c r="N911">
        <v>1.30312824044691</v>
      </c>
      <c r="O911">
        <v>6.8388756927949297</v>
      </c>
      <c r="P911">
        <v>95.152100434572702</v>
      </c>
      <c r="Q911">
        <v>0.16234229828605301</v>
      </c>
    </row>
    <row r="912" spans="1:17" hidden="1" x14ac:dyDescent="0.3">
      <c r="A912" t="s">
        <v>1974</v>
      </c>
      <c r="B912" t="s">
        <v>1975</v>
      </c>
      <c r="C912" t="s">
        <v>3184</v>
      </c>
      <c r="D912" t="s">
        <v>463</v>
      </c>
      <c r="E912">
        <v>3603.9675000000002</v>
      </c>
      <c r="F912">
        <v>556.45000000000005</v>
      </c>
      <c r="G912">
        <v>135.175371436137</v>
      </c>
      <c r="H912">
        <v>47.888643805494802</v>
      </c>
      <c r="I912">
        <v>161.56373987989701</v>
      </c>
      <c r="J912">
        <v>16.8147283360172</v>
      </c>
      <c r="K912">
        <v>400.49188026517498</v>
      </c>
      <c r="L912">
        <v>281.05002036838403</v>
      </c>
      <c r="M912">
        <v>72.647731305138294</v>
      </c>
      <c r="N912">
        <v>0.44358811393954201</v>
      </c>
      <c r="O912">
        <v>2.2553688561415899</v>
      </c>
      <c r="P912">
        <v>214.378531073446</v>
      </c>
      <c r="Q912">
        <v>0.110914634744167</v>
      </c>
    </row>
    <row r="913" spans="1:17" x14ac:dyDescent="0.3">
      <c r="A913" t="s">
        <v>1976</v>
      </c>
      <c r="B913" t="s">
        <v>1977</v>
      </c>
      <c r="C913" t="s">
        <v>3168</v>
      </c>
      <c r="D913" t="s">
        <v>21</v>
      </c>
      <c r="E913">
        <v>3598.5629832</v>
      </c>
      <c r="F913">
        <v>598.70000000000005</v>
      </c>
      <c r="G913">
        <v>-27.277806677598399</v>
      </c>
      <c r="H913">
        <v>-10.9739821832784</v>
      </c>
      <c r="I913">
        <v>-15.3816631851384</v>
      </c>
      <c r="J913">
        <v>-0.30786544227745799</v>
      </c>
      <c r="K913">
        <v>622.97697601268499</v>
      </c>
      <c r="L913">
        <v>604.579234423206</v>
      </c>
      <c r="M913">
        <v>33.413799890699998</v>
      </c>
      <c r="N913">
        <v>0.282337645428555</v>
      </c>
      <c r="O913">
        <v>32.203106731250998</v>
      </c>
      <c r="P913">
        <v>33.044444444444402</v>
      </c>
      <c r="Q913">
        <v>5.1973061454082002E-2</v>
      </c>
    </row>
    <row r="914" spans="1:17" hidden="1" x14ac:dyDescent="0.3">
      <c r="A914" t="s">
        <v>1978</v>
      </c>
      <c r="B914" t="s">
        <v>1979</v>
      </c>
      <c r="C914" t="s">
        <v>3184</v>
      </c>
      <c r="D914" t="s">
        <v>400</v>
      </c>
      <c r="E914">
        <v>3595.8309301199902</v>
      </c>
      <c r="F914">
        <v>1023.05</v>
      </c>
      <c r="G914">
        <v>41.310792557900299</v>
      </c>
      <c r="H914">
        <v>-10.2123503429997</v>
      </c>
      <c r="I914">
        <v>35.493272756797197</v>
      </c>
      <c r="J914">
        <v>1.5504011117687899</v>
      </c>
      <c r="K914">
        <v>998.82000147009501</v>
      </c>
      <c r="L914">
        <v>801.92032601880101</v>
      </c>
      <c r="M914">
        <v>52.094210865734503</v>
      </c>
      <c r="N914">
        <v>0.39477862590146601</v>
      </c>
      <c r="O914">
        <v>32.935829138360702</v>
      </c>
      <c r="P914">
        <v>99.9316005471956</v>
      </c>
      <c r="Q914">
        <v>5.9705309271940003E-3</v>
      </c>
    </row>
    <row r="915" spans="1:17" x14ac:dyDescent="0.3">
      <c r="A915" t="s">
        <v>1980</v>
      </c>
      <c r="B915" t="s">
        <v>1981</v>
      </c>
      <c r="C915" t="s">
        <v>3178</v>
      </c>
      <c r="D915" t="s">
        <v>46</v>
      </c>
      <c r="E915">
        <v>3581.8030004000002</v>
      </c>
      <c r="F915">
        <v>2087.8000000000002</v>
      </c>
      <c r="G915">
        <v>-6.49252111458076</v>
      </c>
      <c r="H915">
        <v>7.5386443356081001</v>
      </c>
      <c r="I915">
        <v>13.9033027166835</v>
      </c>
      <c r="J915">
        <v>10.177230673147101</v>
      </c>
      <c r="K915">
        <v>1984.69631952329</v>
      </c>
      <c r="L915">
        <v>1795.5228911384399</v>
      </c>
      <c r="M915">
        <v>67.670864618180502</v>
      </c>
      <c r="N915">
        <v>0.61069132522415404</v>
      </c>
      <c r="O915">
        <v>8.4634543538653002</v>
      </c>
      <c r="P915">
        <v>47.652050919377601</v>
      </c>
      <c r="Q915">
        <v>6.0824477631725E-2</v>
      </c>
    </row>
    <row r="916" spans="1:17" hidden="1" x14ac:dyDescent="0.3">
      <c r="A916" t="s">
        <v>1982</v>
      </c>
      <c r="B916" t="s">
        <v>1983</v>
      </c>
      <c r="C916" t="s">
        <v>3179</v>
      </c>
      <c r="D916" t="s">
        <v>294</v>
      </c>
      <c r="E916">
        <v>3543.5128503885699</v>
      </c>
      <c r="F916">
        <v>164.32</v>
      </c>
      <c r="G916">
        <v>-48.569967943860398</v>
      </c>
      <c r="H916">
        <v>-5.1027416063813096</v>
      </c>
      <c r="I916">
        <v>-33.129550946207303</v>
      </c>
      <c r="J916">
        <v>4.1390928153619404</v>
      </c>
      <c r="K916">
        <v>175.219570909281</v>
      </c>
      <c r="M916">
        <v>38.891806290805803</v>
      </c>
      <c r="N916">
        <v>0.56660230499314201</v>
      </c>
      <c r="O916">
        <v>43.013631937682497</v>
      </c>
      <c r="P916">
        <v>12.163822525597199</v>
      </c>
    </row>
    <row r="917" spans="1:17" x14ac:dyDescent="0.3">
      <c r="A917" t="s">
        <v>1984</v>
      </c>
      <c r="B917" t="s">
        <v>1985</v>
      </c>
      <c r="C917" t="s">
        <v>3171</v>
      </c>
      <c r="D917" t="s">
        <v>195</v>
      </c>
      <c r="E917">
        <v>3536.7169127040002</v>
      </c>
      <c r="F917">
        <v>238.3</v>
      </c>
      <c r="G917">
        <v>-26.714195041588599</v>
      </c>
      <c r="H917">
        <v>-8.5380429528286594</v>
      </c>
      <c r="I917">
        <v>-10.3187583819106</v>
      </c>
      <c r="J917">
        <v>2.47994786308035</v>
      </c>
      <c r="K917">
        <v>260.824903012341</v>
      </c>
      <c r="L917">
        <v>246.73392361198401</v>
      </c>
      <c r="M917">
        <v>33.4836589343249</v>
      </c>
      <c r="N917">
        <v>0.55769489550892104</v>
      </c>
      <c r="O917">
        <v>21.2547209399915</v>
      </c>
      <c r="P917">
        <v>19.2991239048811</v>
      </c>
      <c r="Q917">
        <v>-4.4369991603418001E-2</v>
      </c>
    </row>
    <row r="918" spans="1:17" hidden="1" x14ac:dyDescent="0.3">
      <c r="A918" t="s">
        <v>1986</v>
      </c>
      <c r="B918" t="s">
        <v>1987</v>
      </c>
      <c r="C918" t="s">
        <v>3184</v>
      </c>
      <c r="D918" t="s">
        <v>1616</v>
      </c>
      <c r="E918">
        <v>3530.6259889849998</v>
      </c>
      <c r="F918">
        <v>2044.7</v>
      </c>
      <c r="G918">
        <v>2.00491261083378</v>
      </c>
      <c r="H918">
        <v>-10.7457853423542</v>
      </c>
      <c r="I918">
        <v>16.3031979971115</v>
      </c>
      <c r="J918">
        <v>2.1589587476515599</v>
      </c>
      <c r="K918">
        <v>2153.77420243603</v>
      </c>
      <c r="L918">
        <v>1880.89314457617</v>
      </c>
      <c r="M918">
        <v>35.547493499825997</v>
      </c>
      <c r="N918">
        <v>0.59830217717804801</v>
      </c>
      <c r="O918">
        <v>20.751210446520201</v>
      </c>
      <c r="P918">
        <v>44.394618834080703</v>
      </c>
      <c r="Q918">
        <v>0.108418345218316</v>
      </c>
    </row>
    <row r="919" spans="1:17" hidden="1" x14ac:dyDescent="0.3">
      <c r="A919" t="s">
        <v>1988</v>
      </c>
      <c r="B919" t="s">
        <v>1989</v>
      </c>
      <c r="C919" t="s">
        <v>3184</v>
      </c>
      <c r="D919" t="s">
        <v>231</v>
      </c>
      <c r="E919">
        <v>3529.3987701249998</v>
      </c>
      <c r="F919">
        <v>1191.1500000000001</v>
      </c>
      <c r="G919">
        <v>6.8966265193950402</v>
      </c>
      <c r="H919">
        <v>9.6827050818252598</v>
      </c>
      <c r="I919">
        <v>44.057065734907397</v>
      </c>
      <c r="J919">
        <v>3.0137886645724001</v>
      </c>
      <c r="K919">
        <v>1091.98912378051</v>
      </c>
      <c r="L919">
        <v>921.44430520907702</v>
      </c>
      <c r="M919">
        <v>46.044281194780098</v>
      </c>
      <c r="N919">
        <v>0.593631820924026</v>
      </c>
      <c r="O919">
        <v>14.993913444990101</v>
      </c>
      <c r="P919">
        <v>80.122486012399804</v>
      </c>
      <c r="Q919">
        <v>-2.1719897531004999E-2</v>
      </c>
    </row>
    <row r="920" spans="1:17" hidden="1" x14ac:dyDescent="0.3">
      <c r="A920" t="s">
        <v>1990</v>
      </c>
      <c r="B920" t="s">
        <v>1991</v>
      </c>
      <c r="C920" t="s">
        <v>3184</v>
      </c>
      <c r="D920" t="s">
        <v>21</v>
      </c>
      <c r="E920">
        <v>3524.6629732050001</v>
      </c>
      <c r="F920">
        <v>638.45000000000005</v>
      </c>
      <c r="G920">
        <v>86.650849357762297</v>
      </c>
      <c r="H920">
        <v>-4.8097483992059402</v>
      </c>
      <c r="I920">
        <v>14.152165920329301</v>
      </c>
      <c r="J920">
        <v>4.9287789259035</v>
      </c>
      <c r="K920">
        <v>635.36528490682304</v>
      </c>
      <c r="L920">
        <v>515.91555207424597</v>
      </c>
      <c r="M920">
        <v>46.469186129321002</v>
      </c>
      <c r="N920">
        <v>0.28981693257718599</v>
      </c>
      <c r="O920">
        <v>18.881666536142198</v>
      </c>
      <c r="P920">
        <v>129.616975364143</v>
      </c>
      <c r="Q920">
        <v>0.10456621794894901</v>
      </c>
    </row>
    <row r="921" spans="1:17" hidden="1" x14ac:dyDescent="0.3">
      <c r="A921" t="s">
        <v>1992</v>
      </c>
      <c r="B921" t="s">
        <v>1993</v>
      </c>
      <c r="C921" t="s">
        <v>3184</v>
      </c>
      <c r="D921" t="s">
        <v>130</v>
      </c>
      <c r="E921">
        <v>3519.4730072838602</v>
      </c>
      <c r="F921">
        <v>659.7</v>
      </c>
      <c r="G921">
        <v>21.3193763322253</v>
      </c>
      <c r="H921">
        <v>17.399733942351801</v>
      </c>
      <c r="I921">
        <v>20.642444232835199</v>
      </c>
      <c r="J921">
        <v>0.79710144663450899</v>
      </c>
      <c r="K921">
        <v>622.25766022795494</v>
      </c>
      <c r="L921">
        <v>521.28793755039499</v>
      </c>
      <c r="M921">
        <v>57.089082722209902</v>
      </c>
      <c r="N921">
        <v>1.22417544550284</v>
      </c>
      <c r="O921">
        <v>11.7022889192056</v>
      </c>
      <c r="P921">
        <v>95.350903168492707</v>
      </c>
      <c r="Q921">
        <v>0.184152809564538</v>
      </c>
    </row>
    <row r="922" spans="1:17" hidden="1" x14ac:dyDescent="0.3">
      <c r="A922" t="s">
        <v>1994</v>
      </c>
      <c r="B922" t="s">
        <v>1995</v>
      </c>
      <c r="C922" t="s">
        <v>3184</v>
      </c>
      <c r="D922" t="s">
        <v>1996</v>
      </c>
      <c r="E922">
        <v>3515.6418749999998</v>
      </c>
      <c r="F922">
        <v>1335.1</v>
      </c>
      <c r="G922">
        <v>79.687832708783702</v>
      </c>
      <c r="H922">
        <v>-12.7607472297539</v>
      </c>
      <c r="I922">
        <v>7.6160484957880499</v>
      </c>
      <c r="J922">
        <v>-1.3006515064414601</v>
      </c>
      <c r="K922">
        <v>1435.86510602871</v>
      </c>
      <c r="L922">
        <v>1235.22134641769</v>
      </c>
      <c r="M922">
        <v>37.129331463296602</v>
      </c>
      <c r="N922">
        <v>0.32923547790797297</v>
      </c>
      <c r="O922">
        <v>25.080518313234901</v>
      </c>
      <c r="P922">
        <v>116.17551813471501</v>
      </c>
      <c r="Q922">
        <v>1.214065851738E-2</v>
      </c>
    </row>
    <row r="923" spans="1:17" hidden="1" x14ac:dyDescent="0.3">
      <c r="A923" t="s">
        <v>1997</v>
      </c>
      <c r="B923" t="s">
        <v>1998</v>
      </c>
      <c r="C923" t="s">
        <v>3184</v>
      </c>
      <c r="D923" t="s">
        <v>24</v>
      </c>
      <c r="E923">
        <v>3510.3953298699998</v>
      </c>
      <c r="F923">
        <v>400.9</v>
      </c>
      <c r="G923">
        <v>-2.3496269384419199</v>
      </c>
      <c r="H923">
        <v>4.8470769006183696</v>
      </c>
      <c r="I923">
        <v>19.5209384813407</v>
      </c>
      <c r="J923">
        <v>6.6375950415845599</v>
      </c>
      <c r="K923">
        <v>379.88978168124902</v>
      </c>
      <c r="L923">
        <v>328.01056209973001</v>
      </c>
      <c r="M923">
        <v>65.2810590428182</v>
      </c>
      <c r="N923">
        <v>0.55317048509230204</v>
      </c>
      <c r="O923">
        <v>16.487902220005001</v>
      </c>
      <c r="P923">
        <v>60.745789895749702</v>
      </c>
      <c r="Q923">
        <v>-3.2914997969039003E-2</v>
      </c>
    </row>
    <row r="924" spans="1:17" hidden="1" x14ac:dyDescent="0.3">
      <c r="A924" t="s">
        <v>1999</v>
      </c>
      <c r="B924" t="s">
        <v>2000</v>
      </c>
      <c r="C924" t="s">
        <v>3184</v>
      </c>
      <c r="D924" t="s">
        <v>46</v>
      </c>
      <c r="E924">
        <v>3498.69408621</v>
      </c>
      <c r="F924">
        <v>821.45</v>
      </c>
      <c r="G924">
        <v>-4.9511226238835198</v>
      </c>
      <c r="H924">
        <v>-12.6395616505179</v>
      </c>
      <c r="I924">
        <v>-25.921561667287101</v>
      </c>
      <c r="J924">
        <v>5.0884430763025597</v>
      </c>
      <c r="K924">
        <v>913.37319738943404</v>
      </c>
      <c r="L924">
        <v>898.41318936376297</v>
      </c>
      <c r="M924">
        <v>41.723385030154503</v>
      </c>
      <c r="N924">
        <v>0.97265764242858699</v>
      </c>
      <c r="O924">
        <v>67.508673686773307</v>
      </c>
      <c r="P924">
        <v>28.2847475273295</v>
      </c>
    </row>
    <row r="925" spans="1:17" hidden="1" x14ac:dyDescent="0.3">
      <c r="A925" t="s">
        <v>2001</v>
      </c>
      <c r="B925" t="s">
        <v>2002</v>
      </c>
      <c r="C925" t="s">
        <v>3184</v>
      </c>
      <c r="D925" t="s">
        <v>57</v>
      </c>
      <c r="E925">
        <v>3495.8687082440001</v>
      </c>
      <c r="F925">
        <v>231.24</v>
      </c>
      <c r="G925">
        <v>36.704373726240398</v>
      </c>
      <c r="H925">
        <v>-3.7263910593815601</v>
      </c>
      <c r="I925">
        <v>12.987898670674699</v>
      </c>
      <c r="J925">
        <v>3.43426201624247</v>
      </c>
      <c r="K925">
        <v>229.25328856911099</v>
      </c>
      <c r="L925">
        <v>204.03438506870799</v>
      </c>
      <c r="M925">
        <v>54.081403484362802</v>
      </c>
      <c r="N925">
        <v>0.70962816903892301</v>
      </c>
      <c r="O925">
        <v>16.718560802629199</v>
      </c>
      <c r="P925">
        <v>69.096892138939594</v>
      </c>
      <c r="Q925">
        <v>0.102935453385777</v>
      </c>
    </row>
    <row r="926" spans="1:17" x14ac:dyDescent="0.3">
      <c r="A926" t="s">
        <v>2003</v>
      </c>
      <c r="B926" t="s">
        <v>2004</v>
      </c>
      <c r="C926" t="s">
        <v>3180</v>
      </c>
      <c r="D926" t="s">
        <v>431</v>
      </c>
      <c r="E926">
        <v>3487.9570078100001</v>
      </c>
      <c r="F926">
        <v>483.85</v>
      </c>
      <c r="G926">
        <v>-4.6416453035989704</v>
      </c>
      <c r="H926">
        <v>0.57420891055999401</v>
      </c>
      <c r="I926">
        <v>-1.15322125505203</v>
      </c>
      <c r="J926">
        <v>-2.50223079593845E-2</v>
      </c>
      <c r="K926">
        <v>488.61882068711202</v>
      </c>
      <c r="L926">
        <v>460.708561855048</v>
      </c>
      <c r="M926">
        <v>45.015234347809098</v>
      </c>
      <c r="N926">
        <v>0.82031819411884299</v>
      </c>
      <c r="O926">
        <v>14.642967861940599</v>
      </c>
      <c r="P926">
        <v>39.017382559977001</v>
      </c>
      <c r="Q926">
        <v>-9.1303619936661001E-2</v>
      </c>
    </row>
    <row r="927" spans="1:17" hidden="1" x14ac:dyDescent="0.3">
      <c r="A927" t="s">
        <v>2005</v>
      </c>
      <c r="B927" t="s">
        <v>2006</v>
      </c>
      <c r="C927" t="s">
        <v>3184</v>
      </c>
      <c r="D927" t="s">
        <v>27</v>
      </c>
      <c r="E927">
        <v>3448.91057250313</v>
      </c>
      <c r="F927">
        <v>56.94</v>
      </c>
      <c r="G927">
        <v>51.464842737965697</v>
      </c>
      <c r="H927">
        <v>-8.2799036621935294</v>
      </c>
      <c r="I927">
        <v>43.0242098790903</v>
      </c>
      <c r="J927">
        <v>7.1100101836621903</v>
      </c>
      <c r="K927">
        <v>57.155730707518501</v>
      </c>
      <c r="L927">
        <v>47.188341524411598</v>
      </c>
      <c r="M927">
        <v>50.489580479323898</v>
      </c>
      <c r="N927">
        <v>0.203642476892477</v>
      </c>
      <c r="O927">
        <v>79.012996136283803</v>
      </c>
      <c r="P927">
        <v>125.504950495049</v>
      </c>
      <c r="Q927">
        <v>9.2674846127660998E-2</v>
      </c>
    </row>
    <row r="928" spans="1:17" x14ac:dyDescent="0.3">
      <c r="A928" t="s">
        <v>2007</v>
      </c>
      <c r="B928" t="s">
        <v>2008</v>
      </c>
      <c r="C928" t="s">
        <v>3176</v>
      </c>
      <c r="D928" t="s">
        <v>124</v>
      </c>
      <c r="E928">
        <v>3447.0986355</v>
      </c>
      <c r="F928">
        <v>1139.1500000000001</v>
      </c>
      <c r="G928">
        <v>-17.779685616694799</v>
      </c>
      <c r="H928">
        <v>3.1590610704298001</v>
      </c>
      <c r="I928">
        <v>-6.5278750991943602</v>
      </c>
      <c r="J928">
        <v>3.2222346249084901</v>
      </c>
      <c r="K928">
        <v>1137.00374481268</v>
      </c>
      <c r="L928">
        <v>1128.4091901508</v>
      </c>
      <c r="M928">
        <v>61.553854279933702</v>
      </c>
      <c r="N928">
        <v>1.5735602424172499</v>
      </c>
      <c r="O928">
        <v>19.299477680726799</v>
      </c>
      <c r="P928">
        <v>19.282722513088999</v>
      </c>
      <c r="Q928">
        <v>-1.1398545045881E-2</v>
      </c>
    </row>
    <row r="929" spans="1:17" x14ac:dyDescent="0.3">
      <c r="A929" t="s">
        <v>2009</v>
      </c>
      <c r="B929" t="s">
        <v>2010</v>
      </c>
      <c r="C929" t="s">
        <v>3179</v>
      </c>
      <c r="D929" t="s">
        <v>1442</v>
      </c>
      <c r="E929">
        <v>3440.323054256</v>
      </c>
      <c r="F929">
        <v>126.87</v>
      </c>
      <c r="G929">
        <v>-36.589718216850997</v>
      </c>
      <c r="H929">
        <v>-5.1958997702396097</v>
      </c>
      <c r="I929">
        <v>-10.069754473779099</v>
      </c>
      <c r="J929">
        <v>9.7602072297090198E-2</v>
      </c>
      <c r="K929">
        <v>130.830278915598</v>
      </c>
      <c r="L929">
        <v>136.77431329046601</v>
      </c>
      <c r="M929">
        <v>40.285546400366002</v>
      </c>
      <c r="N929">
        <v>1.2249448273585799</v>
      </c>
      <c r="O929">
        <v>25.955702687790598</v>
      </c>
      <c r="P929">
        <v>21.464815701292402</v>
      </c>
      <c r="Q929">
        <v>-0.101630987232181</v>
      </c>
    </row>
    <row r="930" spans="1:17" hidden="1" x14ac:dyDescent="0.3">
      <c r="A930" t="s">
        <v>2011</v>
      </c>
      <c r="B930" t="s">
        <v>2012</v>
      </c>
      <c r="C930" t="s">
        <v>3184</v>
      </c>
      <c r="D930" t="s">
        <v>21</v>
      </c>
      <c r="E930">
        <v>3438.5394624999999</v>
      </c>
      <c r="F930">
        <v>256.7</v>
      </c>
      <c r="G930">
        <v>-32.487588498520402</v>
      </c>
      <c r="H930">
        <v>14.3094911888696</v>
      </c>
      <c r="I930">
        <v>0.69377801442664799</v>
      </c>
      <c r="J930">
        <v>4.5405481116734601</v>
      </c>
      <c r="K930">
        <v>253.51098882315901</v>
      </c>
      <c r="L930">
        <v>235.22362307333799</v>
      </c>
      <c r="M930">
        <v>48.495504874853303</v>
      </c>
      <c r="N930">
        <v>0.83470474204646194</v>
      </c>
      <c r="O930">
        <v>25.344760420724501</v>
      </c>
      <c r="P930">
        <v>52.834008097165899</v>
      </c>
      <c r="Q930">
        <v>0.117426696581752</v>
      </c>
    </row>
    <row r="931" spans="1:17" x14ac:dyDescent="0.3">
      <c r="A931" t="s">
        <v>2013</v>
      </c>
      <c r="B931" t="s">
        <v>2014</v>
      </c>
      <c r="C931" t="s">
        <v>3181</v>
      </c>
      <c r="D931" t="s">
        <v>479</v>
      </c>
      <c r="E931">
        <v>3434.46992</v>
      </c>
      <c r="F931">
        <v>385.3</v>
      </c>
      <c r="G931">
        <v>-12.157896560687499</v>
      </c>
      <c r="H931">
        <v>-54.761753190472803</v>
      </c>
      <c r="I931">
        <v>-56.124284197687601</v>
      </c>
      <c r="J931">
        <v>-47.586767679549403</v>
      </c>
      <c r="K931">
        <v>441.07978557940697</v>
      </c>
      <c r="L931">
        <v>474.78500526896499</v>
      </c>
      <c r="M931">
        <v>39.598705697280003</v>
      </c>
      <c r="N931">
        <v>0.64621621891104397</v>
      </c>
      <c r="O931">
        <v>93.998183233843704</v>
      </c>
      <c r="P931">
        <v>24.2903225806451</v>
      </c>
      <c r="Q931">
        <v>0.137499819694437</v>
      </c>
    </row>
    <row r="932" spans="1:17" hidden="1" x14ac:dyDescent="0.3">
      <c r="A932" t="s">
        <v>2015</v>
      </c>
      <c r="B932" t="s">
        <v>2016</v>
      </c>
      <c r="C932" t="s">
        <v>3184</v>
      </c>
      <c r="E932">
        <v>3423.7325000000001</v>
      </c>
      <c r="F932">
        <v>670.4</v>
      </c>
      <c r="G932">
        <v>874.29575234731794</v>
      </c>
      <c r="H932">
        <v>2.5096826603006002</v>
      </c>
      <c r="I932">
        <v>-11.2730291526328</v>
      </c>
      <c r="J932">
        <v>6.6531992034143004</v>
      </c>
      <c r="K932">
        <v>635.68560517074798</v>
      </c>
      <c r="L932">
        <v>515.44315415118604</v>
      </c>
      <c r="M932">
        <v>49.437797896812903</v>
      </c>
      <c r="N932">
        <v>0.158888805012455</v>
      </c>
      <c r="O932">
        <v>18.2353818615751</v>
      </c>
      <c r="P932">
        <v>903.59281437125696</v>
      </c>
      <c r="Q932">
        <v>0.16146815183570201</v>
      </c>
    </row>
    <row r="933" spans="1:17" x14ac:dyDescent="0.3">
      <c r="A933" t="s">
        <v>2017</v>
      </c>
      <c r="B933" t="s">
        <v>2018</v>
      </c>
      <c r="C933" t="s">
        <v>3183</v>
      </c>
      <c r="D933" t="s">
        <v>270</v>
      </c>
      <c r="E933">
        <v>3421.8109703999999</v>
      </c>
      <c r="F933">
        <v>320.14999999999998</v>
      </c>
      <c r="G933">
        <v>20.480715753838702</v>
      </c>
      <c r="H933">
        <v>-0.77199705500189597</v>
      </c>
      <c r="I933">
        <v>16.5952558455363</v>
      </c>
      <c r="J933">
        <v>3.6247662949161801</v>
      </c>
      <c r="K933">
        <v>327.119644246787</v>
      </c>
      <c r="L933">
        <v>284.72906758926598</v>
      </c>
      <c r="M933">
        <v>52.293245740992802</v>
      </c>
      <c r="N933">
        <v>0.48313370433158398</v>
      </c>
      <c r="O933">
        <v>13.337498047790101</v>
      </c>
      <c r="P933">
        <v>69.705804399681895</v>
      </c>
      <c r="Q933">
        <v>-1.0577076360581E-2</v>
      </c>
    </row>
    <row r="934" spans="1:17" hidden="1" x14ac:dyDescent="0.3">
      <c r="A934" t="s">
        <v>2019</v>
      </c>
      <c r="B934" t="s">
        <v>2020</v>
      </c>
      <c r="C934" t="s">
        <v>3184</v>
      </c>
      <c r="D934" t="s">
        <v>103</v>
      </c>
      <c r="E934">
        <v>3417.2072121599999</v>
      </c>
      <c r="F934">
        <v>988.9</v>
      </c>
      <c r="G934">
        <v>29.117034892360401</v>
      </c>
      <c r="H934">
        <v>14.974934037144299</v>
      </c>
      <c r="I934">
        <v>1.07792416265191</v>
      </c>
      <c r="J934">
        <v>-1.2011453694312</v>
      </c>
      <c r="K934">
        <v>838.50660558354002</v>
      </c>
      <c r="L934">
        <v>776.91511860790399</v>
      </c>
      <c r="M934">
        <v>55.200166721343997</v>
      </c>
      <c r="N934">
        <v>3.32331774227577</v>
      </c>
      <c r="O934">
        <v>5.5718475073313698</v>
      </c>
      <c r="P934">
        <v>84.101275248999301</v>
      </c>
      <c r="Q934">
        <v>7.2941140059656004E-2</v>
      </c>
    </row>
    <row r="935" spans="1:17" hidden="1" x14ac:dyDescent="0.3">
      <c r="A935" t="s">
        <v>2021</v>
      </c>
      <c r="B935" t="s">
        <v>2022</v>
      </c>
      <c r="C935" t="s">
        <v>3184</v>
      </c>
      <c r="D935" t="s">
        <v>2023</v>
      </c>
      <c r="E935">
        <v>3408.0423525750002</v>
      </c>
      <c r="F935">
        <v>755.7</v>
      </c>
      <c r="G935">
        <v>96.622220487271704</v>
      </c>
      <c r="H935">
        <v>-2.14058705980118</v>
      </c>
      <c r="I935">
        <v>130.71456299906799</v>
      </c>
      <c r="J935">
        <v>0.453689405403989</v>
      </c>
      <c r="K935">
        <v>731.26162949893899</v>
      </c>
      <c r="M935">
        <v>42.2841292485449</v>
      </c>
      <c r="N935">
        <v>0.49026365089468399</v>
      </c>
      <c r="O935">
        <v>12.0815138282387</v>
      </c>
      <c r="P935">
        <v>195.42611415168099</v>
      </c>
    </row>
    <row r="936" spans="1:17" hidden="1" x14ac:dyDescent="0.3">
      <c r="A936" t="s">
        <v>2024</v>
      </c>
      <c r="B936" t="s">
        <v>2025</v>
      </c>
      <c r="C936" t="s">
        <v>3184</v>
      </c>
      <c r="D936" t="s">
        <v>54</v>
      </c>
      <c r="E936">
        <v>3406.1973520000001</v>
      </c>
      <c r="F936">
        <v>774.6</v>
      </c>
      <c r="G936">
        <v>108.59363946664099</v>
      </c>
      <c r="H936">
        <v>10.537263079881001</v>
      </c>
      <c r="I936">
        <v>91.228193780636502</v>
      </c>
      <c r="J936">
        <v>1.0335268185770801</v>
      </c>
      <c r="K936">
        <v>706.78927309264702</v>
      </c>
      <c r="L936">
        <v>540.14779431542695</v>
      </c>
      <c r="M936">
        <v>58.907696485579798</v>
      </c>
      <c r="N936">
        <v>0.61235497496293401</v>
      </c>
      <c r="O936">
        <v>7.1520784921249501</v>
      </c>
      <c r="P936">
        <v>193.91146633460301</v>
      </c>
      <c r="Q936">
        <v>-3.3593883885046E-2</v>
      </c>
    </row>
    <row r="937" spans="1:17" x14ac:dyDescent="0.3">
      <c r="A937" t="s">
        <v>2026</v>
      </c>
      <c r="B937" t="s">
        <v>2027</v>
      </c>
      <c r="C937" t="s">
        <v>3175</v>
      </c>
      <c r="D937" t="s">
        <v>187</v>
      </c>
      <c r="E937">
        <v>3399.6289841508501</v>
      </c>
      <c r="F937">
        <v>213.34</v>
      </c>
      <c r="G937">
        <v>-55.629934952115804</v>
      </c>
      <c r="H937">
        <v>-4.76444260359807</v>
      </c>
      <c r="I937">
        <v>-23.341950326281701</v>
      </c>
      <c r="J937">
        <v>3.43549741658145</v>
      </c>
      <c r="K937">
        <v>220.31881692552301</v>
      </c>
      <c r="L937">
        <v>228.41658431437</v>
      </c>
      <c r="M937">
        <v>51.644196943132101</v>
      </c>
      <c r="N937">
        <v>0.99874465560166303</v>
      </c>
      <c r="O937">
        <v>40.151870254054501</v>
      </c>
      <c r="P937">
        <v>11.960115455261001</v>
      </c>
      <c r="Q937">
        <v>5.5385449281810002E-3</v>
      </c>
    </row>
    <row r="938" spans="1:17" hidden="1" x14ac:dyDescent="0.3">
      <c r="A938" t="s">
        <v>2028</v>
      </c>
      <c r="B938" t="s">
        <v>2029</v>
      </c>
      <c r="C938" t="s">
        <v>3184</v>
      </c>
      <c r="D938" t="s">
        <v>124</v>
      </c>
      <c r="E938">
        <v>3398.2839307200002</v>
      </c>
      <c r="F938">
        <v>19.03</v>
      </c>
      <c r="G938">
        <v>54.567672275577799</v>
      </c>
      <c r="H938">
        <v>8.1308549983906104</v>
      </c>
      <c r="I938">
        <v>-30.168608231760501</v>
      </c>
      <c r="J938">
        <v>0.67816781026421302</v>
      </c>
      <c r="K938">
        <v>19.560569078758402</v>
      </c>
      <c r="L938">
        <v>18.390894849236201</v>
      </c>
      <c r="M938">
        <v>43.338494979005603</v>
      </c>
      <c r="N938">
        <v>1.3333411907180299</v>
      </c>
      <c r="O938">
        <v>78.402522333158103</v>
      </c>
      <c r="P938">
        <v>117.98396334478799</v>
      </c>
      <c r="Q938">
        <v>0.1129765938731</v>
      </c>
    </row>
    <row r="939" spans="1:17" hidden="1" x14ac:dyDescent="0.3">
      <c r="A939" t="s">
        <v>2030</v>
      </c>
      <c r="B939" t="s">
        <v>2031</v>
      </c>
      <c r="C939" t="s">
        <v>3184</v>
      </c>
      <c r="D939" t="s">
        <v>440</v>
      </c>
      <c r="E939">
        <v>3386.9667519999998</v>
      </c>
      <c r="F939">
        <v>187.99</v>
      </c>
      <c r="G939">
        <v>102.075245668368</v>
      </c>
      <c r="H939">
        <v>-0.35840924613700298</v>
      </c>
      <c r="I939">
        <v>19.977756976289498</v>
      </c>
      <c r="J939">
        <v>0.86987987476251105</v>
      </c>
      <c r="K939">
        <v>180.20866346193</v>
      </c>
      <c r="L939">
        <v>146.00128911720799</v>
      </c>
      <c r="M939">
        <v>42.514183794104802</v>
      </c>
      <c r="N939">
        <v>0.60179426880045805</v>
      </c>
      <c r="O939">
        <v>12.160221288366399</v>
      </c>
      <c r="P939">
        <v>136.614222781623</v>
      </c>
      <c r="Q939">
        <v>0.118486504712076</v>
      </c>
    </row>
    <row r="940" spans="1:17" hidden="1" x14ac:dyDescent="0.3">
      <c r="A940" t="s">
        <v>2032</v>
      </c>
      <c r="B940" t="s">
        <v>2033</v>
      </c>
      <c r="C940" t="s">
        <v>3184</v>
      </c>
      <c r="D940" t="s">
        <v>187</v>
      </c>
      <c r="E940">
        <v>3385.7273249999998</v>
      </c>
      <c r="F940">
        <v>556.65</v>
      </c>
      <c r="G940">
        <v>6.3223800518314297</v>
      </c>
      <c r="H940">
        <v>-6.1323173396993997</v>
      </c>
      <c r="I940">
        <v>-6.7326230592484002</v>
      </c>
      <c r="J940">
        <v>2.7773257221189902</v>
      </c>
      <c r="K940">
        <v>596.10917138257901</v>
      </c>
      <c r="L940">
        <v>539.28411323068406</v>
      </c>
      <c r="M940">
        <v>32.026845175046901</v>
      </c>
      <c r="N940">
        <v>0.46581943198574</v>
      </c>
      <c r="O940">
        <v>25.303152789005601</v>
      </c>
      <c r="P940">
        <v>61.2076455256298</v>
      </c>
      <c r="Q940">
        <v>6.8743490796748005E-2</v>
      </c>
    </row>
    <row r="941" spans="1:17" hidden="1" x14ac:dyDescent="0.3">
      <c r="A941" t="s">
        <v>2034</v>
      </c>
      <c r="B941" t="s">
        <v>2035</v>
      </c>
      <c r="C941" t="s">
        <v>3184</v>
      </c>
      <c r="D941" t="s">
        <v>51</v>
      </c>
      <c r="E941">
        <v>3346.7200601899999</v>
      </c>
      <c r="F941">
        <v>525.1</v>
      </c>
      <c r="G941">
        <v>2.9866009059009802</v>
      </c>
      <c r="H941">
        <v>2.4123571033639801</v>
      </c>
      <c r="I941">
        <v>3.3665541775740699</v>
      </c>
      <c r="J941">
        <v>1.7685499715294699</v>
      </c>
      <c r="K941">
        <v>526.45418648465602</v>
      </c>
      <c r="L941">
        <v>479.30875965205502</v>
      </c>
      <c r="M941">
        <v>47.967984761158696</v>
      </c>
      <c r="N941">
        <v>0.47950332197796902</v>
      </c>
      <c r="O941">
        <v>13.311750142829901</v>
      </c>
      <c r="P941">
        <v>49.579831932773097</v>
      </c>
      <c r="Q941">
        <v>4.9965937364121998E-2</v>
      </c>
    </row>
    <row r="942" spans="1:17" x14ac:dyDescent="0.3">
      <c r="A942" t="s">
        <v>2036</v>
      </c>
      <c r="B942" t="s">
        <v>2037</v>
      </c>
      <c r="C942" t="s">
        <v>3171</v>
      </c>
      <c r="D942" t="s">
        <v>512</v>
      </c>
      <c r="E942">
        <v>3346.1580140999999</v>
      </c>
      <c r="F942">
        <v>460.35</v>
      </c>
      <c r="G942">
        <v>-8.9912995778394702</v>
      </c>
      <c r="H942">
        <v>2.2587964832426901</v>
      </c>
      <c r="I942">
        <v>24.133931073747899</v>
      </c>
      <c r="J942">
        <v>-0.628457726191744</v>
      </c>
      <c r="K942">
        <v>443.75362297060798</v>
      </c>
      <c r="L942">
        <v>390.079607909603</v>
      </c>
      <c r="M942">
        <v>48.799906581091498</v>
      </c>
      <c r="N942">
        <v>0.57402941838537003</v>
      </c>
      <c r="O942">
        <v>9.6991419572064697</v>
      </c>
      <c r="P942">
        <v>56.024402643619702</v>
      </c>
      <c r="Q942">
        <v>-1.1018943823987E-2</v>
      </c>
    </row>
    <row r="943" spans="1:17" hidden="1" x14ac:dyDescent="0.3">
      <c r="A943" t="s">
        <v>2038</v>
      </c>
      <c r="B943" t="s">
        <v>2039</v>
      </c>
      <c r="C943" t="s">
        <v>3184</v>
      </c>
      <c r="D943" t="s">
        <v>400</v>
      </c>
      <c r="E943">
        <v>3338.0535641096099</v>
      </c>
      <c r="F943">
        <v>12736.45</v>
      </c>
      <c r="G943">
        <v>-50.884647984574102</v>
      </c>
      <c r="H943">
        <v>-6.0845564151779197</v>
      </c>
      <c r="I943">
        <v>-7.4746099061055196</v>
      </c>
      <c r="J943">
        <v>3.5024073439436001</v>
      </c>
      <c r="K943">
        <v>12482.087078775599</v>
      </c>
      <c r="L943">
        <v>12285.3300485905</v>
      </c>
      <c r="M943">
        <v>48.357593183352897</v>
      </c>
      <c r="N943">
        <v>0.40330397841437499</v>
      </c>
      <c r="O943">
        <v>37.9964589818983</v>
      </c>
      <c r="P943">
        <v>39.960989010989003</v>
      </c>
      <c r="Q943">
        <v>-5.1481349366028002E-2</v>
      </c>
    </row>
    <row r="944" spans="1:17" hidden="1" x14ac:dyDescent="0.3">
      <c r="A944" t="s">
        <v>2040</v>
      </c>
      <c r="B944" t="s">
        <v>2041</v>
      </c>
      <c r="C944" t="s">
        <v>3184</v>
      </c>
      <c r="D944" t="s">
        <v>1616</v>
      </c>
      <c r="E944">
        <v>3334.1560747590001</v>
      </c>
      <c r="F944">
        <v>143.19</v>
      </c>
      <c r="G944">
        <v>-37.508600485477501</v>
      </c>
      <c r="H944">
        <v>-4.0500676647969502</v>
      </c>
      <c r="I944">
        <v>-12.904466666992599</v>
      </c>
      <c r="J944">
        <v>0.65168017051425897</v>
      </c>
      <c r="K944">
        <v>153.290215980868</v>
      </c>
      <c r="L944">
        <v>150.87100170031599</v>
      </c>
      <c r="M944">
        <v>38.464290400234901</v>
      </c>
      <c r="N944">
        <v>0.38225130064426599</v>
      </c>
      <c r="O944">
        <v>25.071583211118099</v>
      </c>
      <c r="P944">
        <v>10.999999999999901</v>
      </c>
      <c r="Q944">
        <v>4.4884139535519996E-3</v>
      </c>
    </row>
    <row r="945" spans="1:17" hidden="1" x14ac:dyDescent="0.3">
      <c r="A945" t="s">
        <v>2042</v>
      </c>
      <c r="B945" t="s">
        <v>2043</v>
      </c>
      <c r="C945" t="s">
        <v>3184</v>
      </c>
      <c r="D945" t="s">
        <v>289</v>
      </c>
      <c r="E945">
        <v>3316.2777772599902</v>
      </c>
      <c r="F945">
        <v>1234.8</v>
      </c>
      <c r="G945">
        <v>-6.2170719915443398</v>
      </c>
      <c r="H945">
        <v>-10.639188984931501</v>
      </c>
      <c r="I945">
        <v>-20.5033436913562</v>
      </c>
      <c r="J945">
        <v>0.28053529104194902</v>
      </c>
      <c r="K945">
        <v>1324.04235010204</v>
      </c>
      <c r="L945">
        <v>1314.3325492306601</v>
      </c>
      <c r="M945">
        <v>23.498394890301601</v>
      </c>
      <c r="N945">
        <v>0.40757890660156099</v>
      </c>
      <c r="O945">
        <v>47.6311953352769</v>
      </c>
      <c r="P945">
        <v>26.6916328938593</v>
      </c>
      <c r="Q945">
        <v>6.9973294225590996E-2</v>
      </c>
    </row>
    <row r="946" spans="1:17" hidden="1" x14ac:dyDescent="0.3">
      <c r="A946" t="s">
        <v>2044</v>
      </c>
      <c r="B946" t="s">
        <v>2045</v>
      </c>
      <c r="C946" t="s">
        <v>3184</v>
      </c>
      <c r="D946" t="s">
        <v>130</v>
      </c>
      <c r="E946">
        <v>3304.3781769399998</v>
      </c>
      <c r="F946">
        <v>68.23</v>
      </c>
      <c r="G946">
        <v>24.374109147232101</v>
      </c>
      <c r="H946">
        <v>-16.423493810287599</v>
      </c>
      <c r="I946">
        <v>35.615477389458597</v>
      </c>
      <c r="J946">
        <v>1.6274162714320199</v>
      </c>
      <c r="K946">
        <v>80.014880991212493</v>
      </c>
      <c r="M946">
        <v>29.827161023311699</v>
      </c>
      <c r="N946">
        <v>0.36568124699646998</v>
      </c>
      <c r="O946">
        <v>59.094240070350203</v>
      </c>
      <c r="P946">
        <v>89.5277777777777</v>
      </c>
    </row>
    <row r="947" spans="1:17" hidden="1" x14ac:dyDescent="0.3">
      <c r="A947" t="s">
        <v>2046</v>
      </c>
      <c r="B947" t="s">
        <v>2047</v>
      </c>
      <c r="C947" t="s">
        <v>3184</v>
      </c>
      <c r="D947" t="s">
        <v>130</v>
      </c>
      <c r="E947">
        <v>3284.1470781899998</v>
      </c>
      <c r="F947">
        <v>320.75</v>
      </c>
      <c r="G947">
        <v>25.13240355141</v>
      </c>
      <c r="H947">
        <v>-2.4907537683772998</v>
      </c>
      <c r="I947">
        <v>-9.0317294040635705</v>
      </c>
      <c r="J947">
        <v>1.4257865752696</v>
      </c>
      <c r="K947">
        <v>348.77019703521398</v>
      </c>
      <c r="L947">
        <v>333.62293819312202</v>
      </c>
      <c r="M947">
        <v>37.8299025071382</v>
      </c>
      <c r="N947">
        <v>0.54542876002788498</v>
      </c>
      <c r="O947">
        <v>46.219797349960999</v>
      </c>
      <c r="P947">
        <v>64.276568501920593</v>
      </c>
      <c r="Q947">
        <v>4.3310940082594E-2</v>
      </c>
    </row>
    <row r="948" spans="1:17" hidden="1" x14ac:dyDescent="0.3">
      <c r="A948" t="s">
        <v>2048</v>
      </c>
      <c r="B948" t="s">
        <v>2049</v>
      </c>
      <c r="C948" t="s">
        <v>3184</v>
      </c>
      <c r="D948" t="s">
        <v>77</v>
      </c>
      <c r="E948">
        <v>3271.5420800000002</v>
      </c>
      <c r="F948">
        <v>1001.95</v>
      </c>
      <c r="G948">
        <v>78.576381959463404</v>
      </c>
      <c r="H948">
        <v>13.4581767526743</v>
      </c>
      <c r="I948">
        <v>103.924459048084</v>
      </c>
      <c r="J948">
        <v>-4.0131157854357804</v>
      </c>
      <c r="K948">
        <v>942.16350138318001</v>
      </c>
      <c r="L948">
        <v>699.96944663170098</v>
      </c>
      <c r="M948">
        <v>49.433911405387803</v>
      </c>
      <c r="N948">
        <v>0.425734264198391</v>
      </c>
      <c r="O948">
        <v>14.576575677429</v>
      </c>
      <c r="P948">
        <v>137.90810874985101</v>
      </c>
      <c r="Q948">
        <v>7.2759160607599002E-2</v>
      </c>
    </row>
    <row r="949" spans="1:17" hidden="1" x14ac:dyDescent="0.3">
      <c r="A949" t="s">
        <v>2050</v>
      </c>
      <c r="B949" t="s">
        <v>2051</v>
      </c>
      <c r="C949" t="s">
        <v>3184</v>
      </c>
      <c r="D949" t="s">
        <v>46</v>
      </c>
      <c r="E949">
        <v>3257.6786757149998</v>
      </c>
      <c r="F949">
        <v>380.75</v>
      </c>
      <c r="G949">
        <v>52.8363988705837</v>
      </c>
      <c r="H949">
        <v>3.8348543774723098</v>
      </c>
      <c r="I949">
        <v>29.707117885325498</v>
      </c>
      <c r="J949">
        <v>-0.37671822831075202</v>
      </c>
      <c r="K949">
        <v>367.6243573388</v>
      </c>
      <c r="L949">
        <v>308.722447700354</v>
      </c>
      <c r="M949">
        <v>42.370261782512799</v>
      </c>
      <c r="N949">
        <v>1.0363887781282699</v>
      </c>
      <c r="O949">
        <v>8.9954038082731493</v>
      </c>
      <c r="P949">
        <v>103.28350240256199</v>
      </c>
      <c r="Q949">
        <v>6.3935066870473997E-2</v>
      </c>
    </row>
    <row r="950" spans="1:17" hidden="1" x14ac:dyDescent="0.3">
      <c r="A950" t="s">
        <v>2052</v>
      </c>
      <c r="B950" t="s">
        <v>2053</v>
      </c>
      <c r="C950" t="s">
        <v>3184</v>
      </c>
      <c r="D950" t="s">
        <v>77</v>
      </c>
      <c r="E950">
        <v>3254.6146841999998</v>
      </c>
      <c r="F950">
        <v>252.45</v>
      </c>
      <c r="G950">
        <v>85.097842434659597</v>
      </c>
      <c r="H950">
        <v>9.7260536224402205</v>
      </c>
      <c r="I950">
        <v>20.986540947720801</v>
      </c>
      <c r="J950">
        <v>1.8950397974555599</v>
      </c>
      <c r="K950">
        <v>241.19335188255999</v>
      </c>
      <c r="L950">
        <v>206.672334063595</v>
      </c>
      <c r="M950">
        <v>57.3721523490415</v>
      </c>
      <c r="N950">
        <v>0.77568426716894201</v>
      </c>
      <c r="O950">
        <v>11.622103386809201</v>
      </c>
      <c r="P950">
        <v>118.571428571428</v>
      </c>
      <c r="Q950">
        <v>5.7050183566193999E-2</v>
      </c>
    </row>
    <row r="951" spans="1:17" hidden="1" x14ac:dyDescent="0.3">
      <c r="A951" t="s">
        <v>2054</v>
      </c>
      <c r="B951" t="s">
        <v>2055</v>
      </c>
      <c r="C951" t="s">
        <v>3184</v>
      </c>
      <c r="D951" t="s">
        <v>124</v>
      </c>
      <c r="E951">
        <v>3254.0960964689998</v>
      </c>
      <c r="F951">
        <v>176.11</v>
      </c>
      <c r="G951">
        <v>-5.7977632862111301</v>
      </c>
      <c r="H951">
        <v>-17.567481552609902</v>
      </c>
      <c r="I951">
        <v>-14.0540348856435</v>
      </c>
      <c r="J951">
        <v>3.6350699568613201</v>
      </c>
      <c r="K951">
        <v>192.00140477059799</v>
      </c>
      <c r="L951">
        <v>175.527881785646</v>
      </c>
      <c r="M951">
        <v>38.464137718244999</v>
      </c>
      <c r="N951">
        <v>0.53995549492873696</v>
      </c>
      <c r="O951">
        <v>34.574981545624802</v>
      </c>
      <c r="P951">
        <v>37.424892703862596</v>
      </c>
      <c r="Q951">
        <v>8.9173974063679995E-2</v>
      </c>
    </row>
    <row r="952" spans="1:17" hidden="1" x14ac:dyDescent="0.3">
      <c r="A952" t="s">
        <v>2056</v>
      </c>
      <c r="B952" t="s">
        <v>2057</v>
      </c>
      <c r="C952" t="s">
        <v>3184</v>
      </c>
      <c r="D952" t="s">
        <v>557</v>
      </c>
      <c r="E952">
        <v>3244.0697348399999</v>
      </c>
      <c r="F952">
        <v>303.14999999999998</v>
      </c>
      <c r="G952">
        <v>-62.064859761796598</v>
      </c>
      <c r="H952">
        <v>0.182702166152346</v>
      </c>
      <c r="I952">
        <v>-6.2184487221482101</v>
      </c>
      <c r="J952">
        <v>1.42989088068124</v>
      </c>
      <c r="K952">
        <v>309.36261214381398</v>
      </c>
      <c r="L952">
        <v>309.559859668358</v>
      </c>
      <c r="M952">
        <v>39.881634776514097</v>
      </c>
      <c r="N952">
        <v>0.79435235179110397</v>
      </c>
      <c r="O952">
        <v>69.684974435098098</v>
      </c>
      <c r="P952">
        <v>23.181633482324202</v>
      </c>
    </row>
    <row r="953" spans="1:17" hidden="1" x14ac:dyDescent="0.3">
      <c r="A953" t="s">
        <v>2058</v>
      </c>
      <c r="B953" t="s">
        <v>2059</v>
      </c>
      <c r="C953" t="s">
        <v>3184</v>
      </c>
      <c r="D953" t="s">
        <v>46</v>
      </c>
      <c r="E953">
        <v>3243.8573096292798</v>
      </c>
      <c r="F953">
        <v>265</v>
      </c>
      <c r="G953">
        <v>30.245382286717099</v>
      </c>
      <c r="H953">
        <v>6.8161097004254403</v>
      </c>
      <c r="I953">
        <v>44.534019707381901</v>
      </c>
      <c r="J953">
        <v>17.782071613548698</v>
      </c>
      <c r="K953">
        <v>237.24481553167399</v>
      </c>
      <c r="L953">
        <v>211.46172257609399</v>
      </c>
      <c r="M953">
        <v>77.724777408298493</v>
      </c>
      <c r="N953">
        <v>0.75348721987192602</v>
      </c>
      <c r="O953">
        <v>12.0754716981132</v>
      </c>
      <c r="P953">
        <v>87.943262411347504</v>
      </c>
    </row>
    <row r="954" spans="1:17" hidden="1" x14ac:dyDescent="0.3">
      <c r="A954" t="s">
        <v>2060</v>
      </c>
      <c r="B954" t="s">
        <v>2061</v>
      </c>
      <c r="C954" t="s">
        <v>3184</v>
      </c>
      <c r="D954" t="s">
        <v>270</v>
      </c>
      <c r="E954">
        <v>3239.3369665199998</v>
      </c>
      <c r="F954">
        <v>304.25</v>
      </c>
      <c r="G954">
        <v>22.259600491627499</v>
      </c>
      <c r="H954">
        <v>-9.5750910307422306</v>
      </c>
      <c r="I954">
        <v>50.8500097417446</v>
      </c>
      <c r="J954">
        <v>-1.8525403612012501</v>
      </c>
      <c r="K954">
        <v>341.39005957863799</v>
      </c>
      <c r="L954">
        <v>293.66649897307798</v>
      </c>
      <c r="M954">
        <v>21.7567987940599</v>
      </c>
      <c r="N954">
        <v>0.69953796808713598</v>
      </c>
      <c r="O954">
        <v>50.698438783894801</v>
      </c>
      <c r="P954">
        <v>90.15625</v>
      </c>
      <c r="Q954">
        <v>0.20793648359219999</v>
      </c>
    </row>
    <row r="955" spans="1:17" hidden="1" x14ac:dyDescent="0.3">
      <c r="A955" t="s">
        <v>2062</v>
      </c>
      <c r="B955" t="s">
        <v>2063</v>
      </c>
      <c r="C955" t="s">
        <v>3184</v>
      </c>
      <c r="D955" t="s">
        <v>1365</v>
      </c>
      <c r="E955">
        <v>3237.7863092849998</v>
      </c>
      <c r="F955">
        <v>756.65</v>
      </c>
      <c r="G955">
        <v>-16.758949433770201</v>
      </c>
      <c r="H955">
        <v>-6.9807531710958397</v>
      </c>
      <c r="I955">
        <v>27.9480719190854</v>
      </c>
      <c r="J955">
        <v>-0.27672128070778501</v>
      </c>
      <c r="K955">
        <v>775.50379269480095</v>
      </c>
      <c r="L955">
        <v>693.66767763684402</v>
      </c>
      <c r="M955">
        <v>38.901821128124197</v>
      </c>
      <c r="N955">
        <v>0.61096379570916604</v>
      </c>
      <c r="O955">
        <v>29.914755831626199</v>
      </c>
      <c r="P955">
        <v>68.443900267141501</v>
      </c>
      <c r="Q955">
        <v>-4.5968812167122002E-2</v>
      </c>
    </row>
    <row r="956" spans="1:17" hidden="1" x14ac:dyDescent="0.3">
      <c r="A956" t="s">
        <v>2064</v>
      </c>
      <c r="B956" t="s">
        <v>2065</v>
      </c>
      <c r="C956" t="s">
        <v>3184</v>
      </c>
      <c r="D956" t="s">
        <v>409</v>
      </c>
      <c r="E956">
        <v>3226.6808700000001</v>
      </c>
      <c r="F956">
        <v>4158.3</v>
      </c>
      <c r="G956">
        <v>-6.0589611407667396</v>
      </c>
      <c r="H956">
        <v>-7.4325295968651304</v>
      </c>
      <c r="I956">
        <v>-8.1693206408267702</v>
      </c>
      <c r="J956">
        <v>2.75476333819649</v>
      </c>
      <c r="K956">
        <v>4369.72415792842</v>
      </c>
      <c r="L956">
        <v>4206.0842099150404</v>
      </c>
      <c r="M956">
        <v>18.581186675243099</v>
      </c>
      <c r="N956">
        <v>0.38623094793809698</v>
      </c>
      <c r="O956">
        <v>22.574128850732201</v>
      </c>
      <c r="P956">
        <v>29.9448446118029</v>
      </c>
      <c r="Q956">
        <v>5.3302526616654002E-2</v>
      </c>
    </row>
    <row r="957" spans="1:17" hidden="1" x14ac:dyDescent="0.3">
      <c r="A957" t="s">
        <v>2066</v>
      </c>
      <c r="B957" t="s">
        <v>2067</v>
      </c>
      <c r="C957" t="s">
        <v>3184</v>
      </c>
      <c r="D957" t="s">
        <v>2068</v>
      </c>
      <c r="E957">
        <v>3224.01193259</v>
      </c>
      <c r="F957">
        <v>286</v>
      </c>
      <c r="G957">
        <v>21.229253765534601</v>
      </c>
      <c r="H957">
        <v>5.8785316275168098</v>
      </c>
      <c r="I957">
        <v>20.5046380381361</v>
      </c>
      <c r="J957">
        <v>13.7851864678219</v>
      </c>
      <c r="K957">
        <v>265.75375364111898</v>
      </c>
      <c r="M957">
        <v>77.953090612509698</v>
      </c>
      <c r="N957">
        <v>1.1173708342301101</v>
      </c>
      <c r="O957">
        <v>15.3846153846153</v>
      </c>
      <c r="P957">
        <v>164.20323325635101</v>
      </c>
    </row>
    <row r="958" spans="1:17" hidden="1" x14ac:dyDescent="0.3">
      <c r="A958" t="s">
        <v>2069</v>
      </c>
      <c r="B958" t="s">
        <v>2070</v>
      </c>
      <c r="C958" t="s">
        <v>3184</v>
      </c>
      <c r="D958" t="s">
        <v>54</v>
      </c>
      <c r="E958">
        <v>3212.5498442500002</v>
      </c>
      <c r="F958">
        <v>339.55</v>
      </c>
      <c r="G958">
        <v>-27.238150091266899</v>
      </c>
      <c r="H958">
        <v>-3.5583814635247202</v>
      </c>
      <c r="I958">
        <v>-13.6274921494936</v>
      </c>
      <c r="J958">
        <v>-1.90935709860325</v>
      </c>
      <c r="K958">
        <v>354.81129741324401</v>
      </c>
      <c r="L958">
        <v>345.02904264508601</v>
      </c>
      <c r="M958">
        <v>24.884381229371499</v>
      </c>
      <c r="N958">
        <v>0.65842974320808201</v>
      </c>
      <c r="O958">
        <v>22.220586069798198</v>
      </c>
      <c r="P958">
        <v>18.475226796929501</v>
      </c>
      <c r="Q958">
        <v>-7.8074812335062999E-2</v>
      </c>
    </row>
    <row r="959" spans="1:17" hidden="1" x14ac:dyDescent="0.3">
      <c r="A959" t="s">
        <v>2071</v>
      </c>
      <c r="B959" t="s">
        <v>2072</v>
      </c>
      <c r="C959" t="s">
        <v>3184</v>
      </c>
      <c r="D959" t="s">
        <v>103</v>
      </c>
      <c r="E959">
        <v>3201.9855248044901</v>
      </c>
      <c r="F959">
        <v>492.65</v>
      </c>
      <c r="G959">
        <v>119.99871262394799</v>
      </c>
      <c r="H959">
        <v>22.232332341829199</v>
      </c>
      <c r="I959">
        <v>17.437246775149799</v>
      </c>
      <c r="J959">
        <v>12.616393089174499</v>
      </c>
      <c r="K959">
        <v>416.57854146342902</v>
      </c>
      <c r="L959">
        <v>365.75024083924302</v>
      </c>
      <c r="M959">
        <v>81.814888064825595</v>
      </c>
      <c r="N959">
        <v>1.4624256974555001</v>
      </c>
      <c r="O959">
        <v>4.3134070841368102</v>
      </c>
      <c r="P959">
        <v>206.62863070539399</v>
      </c>
      <c r="Q959">
        <v>0.24710649087213701</v>
      </c>
    </row>
    <row r="960" spans="1:17" hidden="1" x14ac:dyDescent="0.3">
      <c r="A960" t="s">
        <v>2073</v>
      </c>
      <c r="B960" t="s">
        <v>2074</v>
      </c>
      <c r="C960" t="s">
        <v>3184</v>
      </c>
      <c r="D960" t="s">
        <v>143</v>
      </c>
      <c r="E960">
        <v>3194.0750249550001</v>
      </c>
      <c r="F960">
        <v>48.11</v>
      </c>
      <c r="G960">
        <v>40.403114342903898</v>
      </c>
      <c r="H960">
        <v>-11.173790761033599</v>
      </c>
      <c r="I960">
        <v>1.3202618724941899</v>
      </c>
      <c r="J960">
        <v>3.3838531751991798</v>
      </c>
      <c r="K960">
        <v>52.525277681145099</v>
      </c>
      <c r="L960">
        <v>45.735033888990003</v>
      </c>
      <c r="M960">
        <v>34.849299855760201</v>
      </c>
      <c r="N960">
        <v>0.392384229194853</v>
      </c>
      <c r="O960">
        <v>41.238827686551602</v>
      </c>
      <c r="P960">
        <v>94.777327935222601</v>
      </c>
      <c r="Q960">
        <v>8.9732216580043003E-2</v>
      </c>
    </row>
    <row r="961" spans="1:17" hidden="1" x14ac:dyDescent="0.3">
      <c r="A961" t="s">
        <v>2075</v>
      </c>
      <c r="B961" t="s">
        <v>2076</v>
      </c>
      <c r="C961" t="s">
        <v>3184</v>
      </c>
      <c r="D961" t="s">
        <v>215</v>
      </c>
      <c r="E961">
        <v>3192.3095362200002</v>
      </c>
      <c r="F961">
        <v>223.45</v>
      </c>
      <c r="G961">
        <v>244.05297974715501</v>
      </c>
      <c r="H961">
        <v>-9.8356247326955195</v>
      </c>
      <c r="I961">
        <v>109.127026688874</v>
      </c>
      <c r="J961">
        <v>5.9696577802845399</v>
      </c>
      <c r="K961">
        <v>234.50469896970901</v>
      </c>
      <c r="L961">
        <v>168.62906648317099</v>
      </c>
      <c r="M961">
        <v>49.089194691850601</v>
      </c>
      <c r="N961">
        <v>0.361729196503561</v>
      </c>
      <c r="O961">
        <v>37.838442604609497</v>
      </c>
      <c r="P961">
        <v>305.53539019963699</v>
      </c>
      <c r="Q961">
        <v>0.151032143195166</v>
      </c>
    </row>
    <row r="962" spans="1:17" hidden="1" x14ac:dyDescent="0.3">
      <c r="A962" t="s">
        <v>2077</v>
      </c>
      <c r="B962" t="s">
        <v>2078</v>
      </c>
      <c r="C962" t="s">
        <v>3184</v>
      </c>
      <c r="D962" t="s">
        <v>54</v>
      </c>
      <c r="E962">
        <v>3184.312415634</v>
      </c>
      <c r="F962">
        <v>141.84</v>
      </c>
      <c r="G962">
        <v>64.341163232033594</v>
      </c>
      <c r="H962">
        <v>3.5239570034774199</v>
      </c>
      <c r="I962">
        <v>20.383897681570101</v>
      </c>
      <c r="J962">
        <v>5.27077220803816</v>
      </c>
      <c r="K962">
        <v>142.02580812882999</v>
      </c>
      <c r="L962">
        <v>117.157538789399</v>
      </c>
      <c r="M962">
        <v>48.059706800965202</v>
      </c>
      <c r="N962">
        <v>0.56285592915423799</v>
      </c>
      <c r="O962">
        <v>19.359842075578101</v>
      </c>
      <c r="P962">
        <v>133.48148148148101</v>
      </c>
      <c r="Q962">
        <v>2.2017962142374E-2</v>
      </c>
    </row>
    <row r="963" spans="1:17" hidden="1" x14ac:dyDescent="0.3">
      <c r="A963" t="s">
        <v>2079</v>
      </c>
      <c r="B963" t="s">
        <v>2080</v>
      </c>
      <c r="C963" t="s">
        <v>3184</v>
      </c>
      <c r="D963" t="s">
        <v>1365</v>
      </c>
      <c r="E963">
        <v>3181.04884128</v>
      </c>
      <c r="F963">
        <v>216.2</v>
      </c>
      <c r="K963">
        <v>198.53034696656701</v>
      </c>
      <c r="L963">
        <v>172.215069946667</v>
      </c>
      <c r="M963">
        <v>81.1750791682543</v>
      </c>
      <c r="N963">
        <v>1</v>
      </c>
      <c r="Q963">
        <v>0.14788253940821999</v>
      </c>
    </row>
    <row r="964" spans="1:17" hidden="1" x14ac:dyDescent="0.3">
      <c r="A964" t="s">
        <v>2081</v>
      </c>
      <c r="B964" t="s">
        <v>2082</v>
      </c>
      <c r="C964" t="s">
        <v>3184</v>
      </c>
      <c r="D964" t="s">
        <v>1515</v>
      </c>
      <c r="E964">
        <v>3178.14</v>
      </c>
      <c r="F964">
        <v>197.75</v>
      </c>
      <c r="G964">
        <v>174.93370720683001</v>
      </c>
      <c r="H964">
        <v>60.6707530141029</v>
      </c>
      <c r="I964">
        <v>222.67674893127699</v>
      </c>
      <c r="J964">
        <v>9.5574630811295105</v>
      </c>
      <c r="K964">
        <v>138.240721939065</v>
      </c>
      <c r="L964">
        <v>99.171565604467304</v>
      </c>
      <c r="M964">
        <v>82.741584754172607</v>
      </c>
      <c r="N964">
        <v>0.27612518538987801</v>
      </c>
      <c r="O964">
        <v>5.0568900126422198</v>
      </c>
      <c r="P964">
        <v>280.21534320323002</v>
      </c>
      <c r="Q964">
        <v>0.197822475204425</v>
      </c>
    </row>
    <row r="965" spans="1:17" hidden="1" x14ac:dyDescent="0.3">
      <c r="A965" t="s">
        <v>2083</v>
      </c>
      <c r="B965" t="s">
        <v>2084</v>
      </c>
      <c r="C965" t="s">
        <v>3184</v>
      </c>
      <c r="D965" t="s">
        <v>54</v>
      </c>
      <c r="E965">
        <v>3168.1022227499998</v>
      </c>
      <c r="F965">
        <v>373.85</v>
      </c>
      <c r="G965">
        <v>170.863516057152</v>
      </c>
      <c r="H965">
        <v>12.319751315674599</v>
      </c>
      <c r="I965">
        <v>87.8524763746899</v>
      </c>
      <c r="J965">
        <v>8.1653119257818307</v>
      </c>
      <c r="K965">
        <v>327.45388344677099</v>
      </c>
      <c r="L965">
        <v>238.053407191964</v>
      </c>
      <c r="M965">
        <v>64.973442348835704</v>
      </c>
      <c r="N965">
        <v>0.85898310907451203</v>
      </c>
      <c r="O965">
        <v>6.4598100842583701</v>
      </c>
      <c r="P965">
        <v>234.242288779615</v>
      </c>
      <c r="Q965">
        <v>8.5633294282755998E-2</v>
      </c>
    </row>
    <row r="966" spans="1:17" hidden="1" x14ac:dyDescent="0.3">
      <c r="A966" t="s">
        <v>2085</v>
      </c>
      <c r="B966" t="s">
        <v>2086</v>
      </c>
      <c r="C966" t="s">
        <v>3184</v>
      </c>
      <c r="D966" t="s">
        <v>140</v>
      </c>
      <c r="E966">
        <v>3159.9073635999998</v>
      </c>
      <c r="F966">
        <v>102.22</v>
      </c>
      <c r="G966">
        <v>43.3718568949798</v>
      </c>
      <c r="H966">
        <v>-2.1479349337841498</v>
      </c>
      <c r="I966">
        <v>-19.790939923057699</v>
      </c>
      <c r="J966">
        <v>1.7443047913206</v>
      </c>
      <c r="K966">
        <v>106.640161119315</v>
      </c>
      <c r="L966">
        <v>103.82143765231901</v>
      </c>
      <c r="M966">
        <v>39.718813371013702</v>
      </c>
      <c r="N966">
        <v>0.42968184690296601</v>
      </c>
      <c r="O966">
        <v>58.188221483075701</v>
      </c>
      <c r="P966">
        <v>75.938037865748697</v>
      </c>
      <c r="Q966">
        <v>0.18434236940308099</v>
      </c>
    </row>
    <row r="967" spans="1:17" hidden="1" x14ac:dyDescent="0.3">
      <c r="A967" t="s">
        <v>2087</v>
      </c>
      <c r="B967" t="s">
        <v>2088</v>
      </c>
      <c r="C967" t="s">
        <v>3184</v>
      </c>
      <c r="D967" t="s">
        <v>570</v>
      </c>
      <c r="E967">
        <v>3152.9095372012798</v>
      </c>
      <c r="F967">
        <v>401.15</v>
      </c>
      <c r="G967">
        <v>110.984459389657</v>
      </c>
      <c r="H967">
        <v>-1.6815829455745599</v>
      </c>
      <c r="I967">
        <v>25.492421493274598</v>
      </c>
      <c r="J967">
        <v>-3.6710832912579501</v>
      </c>
      <c r="K967">
        <v>388.05538714113902</v>
      </c>
      <c r="L967">
        <v>307.48738555215999</v>
      </c>
      <c r="M967">
        <v>30.896614994437101</v>
      </c>
      <c r="N967">
        <v>0.43245746527584</v>
      </c>
      <c r="O967">
        <v>24.392371930699198</v>
      </c>
      <c r="P967">
        <v>147.58524918993899</v>
      </c>
      <c r="Q967">
        <v>0.146261105842245</v>
      </c>
    </row>
    <row r="968" spans="1:17" hidden="1" x14ac:dyDescent="0.3">
      <c r="A968" t="s">
        <v>2089</v>
      </c>
      <c r="B968" t="s">
        <v>2090</v>
      </c>
      <c r="C968" t="s">
        <v>3184</v>
      </c>
      <c r="D968" t="s">
        <v>294</v>
      </c>
      <c r="E968">
        <v>3141.5595761999998</v>
      </c>
      <c r="F968">
        <v>173.3</v>
      </c>
      <c r="G968">
        <v>68.195815468938406</v>
      </c>
      <c r="H968">
        <v>12.155899220810101</v>
      </c>
      <c r="I968">
        <v>17.555544492392201</v>
      </c>
      <c r="J968">
        <v>5.9579628950300698</v>
      </c>
      <c r="K968">
        <v>157.20329104052101</v>
      </c>
      <c r="L968">
        <v>136.28964417297499</v>
      </c>
      <c r="M968">
        <v>58.556449251569099</v>
      </c>
      <c r="N968">
        <v>1.2413079048306099</v>
      </c>
      <c r="O968">
        <v>10.9059434506635</v>
      </c>
      <c r="P968">
        <v>103.64277320799</v>
      </c>
      <c r="Q968">
        <v>0.16576597736173199</v>
      </c>
    </row>
    <row r="969" spans="1:17" hidden="1" x14ac:dyDescent="0.3">
      <c r="A969" t="s">
        <v>2091</v>
      </c>
      <c r="B969" t="s">
        <v>2092</v>
      </c>
      <c r="C969" t="s">
        <v>3184</v>
      </c>
      <c r="D969" t="s">
        <v>270</v>
      </c>
      <c r="E969">
        <v>3138.6784507779998</v>
      </c>
      <c r="F969">
        <v>105.2</v>
      </c>
      <c r="G969">
        <v>57.062548250640198</v>
      </c>
      <c r="H969">
        <v>32.793914725178901</v>
      </c>
      <c r="I969">
        <v>73.316163768912503</v>
      </c>
      <c r="J969">
        <v>14.041569510926299</v>
      </c>
      <c r="K969">
        <v>85.535360100850994</v>
      </c>
      <c r="L969">
        <v>66.776605468751299</v>
      </c>
      <c r="M969">
        <v>72.037356758425304</v>
      </c>
      <c r="N969">
        <v>1.0000468316786799</v>
      </c>
      <c r="O969">
        <v>5.6844106463878203</v>
      </c>
      <c r="P969">
        <v>128.944504896626</v>
      </c>
      <c r="Q969">
        <v>6.4771044421791005E-2</v>
      </c>
    </row>
    <row r="970" spans="1:17" hidden="1" x14ac:dyDescent="0.3">
      <c r="A970" t="s">
        <v>2093</v>
      </c>
      <c r="B970" t="s">
        <v>2094</v>
      </c>
      <c r="C970" t="s">
        <v>3184</v>
      </c>
      <c r="D970" t="s">
        <v>2095</v>
      </c>
      <c r="E970">
        <v>3121.2304300000001</v>
      </c>
      <c r="F970">
        <v>309.64999999999998</v>
      </c>
      <c r="G970">
        <v>169.73722093115501</v>
      </c>
      <c r="H970">
        <v>69.753851734671898</v>
      </c>
      <c r="I970">
        <v>71.765915577763195</v>
      </c>
      <c r="J970">
        <v>12.786433131719701</v>
      </c>
      <c r="K970">
        <v>230.49294810892599</v>
      </c>
      <c r="M970">
        <v>75.976858421605201</v>
      </c>
      <c r="N970">
        <v>1.66277040993581</v>
      </c>
      <c r="O970">
        <v>6.5234942677216301</v>
      </c>
      <c r="P970">
        <v>248.508722566122</v>
      </c>
    </row>
    <row r="971" spans="1:17" hidden="1" x14ac:dyDescent="0.3">
      <c r="A971" t="s">
        <v>2096</v>
      </c>
      <c r="B971" t="s">
        <v>2097</v>
      </c>
      <c r="C971" t="s">
        <v>3184</v>
      </c>
      <c r="D971" t="s">
        <v>1365</v>
      </c>
      <c r="E971">
        <v>3084.0245387</v>
      </c>
      <c r="F971">
        <v>3322.15</v>
      </c>
      <c r="G971">
        <v>27.065162342427101</v>
      </c>
      <c r="H971">
        <v>1.46016476053925</v>
      </c>
      <c r="I971">
        <v>30.5047390040463</v>
      </c>
      <c r="J971">
        <v>0.97242896125562595</v>
      </c>
      <c r="K971">
        <v>3176.8070569597899</v>
      </c>
      <c r="L971">
        <v>2582.7376533428401</v>
      </c>
      <c r="M971">
        <v>49.043964932344501</v>
      </c>
      <c r="N971">
        <v>0.57360968087608699</v>
      </c>
      <c r="O971">
        <v>10.514275393946599</v>
      </c>
      <c r="P971">
        <v>72.485137976687994</v>
      </c>
      <c r="Q971">
        <v>0.18633749528757601</v>
      </c>
    </row>
    <row r="972" spans="1:17" hidden="1" x14ac:dyDescent="0.3">
      <c r="A972" t="s">
        <v>2098</v>
      </c>
      <c r="B972" t="s">
        <v>2099</v>
      </c>
      <c r="C972" t="s">
        <v>3184</v>
      </c>
      <c r="D972" t="s">
        <v>140</v>
      </c>
      <c r="E972">
        <v>3080.9820966822299</v>
      </c>
      <c r="F972">
        <v>4197.75</v>
      </c>
      <c r="G972">
        <v>520.00688229160596</v>
      </c>
      <c r="H972">
        <v>73.583937146908198</v>
      </c>
      <c r="I972">
        <v>302.74030879765502</v>
      </c>
      <c r="J972">
        <v>-10.6258830108988</v>
      </c>
      <c r="K972">
        <v>2971.8579237158801</v>
      </c>
      <c r="L972">
        <v>1888.5775478114199</v>
      </c>
      <c r="M972">
        <v>63.230993173753603</v>
      </c>
      <c r="N972">
        <v>1.4440536690285699</v>
      </c>
      <c r="O972">
        <v>16.219403251742001</v>
      </c>
      <c r="P972">
        <v>640.67048963387697</v>
      </c>
      <c r="Q972">
        <v>0.25110439139649599</v>
      </c>
    </row>
    <row r="973" spans="1:17" hidden="1" x14ac:dyDescent="0.3">
      <c r="A973" t="s">
        <v>2100</v>
      </c>
      <c r="B973" t="s">
        <v>2101</v>
      </c>
      <c r="C973" t="s">
        <v>3184</v>
      </c>
      <c r="D973" t="s">
        <v>228</v>
      </c>
      <c r="E973">
        <v>3080.1160262428002</v>
      </c>
      <c r="F973">
        <v>2730.5</v>
      </c>
      <c r="G973">
        <v>143.37120240585901</v>
      </c>
      <c r="H973">
        <v>16.037702388219699</v>
      </c>
      <c r="I973">
        <v>96.684155862382795</v>
      </c>
      <c r="J973">
        <v>6.3079671245048399</v>
      </c>
      <c r="K973">
        <v>2367.5837883394302</v>
      </c>
      <c r="L973">
        <v>1746.4581121267099</v>
      </c>
      <c r="M973">
        <v>72.457349653949905</v>
      </c>
      <c r="N973">
        <v>1.0827644828719001</v>
      </c>
      <c r="O973">
        <v>9.7967405237135896</v>
      </c>
      <c r="P973">
        <v>187.11882229232299</v>
      </c>
      <c r="Q973">
        <v>0.143213156422662</v>
      </c>
    </row>
    <row r="974" spans="1:17" hidden="1" x14ac:dyDescent="0.3">
      <c r="A974" t="s">
        <v>2102</v>
      </c>
      <c r="B974" t="s">
        <v>2103</v>
      </c>
      <c r="C974" t="s">
        <v>3184</v>
      </c>
      <c r="D974" t="s">
        <v>21</v>
      </c>
      <c r="E974">
        <v>3073.0349057399999</v>
      </c>
      <c r="F974">
        <v>762.9</v>
      </c>
      <c r="G974">
        <v>85.422892943693896</v>
      </c>
      <c r="H974">
        <v>-3.2775328891636399</v>
      </c>
      <c r="I974">
        <v>8.6707460528944509</v>
      </c>
      <c r="J974">
        <v>1.5823021800836401</v>
      </c>
      <c r="K974">
        <v>743.42412113816704</v>
      </c>
      <c r="L974">
        <v>611.97883345241996</v>
      </c>
      <c r="M974">
        <v>45.413498794277501</v>
      </c>
      <c r="N974">
        <v>0.69559224260014596</v>
      </c>
      <c r="O974">
        <v>12.1837724472408</v>
      </c>
      <c r="P974">
        <v>155.53508625020899</v>
      </c>
      <c r="Q974">
        <v>9.2790843151600993E-2</v>
      </c>
    </row>
    <row r="975" spans="1:17" hidden="1" x14ac:dyDescent="0.3">
      <c r="A975" t="s">
        <v>2104</v>
      </c>
      <c r="B975" t="s">
        <v>2105</v>
      </c>
      <c r="C975" t="s">
        <v>3184</v>
      </c>
      <c r="D975" t="s">
        <v>280</v>
      </c>
      <c r="E975">
        <v>3060.878006333</v>
      </c>
      <c r="F975">
        <v>2.35</v>
      </c>
      <c r="G975">
        <v>94.512461785584705</v>
      </c>
      <c r="H975">
        <v>-9.3520143093963704</v>
      </c>
      <c r="I975">
        <v>21.736153673001301</v>
      </c>
      <c r="J975">
        <v>8.5091363108651592</v>
      </c>
      <c r="K975">
        <v>2.5589479243737099</v>
      </c>
      <c r="L975">
        <v>2.1754760039551999</v>
      </c>
      <c r="M975">
        <v>44.362721387031101</v>
      </c>
      <c r="N975">
        <v>0.47040789514317</v>
      </c>
      <c r="O975">
        <v>84.255319148936096</v>
      </c>
      <c r="P975">
        <v>176.470588235294</v>
      </c>
      <c r="Q975">
        <v>4.6641254185149E-2</v>
      </c>
    </row>
    <row r="976" spans="1:17" x14ac:dyDescent="0.3">
      <c r="A976" t="s">
        <v>2106</v>
      </c>
      <c r="B976" t="s">
        <v>2107</v>
      </c>
      <c r="C976" t="s">
        <v>3167</v>
      </c>
      <c r="D976" t="s">
        <v>69</v>
      </c>
      <c r="E976">
        <v>3058.1260581249999</v>
      </c>
      <c r="F976">
        <v>235.15</v>
      </c>
      <c r="G976">
        <v>10.8817755319476</v>
      </c>
      <c r="H976">
        <v>-10.337302818886201</v>
      </c>
      <c r="I976">
        <v>10.9860317172056</v>
      </c>
      <c r="J976">
        <v>0.50266157262746702</v>
      </c>
      <c r="K976">
        <v>242.228523064032</v>
      </c>
      <c r="L976">
        <v>214.658134380154</v>
      </c>
      <c r="M976">
        <v>28.4739010152723</v>
      </c>
      <c r="N976">
        <v>0.26903403828403</v>
      </c>
      <c r="O976">
        <v>24.835211567084801</v>
      </c>
      <c r="P976">
        <v>51.3191763191763</v>
      </c>
      <c r="Q976">
        <v>1.5663943497571001E-2</v>
      </c>
    </row>
    <row r="977" spans="1:17" hidden="1" x14ac:dyDescent="0.3">
      <c r="A977" t="s">
        <v>2108</v>
      </c>
      <c r="B977" t="s">
        <v>2109</v>
      </c>
      <c r="C977" t="s">
        <v>3184</v>
      </c>
      <c r="D977" t="s">
        <v>77</v>
      </c>
      <c r="E977">
        <v>3055.9424722399999</v>
      </c>
      <c r="F977">
        <v>233.1</v>
      </c>
      <c r="G977">
        <v>-30.210983384194101</v>
      </c>
      <c r="H977">
        <v>1.7477630776011801</v>
      </c>
      <c r="I977">
        <v>-8.9265332733041394</v>
      </c>
      <c r="J977">
        <v>2.8279893760189201</v>
      </c>
      <c r="K977">
        <v>233.291922648227</v>
      </c>
      <c r="L977">
        <v>234.98874177230701</v>
      </c>
      <c r="M977">
        <v>54.667528039147697</v>
      </c>
      <c r="N977">
        <v>0.70707040271183697</v>
      </c>
      <c r="O977">
        <v>30.8451308451308</v>
      </c>
      <c r="P977">
        <v>20.154639175257699</v>
      </c>
      <c r="Q977">
        <v>-7.2547932304382001E-2</v>
      </c>
    </row>
    <row r="978" spans="1:17" hidden="1" x14ac:dyDescent="0.3">
      <c r="A978" t="s">
        <v>2110</v>
      </c>
      <c r="B978" t="s">
        <v>2111</v>
      </c>
      <c r="C978" t="s">
        <v>3184</v>
      </c>
      <c r="D978" t="s">
        <v>187</v>
      </c>
      <c r="E978">
        <v>3049.31887848</v>
      </c>
      <c r="F978">
        <v>982.45</v>
      </c>
      <c r="G978">
        <v>15.3404057714234</v>
      </c>
      <c r="H978">
        <v>-0.84501895260262605</v>
      </c>
      <c r="I978">
        <v>46.3715005325475</v>
      </c>
      <c r="J978">
        <v>4.1909687692489603</v>
      </c>
      <c r="K978">
        <v>944.79888183250796</v>
      </c>
      <c r="L978">
        <v>784.83850035733496</v>
      </c>
      <c r="M978">
        <v>51.650254616592299</v>
      </c>
      <c r="N978">
        <v>0.71501525312443004</v>
      </c>
      <c r="O978">
        <v>15.802330907425301</v>
      </c>
      <c r="P978">
        <v>77.963952540530698</v>
      </c>
      <c r="Q978">
        <v>7.7580411439750002E-2</v>
      </c>
    </row>
    <row r="979" spans="1:17" x14ac:dyDescent="0.3">
      <c r="A979" t="s">
        <v>2112</v>
      </c>
      <c r="B979" t="s">
        <v>2113</v>
      </c>
      <c r="C979" t="s">
        <v>3169</v>
      </c>
      <c r="D979" t="s">
        <v>570</v>
      </c>
      <c r="E979">
        <v>3043.8796615020001</v>
      </c>
      <c r="F979">
        <v>51.1</v>
      </c>
      <c r="G979">
        <v>-6.4605235624005903</v>
      </c>
      <c r="H979">
        <v>-5.7030804275432398</v>
      </c>
      <c r="I979">
        <v>9.9924058141455898</v>
      </c>
      <c r="J979">
        <v>5.8601621233748604</v>
      </c>
      <c r="K979">
        <v>53.012622774623303</v>
      </c>
      <c r="L979">
        <v>48.660510218450703</v>
      </c>
      <c r="M979">
        <v>57.328344989022398</v>
      </c>
      <c r="N979">
        <v>0.59676033079453095</v>
      </c>
      <c r="O979">
        <v>23.287671232876701</v>
      </c>
      <c r="P979">
        <v>53.684210526315802</v>
      </c>
      <c r="Q979">
        <v>-5.7059970091872997E-2</v>
      </c>
    </row>
    <row r="980" spans="1:17" hidden="1" x14ac:dyDescent="0.3">
      <c r="A980" t="s">
        <v>2114</v>
      </c>
      <c r="B980" t="s">
        <v>2115</v>
      </c>
      <c r="C980" t="s">
        <v>3184</v>
      </c>
      <c r="D980" t="s">
        <v>463</v>
      </c>
      <c r="E980">
        <v>3024.9542602000001</v>
      </c>
      <c r="F980">
        <v>545.15</v>
      </c>
      <c r="G980">
        <v>4.74522959150229</v>
      </c>
      <c r="H980">
        <v>6.9265341672596401</v>
      </c>
      <c r="I980">
        <v>-12.6411944439233</v>
      </c>
      <c r="J980">
        <v>8.0583518153798597</v>
      </c>
      <c r="K980">
        <v>517.21135242950095</v>
      </c>
      <c r="L980">
        <v>508.22380161321001</v>
      </c>
      <c r="M980">
        <v>71.211415184203901</v>
      </c>
      <c r="N980">
        <v>1.1429635613517399</v>
      </c>
      <c r="O980">
        <v>21.058424286893501</v>
      </c>
      <c r="P980">
        <v>41.505515898767001</v>
      </c>
      <c r="Q980">
        <v>1.0353392111639E-2</v>
      </c>
    </row>
    <row r="981" spans="1:17" hidden="1" x14ac:dyDescent="0.3">
      <c r="A981" t="s">
        <v>2116</v>
      </c>
      <c r="B981" t="s">
        <v>2117</v>
      </c>
      <c r="C981" t="s">
        <v>3184</v>
      </c>
      <c r="D981" t="s">
        <v>468</v>
      </c>
      <c r="E981">
        <v>3022.1043310949999</v>
      </c>
      <c r="F981">
        <v>4627.8500000000004</v>
      </c>
      <c r="G981">
        <v>8.01767723872692</v>
      </c>
      <c r="H981">
        <v>-4.5206559656382099</v>
      </c>
      <c r="I981">
        <v>34.291726352638001</v>
      </c>
      <c r="J981">
        <v>1.7978998739065299</v>
      </c>
      <c r="K981">
        <v>4661.2523097886196</v>
      </c>
      <c r="L981">
        <v>4047.0496143969199</v>
      </c>
      <c r="M981">
        <v>50.258791301842301</v>
      </c>
      <c r="N981">
        <v>0.38621111688476101</v>
      </c>
      <c r="O981">
        <v>17.2466696198018</v>
      </c>
      <c r="P981">
        <v>62.263985554250397</v>
      </c>
      <c r="Q981">
        <v>0.12721326374077399</v>
      </c>
    </row>
    <row r="982" spans="1:17" x14ac:dyDescent="0.3">
      <c r="A982" t="s">
        <v>2118</v>
      </c>
      <c r="B982" t="s">
        <v>2119</v>
      </c>
      <c r="C982" t="s">
        <v>3182</v>
      </c>
      <c r="D982" t="s">
        <v>130</v>
      </c>
      <c r="E982">
        <v>3020.0351916149998</v>
      </c>
      <c r="F982">
        <v>386.45</v>
      </c>
      <c r="G982">
        <v>-46.073200712428303</v>
      </c>
      <c r="H982">
        <v>-8.1896901330534995</v>
      </c>
      <c r="I982">
        <v>-32.022367447470103</v>
      </c>
      <c r="J982">
        <v>2.5278584894459302</v>
      </c>
      <c r="K982">
        <v>411.957732002645</v>
      </c>
      <c r="L982">
        <v>438.60587546710701</v>
      </c>
      <c r="M982">
        <v>34.597264600631902</v>
      </c>
      <c r="N982">
        <v>0.89589515270332798</v>
      </c>
      <c r="O982">
        <v>51.377927286841697</v>
      </c>
      <c r="P982">
        <v>12.014492753623101</v>
      </c>
      <c r="Q982">
        <v>1.1165770720155E-2</v>
      </c>
    </row>
    <row r="983" spans="1:17" hidden="1" x14ac:dyDescent="0.3">
      <c r="A983" t="s">
        <v>2120</v>
      </c>
      <c r="B983" t="s">
        <v>2121</v>
      </c>
      <c r="C983" t="s">
        <v>3184</v>
      </c>
      <c r="D983" t="s">
        <v>72</v>
      </c>
      <c r="E983">
        <v>3019.4762500000002</v>
      </c>
      <c r="F983">
        <v>1148.75</v>
      </c>
      <c r="G983">
        <v>373.87858405577998</v>
      </c>
      <c r="H983">
        <v>8.6615733263500402E-2</v>
      </c>
      <c r="I983">
        <v>-11.4049425189422</v>
      </c>
      <c r="J983">
        <v>9.7994286313870909</v>
      </c>
      <c r="K983">
        <v>1041.84714577411</v>
      </c>
      <c r="L983">
        <v>942.78185958728795</v>
      </c>
      <c r="M983">
        <v>82.030414544501895</v>
      </c>
      <c r="N983">
        <v>2.3541538522120899</v>
      </c>
      <c r="O983">
        <v>38.237214363438497</v>
      </c>
      <c r="P983">
        <v>417.45495495495499</v>
      </c>
      <c r="Q983">
        <v>0.18332399139321801</v>
      </c>
    </row>
    <row r="984" spans="1:17" hidden="1" x14ac:dyDescent="0.3">
      <c r="A984" t="s">
        <v>2122</v>
      </c>
      <c r="B984" t="s">
        <v>2123</v>
      </c>
      <c r="C984" t="s">
        <v>3184</v>
      </c>
      <c r="D984" t="s">
        <v>742</v>
      </c>
      <c r="E984">
        <v>3016.2262872000001</v>
      </c>
      <c r="F984">
        <v>724.6</v>
      </c>
      <c r="G984">
        <v>-25.538201853537299</v>
      </c>
      <c r="H984">
        <v>3.5994298643520799</v>
      </c>
      <c r="I984">
        <v>5.5885334608177004</v>
      </c>
      <c r="J984">
        <v>6.0787842614766401</v>
      </c>
      <c r="K984">
        <v>725.08440167250603</v>
      </c>
      <c r="L984">
        <v>705.89364499050896</v>
      </c>
      <c r="M984">
        <v>61.9619418684115</v>
      </c>
      <c r="N984">
        <v>0.78286683208441199</v>
      </c>
      <c r="O984">
        <v>20.425062103229301</v>
      </c>
      <c r="P984">
        <v>29.116179615110401</v>
      </c>
      <c r="Q984">
        <v>-4.5864689080296998E-2</v>
      </c>
    </row>
    <row r="985" spans="1:17" x14ac:dyDescent="0.3">
      <c r="A985" t="s">
        <v>2124</v>
      </c>
      <c r="B985" t="s">
        <v>2125</v>
      </c>
      <c r="C985" t="s">
        <v>3181</v>
      </c>
      <c r="D985" t="s">
        <v>106</v>
      </c>
      <c r="E985">
        <v>3015.9399468424299</v>
      </c>
      <c r="F985">
        <v>691.45</v>
      </c>
      <c r="G985">
        <v>-49.138239858393</v>
      </c>
      <c r="H985">
        <v>-2.6882626098758</v>
      </c>
      <c r="I985">
        <v>-17.966426764138902</v>
      </c>
      <c r="J985">
        <v>3.22931811407142</v>
      </c>
      <c r="K985">
        <v>716.21027764364806</v>
      </c>
      <c r="L985">
        <v>769.28053213435101</v>
      </c>
      <c r="M985">
        <v>45.186472943442901</v>
      </c>
      <c r="N985">
        <v>0.26659199201491102</v>
      </c>
      <c r="O985">
        <v>30.298647769180601</v>
      </c>
      <c r="P985">
        <v>11.740465416936001</v>
      </c>
    </row>
    <row r="986" spans="1:17" hidden="1" x14ac:dyDescent="0.3">
      <c r="A986" t="s">
        <v>2126</v>
      </c>
      <c r="B986" t="s">
        <v>2127</v>
      </c>
      <c r="C986" t="s">
        <v>3184</v>
      </c>
      <c r="D986" t="s">
        <v>277</v>
      </c>
      <c r="E986">
        <v>3012.78606795</v>
      </c>
      <c r="F986">
        <v>272.75</v>
      </c>
      <c r="G986">
        <v>-13.257921415557799</v>
      </c>
      <c r="H986">
        <v>3.2380938203593299</v>
      </c>
      <c r="I986">
        <v>-8.7239039701548506</v>
      </c>
      <c r="J986">
        <v>4.4016778116231299</v>
      </c>
      <c r="K986">
        <v>277.13916549851302</v>
      </c>
      <c r="L986">
        <v>269.12985021953199</v>
      </c>
      <c r="M986">
        <v>54.500227990401498</v>
      </c>
      <c r="N986">
        <v>0.29441258730073799</v>
      </c>
      <c r="O986">
        <v>24.472960586617699</v>
      </c>
      <c r="P986">
        <v>29.664844307107199</v>
      </c>
      <c r="Q986">
        <v>4.3262504530863999E-2</v>
      </c>
    </row>
    <row r="987" spans="1:17" hidden="1" x14ac:dyDescent="0.3">
      <c r="A987" t="s">
        <v>2128</v>
      </c>
      <c r="B987" t="s">
        <v>2129</v>
      </c>
      <c r="C987" t="s">
        <v>3184</v>
      </c>
      <c r="D987" t="s">
        <v>146</v>
      </c>
      <c r="E987">
        <v>2998.08658573</v>
      </c>
      <c r="F987">
        <v>306.39999999999998</v>
      </c>
      <c r="G987">
        <v>-27.503042090384199</v>
      </c>
      <c r="H987">
        <v>-3.7861752698892301</v>
      </c>
      <c r="I987">
        <v>-23.6348769214767</v>
      </c>
      <c r="J987">
        <v>6.5862142516186699</v>
      </c>
      <c r="K987">
        <v>328.85699276148802</v>
      </c>
      <c r="L987">
        <v>338.82109092617799</v>
      </c>
      <c r="M987">
        <v>55.579313617879798</v>
      </c>
      <c r="N987">
        <v>0.90291499697266397</v>
      </c>
      <c r="O987">
        <v>57.702349869451702</v>
      </c>
      <c r="P987">
        <v>12.2344322344322</v>
      </c>
      <c r="Q987">
        <v>8.5866817198388998E-2</v>
      </c>
    </row>
    <row r="988" spans="1:17" hidden="1" x14ac:dyDescent="0.3">
      <c r="A988" t="s">
        <v>2130</v>
      </c>
      <c r="B988" t="s">
        <v>2131</v>
      </c>
      <c r="C988" t="s">
        <v>3184</v>
      </c>
      <c r="D988" t="s">
        <v>443</v>
      </c>
      <c r="E988">
        <v>2997.8488942200001</v>
      </c>
      <c r="F988">
        <v>1033.45</v>
      </c>
      <c r="G988">
        <v>-11.296376936019399</v>
      </c>
      <c r="H988">
        <v>3.4518748788009801</v>
      </c>
      <c r="I988">
        <v>-24.487697036384599</v>
      </c>
      <c r="J988">
        <v>0.74169010580748895</v>
      </c>
      <c r="K988">
        <v>1009.19550513607</v>
      </c>
      <c r="L988">
        <v>1006.78572024455</v>
      </c>
      <c r="M988">
        <v>46.018924140676802</v>
      </c>
      <c r="N988">
        <v>1.0623111761462001</v>
      </c>
      <c r="O988">
        <v>22.303933426871101</v>
      </c>
      <c r="P988">
        <v>24.3322906641001</v>
      </c>
      <c r="Q988">
        <v>2.9045778384933999E-2</v>
      </c>
    </row>
    <row r="989" spans="1:17" hidden="1" x14ac:dyDescent="0.3">
      <c r="A989" t="s">
        <v>2132</v>
      </c>
      <c r="B989" t="s">
        <v>2133</v>
      </c>
      <c r="C989" t="s">
        <v>3184</v>
      </c>
      <c r="D989" t="s">
        <v>130</v>
      </c>
      <c r="E989">
        <v>2993.0483977680001</v>
      </c>
      <c r="F989">
        <v>11.03</v>
      </c>
      <c r="G989">
        <v>279.221456494579</v>
      </c>
      <c r="H989">
        <v>24.600816501432199</v>
      </c>
      <c r="I989">
        <v>-26.712984737226499</v>
      </c>
      <c r="J989">
        <v>-7.9756567528752802</v>
      </c>
      <c r="K989">
        <v>10.6532528024911</v>
      </c>
      <c r="L989">
        <v>9.7562250224164195</v>
      </c>
      <c r="M989">
        <v>51.100431428243297</v>
      </c>
      <c r="N989">
        <v>2.1174592967519201</v>
      </c>
      <c r="O989">
        <v>79.510426110607398</v>
      </c>
      <c r="P989">
        <v>401.36363636363598</v>
      </c>
      <c r="Q989">
        <v>0.14672938661491999</v>
      </c>
    </row>
    <row r="990" spans="1:17" hidden="1" x14ac:dyDescent="0.3">
      <c r="A990" t="s">
        <v>2134</v>
      </c>
      <c r="B990" t="s">
        <v>2135</v>
      </c>
      <c r="C990" t="s">
        <v>3184</v>
      </c>
      <c r="D990" t="s">
        <v>322</v>
      </c>
      <c r="E990">
        <v>2969.0477388868399</v>
      </c>
      <c r="F990">
        <v>859.25</v>
      </c>
      <c r="G990">
        <v>26.054592288120201</v>
      </c>
      <c r="H990">
        <v>3.7882028915144601</v>
      </c>
      <c r="I990">
        <v>78.098320461172094</v>
      </c>
      <c r="J990">
        <v>-0.76401326525950197</v>
      </c>
      <c r="K990">
        <v>797.71706731222298</v>
      </c>
      <c r="L990">
        <v>618.74032740882899</v>
      </c>
      <c r="M990">
        <v>50.580802488765698</v>
      </c>
      <c r="N990">
        <v>0.66088908677049096</v>
      </c>
      <c r="O990">
        <v>12.598196101251</v>
      </c>
      <c r="P990">
        <v>109.82905982905901</v>
      </c>
      <c r="Q990">
        <v>-3.6892653037916001E-2</v>
      </c>
    </row>
    <row r="991" spans="1:17" hidden="1" x14ac:dyDescent="0.3">
      <c r="A991" t="s">
        <v>2136</v>
      </c>
      <c r="B991" t="s">
        <v>2137</v>
      </c>
      <c r="C991" t="s">
        <v>3184</v>
      </c>
      <c r="D991" t="s">
        <v>2138</v>
      </c>
      <c r="E991">
        <v>2945.5335646743101</v>
      </c>
      <c r="F991">
        <v>5676.05</v>
      </c>
      <c r="G991">
        <v>72.830673317833899</v>
      </c>
      <c r="H991">
        <v>16.267635361224102</v>
      </c>
      <c r="I991">
        <v>61.4183187510042</v>
      </c>
      <c r="J991">
        <v>2.03222148043647</v>
      </c>
      <c r="K991">
        <v>5326.3005208246896</v>
      </c>
      <c r="L991">
        <v>4378.9168440234998</v>
      </c>
      <c r="M991">
        <v>70.574458165418406</v>
      </c>
      <c r="N991">
        <v>1.21706414990629</v>
      </c>
      <c r="O991">
        <v>13.512037420389101</v>
      </c>
      <c r="P991">
        <v>113.385338345864</v>
      </c>
      <c r="Q991">
        <v>0.165231698297337</v>
      </c>
    </row>
    <row r="992" spans="1:17" hidden="1" x14ac:dyDescent="0.3">
      <c r="A992" t="s">
        <v>2139</v>
      </c>
      <c r="B992" t="s">
        <v>2140</v>
      </c>
      <c r="C992" t="s">
        <v>3184</v>
      </c>
      <c r="D992" t="s">
        <v>400</v>
      </c>
      <c r="E992">
        <v>2939.9498021999998</v>
      </c>
      <c r="F992">
        <v>275.14999999999998</v>
      </c>
      <c r="G992">
        <v>0.88983175415414395</v>
      </c>
      <c r="H992">
        <v>0.53044063403418695</v>
      </c>
      <c r="I992">
        <v>27.868913487822901</v>
      </c>
      <c r="J992">
        <v>-1.75712120571782</v>
      </c>
      <c r="K992">
        <v>257.07036791142099</v>
      </c>
      <c r="L992">
        <v>228.80524155182999</v>
      </c>
      <c r="M992">
        <v>46.236008832638703</v>
      </c>
      <c r="N992">
        <v>0.766592293555307</v>
      </c>
      <c r="O992">
        <v>9.6129383972378903</v>
      </c>
      <c r="P992">
        <v>53.715083798882603</v>
      </c>
      <c r="Q992">
        <v>2.9661267001052E-2</v>
      </c>
    </row>
    <row r="993" spans="1:17" hidden="1" x14ac:dyDescent="0.3">
      <c r="A993" t="s">
        <v>2141</v>
      </c>
      <c r="B993" t="s">
        <v>2142</v>
      </c>
      <c r="C993" t="s">
        <v>3184</v>
      </c>
      <c r="D993" t="s">
        <v>1365</v>
      </c>
      <c r="E993">
        <v>2932.8943068899998</v>
      </c>
      <c r="F993">
        <v>380.9</v>
      </c>
      <c r="G993">
        <v>20.486657991790299</v>
      </c>
      <c r="H993">
        <v>-3.6369641798480901</v>
      </c>
      <c r="I993">
        <v>5.2120717879672496</v>
      </c>
      <c r="J993">
        <v>0.337138371766531</v>
      </c>
      <c r="K993">
        <v>392.74514464088401</v>
      </c>
      <c r="L993">
        <v>351.244063204052</v>
      </c>
      <c r="M993">
        <v>45.642707112986798</v>
      </c>
      <c r="N993">
        <v>0.410306454905911</v>
      </c>
      <c r="O993">
        <v>18.626936203728</v>
      </c>
      <c r="P993">
        <v>51.7227643895638</v>
      </c>
      <c r="Q993">
        <v>2.4915095530486001E-2</v>
      </c>
    </row>
    <row r="994" spans="1:17" x14ac:dyDescent="0.3">
      <c r="A994" t="s">
        <v>2143</v>
      </c>
      <c r="B994" t="s">
        <v>2144</v>
      </c>
      <c r="C994" t="s">
        <v>3175</v>
      </c>
      <c r="D994" t="s">
        <v>261</v>
      </c>
      <c r="E994">
        <v>2905.2549349999999</v>
      </c>
      <c r="F994">
        <v>293.5</v>
      </c>
      <c r="G994">
        <v>-22.1020291532305</v>
      </c>
      <c r="H994">
        <v>-6.9941859483142101</v>
      </c>
      <c r="I994">
        <v>-13.074895301748599</v>
      </c>
      <c r="J994">
        <v>5.2689947599766597E-3</v>
      </c>
      <c r="K994">
        <v>315.76109650196702</v>
      </c>
      <c r="L994">
        <v>307.56262804808398</v>
      </c>
      <c r="M994">
        <v>24.544585135719998</v>
      </c>
      <c r="N994">
        <v>1.16903477584681</v>
      </c>
      <c r="O994">
        <v>36.814310051107299</v>
      </c>
      <c r="P994">
        <v>19.722618804813301</v>
      </c>
      <c r="Q994">
        <v>7.3171699718349997E-2</v>
      </c>
    </row>
    <row r="995" spans="1:17" hidden="1" x14ac:dyDescent="0.3">
      <c r="A995" t="s">
        <v>2145</v>
      </c>
      <c r="B995" t="s">
        <v>2146</v>
      </c>
      <c r="C995" t="s">
        <v>3184</v>
      </c>
      <c r="D995" t="s">
        <v>1571</v>
      </c>
      <c r="E995">
        <v>2885.9636600058202</v>
      </c>
      <c r="F995">
        <v>411.05</v>
      </c>
      <c r="G995">
        <v>-26.534562023938999</v>
      </c>
      <c r="H995">
        <v>-0.62781862504644204</v>
      </c>
      <c r="I995">
        <v>-9.7870606127128994</v>
      </c>
      <c r="J995">
        <v>8.7457993971522896</v>
      </c>
      <c r="M995">
        <v>61.272890611807</v>
      </c>
      <c r="O995">
        <v>4.88991606860478</v>
      </c>
      <c r="P995">
        <v>20.684086905460902</v>
      </c>
    </row>
    <row r="996" spans="1:17" hidden="1" x14ac:dyDescent="0.3">
      <c r="A996" t="s">
        <v>2147</v>
      </c>
      <c r="B996" t="s">
        <v>2148</v>
      </c>
      <c r="C996" t="s">
        <v>3184</v>
      </c>
      <c r="D996" t="s">
        <v>187</v>
      </c>
      <c r="E996">
        <v>2884.3315851349998</v>
      </c>
      <c r="F996">
        <v>1999.4</v>
      </c>
      <c r="G996">
        <v>39.435795902555697</v>
      </c>
      <c r="H996">
        <v>0.92357088385349395</v>
      </c>
      <c r="I996">
        <v>66.215694874792106</v>
      </c>
      <c r="J996">
        <v>1.5600594034804001</v>
      </c>
      <c r="K996">
        <v>1950.2185287106099</v>
      </c>
      <c r="L996">
        <v>1538.2637870191199</v>
      </c>
      <c r="M996">
        <v>36.270875395168602</v>
      </c>
      <c r="N996">
        <v>0.50145824838590303</v>
      </c>
      <c r="O996">
        <v>22.971891567470198</v>
      </c>
      <c r="P996">
        <v>96.000392118419697</v>
      </c>
      <c r="Q996">
        <v>0.12881406706474599</v>
      </c>
    </row>
    <row r="997" spans="1:17" hidden="1" x14ac:dyDescent="0.3">
      <c r="A997" t="s">
        <v>2149</v>
      </c>
      <c r="B997" t="s">
        <v>2150</v>
      </c>
      <c r="C997" t="s">
        <v>3184</v>
      </c>
      <c r="D997" t="s">
        <v>187</v>
      </c>
      <c r="E997">
        <v>2877.093360375</v>
      </c>
      <c r="F997">
        <v>1897.9</v>
      </c>
      <c r="G997">
        <v>-44.176078909997401</v>
      </c>
      <c r="H997">
        <v>-6.5700593384250796</v>
      </c>
      <c r="I997">
        <v>-8.0482804321110795</v>
      </c>
      <c r="J997">
        <v>2.3322082657335201</v>
      </c>
      <c r="K997">
        <v>1959.53855584345</v>
      </c>
      <c r="L997">
        <v>2010.14215723337</v>
      </c>
      <c r="M997">
        <v>40.612318245907197</v>
      </c>
      <c r="N997">
        <v>0.43160284249465602</v>
      </c>
      <c r="O997">
        <v>29.616945044522801</v>
      </c>
      <c r="P997">
        <v>8.9401027466062093</v>
      </c>
      <c r="Q997">
        <v>3.3158730735909997E-2</v>
      </c>
    </row>
    <row r="998" spans="1:17" hidden="1" x14ac:dyDescent="0.3">
      <c r="A998" t="s">
        <v>2151</v>
      </c>
      <c r="B998" t="s">
        <v>2152</v>
      </c>
      <c r="C998" t="s">
        <v>3184</v>
      </c>
      <c r="D998" t="s">
        <v>261</v>
      </c>
      <c r="E998">
        <v>2871.94</v>
      </c>
      <c r="F998">
        <v>14272.5</v>
      </c>
      <c r="G998">
        <v>-32.567139963620498</v>
      </c>
      <c r="H998">
        <v>-2.5695985809109301</v>
      </c>
      <c r="I998">
        <v>10.630464761207101</v>
      </c>
      <c r="J998">
        <v>1.1217598140921501</v>
      </c>
      <c r="K998">
        <v>14757.4133876375</v>
      </c>
      <c r="L998">
        <v>13978.6999724324</v>
      </c>
      <c r="M998">
        <v>37.715096901408799</v>
      </c>
      <c r="N998">
        <v>0.47102983638113499</v>
      </c>
      <c r="O998">
        <v>19.1105272376948</v>
      </c>
      <c r="P998">
        <v>37.222382463224598</v>
      </c>
      <c r="Q998">
        <v>0.13887284039174599</v>
      </c>
    </row>
    <row r="999" spans="1:17" hidden="1" x14ac:dyDescent="0.3">
      <c r="A999" t="s">
        <v>2153</v>
      </c>
      <c r="B999" t="s">
        <v>2154</v>
      </c>
      <c r="C999" t="s">
        <v>3184</v>
      </c>
      <c r="D999" t="s">
        <v>124</v>
      </c>
      <c r="E999">
        <v>2868.6512640000001</v>
      </c>
      <c r="F999">
        <v>580.04999999999995</v>
      </c>
      <c r="G999">
        <v>6.2999223720634996</v>
      </c>
      <c r="H999">
        <v>-0.68371979399443195</v>
      </c>
      <c r="I999">
        <v>17.7182514135629</v>
      </c>
      <c r="J999">
        <v>4.2005620499718201</v>
      </c>
      <c r="K999">
        <v>590.46893513263899</v>
      </c>
      <c r="L999">
        <v>550.46556250032597</v>
      </c>
      <c r="M999">
        <v>54.636572589021</v>
      </c>
      <c r="N999">
        <v>0.39528782859561001</v>
      </c>
      <c r="O999">
        <v>25.8167399362124</v>
      </c>
      <c r="P999">
        <v>40.618181818181696</v>
      </c>
      <c r="Q999">
        <v>2.1709976028991999E-2</v>
      </c>
    </row>
    <row r="1000" spans="1:17" hidden="1" x14ac:dyDescent="0.3">
      <c r="A1000" t="s">
        <v>2155</v>
      </c>
      <c r="B1000" t="s">
        <v>2156</v>
      </c>
      <c r="C1000" t="s">
        <v>3184</v>
      </c>
      <c r="D1000" t="s">
        <v>215</v>
      </c>
      <c r="E1000">
        <v>2863.96</v>
      </c>
      <c r="F1000">
        <v>650.20000000000005</v>
      </c>
      <c r="G1000">
        <v>109.83497181203001</v>
      </c>
      <c r="H1000">
        <v>8.6914941698919108</v>
      </c>
      <c r="I1000">
        <v>118.42734880114099</v>
      </c>
      <c r="J1000">
        <v>7.03484483431731</v>
      </c>
      <c r="K1000">
        <v>562.90954934664501</v>
      </c>
      <c r="L1000">
        <v>417.36702422964498</v>
      </c>
      <c r="M1000">
        <v>63.1008697588479</v>
      </c>
      <c r="N1000">
        <v>0.45039682745535498</v>
      </c>
      <c r="O1000">
        <v>10.273761919409401</v>
      </c>
      <c r="P1000">
        <v>185.865025280281</v>
      </c>
      <c r="Q1000">
        <v>0.20505438908076201</v>
      </c>
    </row>
    <row r="1001" spans="1:17" x14ac:dyDescent="0.3">
      <c r="A1001" t="s">
        <v>2157</v>
      </c>
      <c r="B1001" t="s">
        <v>2158</v>
      </c>
      <c r="C1001" t="s">
        <v>3173</v>
      </c>
      <c r="D1001" t="s">
        <v>192</v>
      </c>
      <c r="E1001">
        <v>2861.134700655</v>
      </c>
      <c r="F1001">
        <v>175.79</v>
      </c>
      <c r="G1001">
        <v>-21.7473526326879</v>
      </c>
      <c r="H1001">
        <v>-7.24779957320193</v>
      </c>
      <c r="I1001">
        <v>-40.5192389573144</v>
      </c>
      <c r="J1001">
        <v>2.3544856940554899</v>
      </c>
      <c r="K1001">
        <v>188.536906524345</v>
      </c>
      <c r="L1001">
        <v>186.35352252024401</v>
      </c>
      <c r="M1001">
        <v>37.814945731645999</v>
      </c>
      <c r="N1001">
        <v>0.48922014696578497</v>
      </c>
      <c r="O1001">
        <v>60.987541953467201</v>
      </c>
      <c r="P1001">
        <v>32.172932330827003</v>
      </c>
      <c r="Q1001">
        <v>-3.0992508873920001E-2</v>
      </c>
    </row>
    <row r="1002" spans="1:17" hidden="1" x14ac:dyDescent="0.3">
      <c r="A1002" t="s">
        <v>2159</v>
      </c>
      <c r="B1002" t="s">
        <v>2160</v>
      </c>
      <c r="C1002" t="s">
        <v>3184</v>
      </c>
      <c r="D1002" t="s">
        <v>130</v>
      </c>
      <c r="E1002">
        <v>2852.4526392530902</v>
      </c>
      <c r="F1002">
        <v>148.62</v>
      </c>
      <c r="G1002">
        <v>-39.691370476851098</v>
      </c>
      <c r="H1002">
        <v>-12.242317339699399</v>
      </c>
      <c r="I1002">
        <v>-22.943869065625002</v>
      </c>
      <c r="J1002">
        <v>2.9596088901384201</v>
      </c>
      <c r="O1002">
        <v>27.842820616336901</v>
      </c>
      <c r="P1002">
        <v>1.8852402824432699</v>
      </c>
    </row>
    <row r="1003" spans="1:17" hidden="1" x14ac:dyDescent="0.3">
      <c r="A1003" t="s">
        <v>2161</v>
      </c>
      <c r="B1003" t="s">
        <v>2162</v>
      </c>
      <c r="C1003" t="s">
        <v>3184</v>
      </c>
      <c r="D1003" t="s">
        <v>117</v>
      </c>
      <c r="E1003">
        <v>2851.0887086500002</v>
      </c>
      <c r="F1003">
        <v>3918.05</v>
      </c>
      <c r="G1003">
        <v>21.649714313394501</v>
      </c>
      <c r="H1003">
        <v>-4.30279926741024</v>
      </c>
      <c r="I1003">
        <v>-23.054477297462601</v>
      </c>
      <c r="J1003">
        <v>3.65307130334407</v>
      </c>
      <c r="K1003">
        <v>4177.9841965863297</v>
      </c>
      <c r="L1003">
        <v>3884.6907145454402</v>
      </c>
      <c r="M1003">
        <v>36.292003071227498</v>
      </c>
      <c r="N1003">
        <v>1.7138760435740601</v>
      </c>
      <c r="O1003">
        <v>31.2642768724237</v>
      </c>
      <c r="P1003">
        <v>83.670073129570596</v>
      </c>
      <c r="Q1003">
        <v>0.129836134573899</v>
      </c>
    </row>
    <row r="1004" spans="1:17" hidden="1" x14ac:dyDescent="0.3">
      <c r="A1004" t="s">
        <v>2163</v>
      </c>
      <c r="B1004" t="s">
        <v>2164</v>
      </c>
      <c r="C1004" t="s">
        <v>3184</v>
      </c>
      <c r="D1004" t="s">
        <v>124</v>
      </c>
      <c r="E1004">
        <v>2844.445275</v>
      </c>
      <c r="F1004">
        <v>549.65</v>
      </c>
      <c r="G1004">
        <v>-58.071197050503798</v>
      </c>
      <c r="H1004">
        <v>-4.6341024468058301</v>
      </c>
      <c r="I1004">
        <v>-27.556519016918799</v>
      </c>
      <c r="J1004">
        <v>0.94175744359455504</v>
      </c>
      <c r="K1004">
        <v>583.71550552315398</v>
      </c>
      <c r="L1004">
        <v>625.79359398859697</v>
      </c>
      <c r="M1004">
        <v>25.503580661662198</v>
      </c>
      <c r="N1004">
        <v>0.51138788459635398</v>
      </c>
      <c r="O1004">
        <v>56.281269899026597</v>
      </c>
      <c r="P1004">
        <v>9.7105788423153605</v>
      </c>
      <c r="Q1004">
        <v>1.3396086197476001E-2</v>
      </c>
    </row>
    <row r="1005" spans="1:17" hidden="1" x14ac:dyDescent="0.3">
      <c r="A1005" t="s">
        <v>2165</v>
      </c>
      <c r="B1005" t="s">
        <v>2166</v>
      </c>
      <c r="C1005" t="s">
        <v>3184</v>
      </c>
      <c r="D1005" t="s">
        <v>377</v>
      </c>
      <c r="E1005">
        <v>2838.6373181250001</v>
      </c>
      <c r="F1005">
        <v>1887.75</v>
      </c>
      <c r="G1005">
        <v>-46.991952152993797</v>
      </c>
      <c r="H1005">
        <v>3.45309836500223</v>
      </c>
      <c r="I1005">
        <v>-5.5857959868240101</v>
      </c>
      <c r="J1005">
        <v>2.3464353362871599</v>
      </c>
      <c r="K1005">
        <v>1895.29867532907</v>
      </c>
      <c r="L1005">
        <v>1962.13773950157</v>
      </c>
      <c r="M1005">
        <v>48.365320344073403</v>
      </c>
      <c r="N1005">
        <v>1.0792572859926</v>
      </c>
      <c r="O1005">
        <v>30.313865713150498</v>
      </c>
      <c r="P1005">
        <v>11.7011834319526</v>
      </c>
      <c r="Q1005">
        <v>-9.4902330794629994E-2</v>
      </c>
    </row>
    <row r="1006" spans="1:17" hidden="1" x14ac:dyDescent="0.3">
      <c r="A1006" t="s">
        <v>2167</v>
      </c>
      <c r="B1006" t="s">
        <v>2168</v>
      </c>
      <c r="C1006" t="s">
        <v>3184</v>
      </c>
      <c r="D1006" t="s">
        <v>124</v>
      </c>
      <c r="E1006">
        <v>2837.70069997982</v>
      </c>
      <c r="F1006">
        <v>52.06</v>
      </c>
      <c r="G1006">
        <v>16.0001749283355</v>
      </c>
      <c r="H1006">
        <v>4.0865542556313299</v>
      </c>
      <c r="I1006">
        <v>30.629757319080198</v>
      </c>
      <c r="J1006">
        <v>3.6097805917243599</v>
      </c>
      <c r="K1006">
        <v>50.3607596873644</v>
      </c>
      <c r="L1006">
        <v>42.935463933101403</v>
      </c>
      <c r="M1006">
        <v>47.069426465272102</v>
      </c>
      <c r="N1006">
        <v>0.85215328972161597</v>
      </c>
      <c r="O1006">
        <v>13.1386861313868</v>
      </c>
      <c r="P1006">
        <v>69.687092568448506</v>
      </c>
      <c r="Q1006">
        <v>0.120372682954102</v>
      </c>
    </row>
    <row r="1007" spans="1:17" hidden="1" x14ac:dyDescent="0.3">
      <c r="A1007" t="s">
        <v>2169</v>
      </c>
      <c r="B1007" t="s">
        <v>2170</v>
      </c>
      <c r="C1007" t="s">
        <v>3184</v>
      </c>
      <c r="D1007" t="s">
        <v>46</v>
      </c>
      <c r="E1007">
        <v>2824.6887980885099</v>
      </c>
      <c r="F1007">
        <v>2565.15</v>
      </c>
      <c r="G1007">
        <v>25.936076648940599</v>
      </c>
      <c r="H1007">
        <v>-0.96255544852198605</v>
      </c>
      <c r="I1007">
        <v>-19.130400789707199</v>
      </c>
      <c r="J1007">
        <v>1.3634045567394699</v>
      </c>
      <c r="K1007">
        <v>2758.4172731293502</v>
      </c>
      <c r="L1007">
        <v>2586.5731627833702</v>
      </c>
      <c r="M1007">
        <v>37.676094565406999</v>
      </c>
      <c r="N1007">
        <v>0.49217519470784099</v>
      </c>
      <c r="O1007">
        <v>44.549051712375402</v>
      </c>
      <c r="P1007">
        <v>58.440395305744197</v>
      </c>
      <c r="Q1007">
        <v>6.9929478408036996E-2</v>
      </c>
    </row>
    <row r="1008" spans="1:17" hidden="1" x14ac:dyDescent="0.3">
      <c r="A1008" t="s">
        <v>2171</v>
      </c>
      <c r="B1008" t="s">
        <v>2172</v>
      </c>
      <c r="C1008" t="s">
        <v>3184</v>
      </c>
      <c r="D1008" t="s">
        <v>838</v>
      </c>
      <c r="E1008">
        <v>2823.9</v>
      </c>
      <c r="F1008">
        <v>475.2</v>
      </c>
      <c r="G1008">
        <v>-22.0647479090795</v>
      </c>
      <c r="H1008">
        <v>20.797169839787699</v>
      </c>
      <c r="I1008">
        <v>-5.31724649785337</v>
      </c>
      <c r="J1008">
        <v>0.28761267418724101</v>
      </c>
      <c r="M1008">
        <v>44.045638567238797</v>
      </c>
      <c r="O1008">
        <v>24.936868686868699</v>
      </c>
      <c r="P1008">
        <v>25.052631578947299</v>
      </c>
    </row>
    <row r="1009" spans="1:17" hidden="1" x14ac:dyDescent="0.3">
      <c r="A1009" t="s">
        <v>2173</v>
      </c>
      <c r="B1009" t="s">
        <v>2174</v>
      </c>
      <c r="C1009" t="s">
        <v>3184</v>
      </c>
      <c r="D1009" t="s">
        <v>289</v>
      </c>
      <c r="E1009">
        <v>2814.19724894</v>
      </c>
      <c r="F1009">
        <v>1870.75</v>
      </c>
      <c r="G1009">
        <v>-17.663812232794498</v>
      </c>
      <c r="H1009">
        <v>7.1484226336195498</v>
      </c>
      <c r="I1009">
        <v>-11.3157609969224</v>
      </c>
      <c r="J1009">
        <v>5.4248549710317304</v>
      </c>
      <c r="K1009">
        <v>1799.4692229754201</v>
      </c>
      <c r="L1009">
        <v>1714.84909724978</v>
      </c>
      <c r="M1009">
        <v>69.065394879679602</v>
      </c>
      <c r="N1009">
        <v>1.1269154877062699</v>
      </c>
      <c r="O1009">
        <v>13.719096619003</v>
      </c>
      <c r="P1009">
        <v>42.805343511450303</v>
      </c>
      <c r="Q1009">
        <v>2.8426977771480001E-2</v>
      </c>
    </row>
    <row r="1010" spans="1:17" hidden="1" x14ac:dyDescent="0.3">
      <c r="A1010" t="s">
        <v>2175</v>
      </c>
      <c r="B1010" t="s">
        <v>2176</v>
      </c>
      <c r="C1010" t="s">
        <v>3184</v>
      </c>
      <c r="D1010" t="s">
        <v>270</v>
      </c>
      <c r="E1010">
        <v>2810.65427443728</v>
      </c>
      <c r="F1010">
        <v>509.3</v>
      </c>
      <c r="G1010">
        <v>124.55330930637</v>
      </c>
      <c r="H1010">
        <v>-7.52698200082133</v>
      </c>
      <c r="I1010">
        <v>48.138245034865498</v>
      </c>
      <c r="J1010">
        <v>-0.64173123379853303</v>
      </c>
      <c r="K1010">
        <v>574.19676073742801</v>
      </c>
      <c r="L1010">
        <v>488.35205881804802</v>
      </c>
      <c r="M1010">
        <v>28.275533026152601</v>
      </c>
      <c r="N1010">
        <v>0.84515310583331404</v>
      </c>
      <c r="O1010">
        <v>78.440997447476903</v>
      </c>
      <c r="P1010">
        <v>159.83368195500199</v>
      </c>
      <c r="Q1010">
        <v>0.17762538261979099</v>
      </c>
    </row>
    <row r="1011" spans="1:17" hidden="1" x14ac:dyDescent="0.3">
      <c r="A1011" t="s">
        <v>2177</v>
      </c>
      <c r="B1011" t="s">
        <v>2178</v>
      </c>
      <c r="C1011" t="s">
        <v>3184</v>
      </c>
      <c r="D1011" t="s">
        <v>1996</v>
      </c>
      <c r="E1011">
        <v>2808.96</v>
      </c>
      <c r="F1011">
        <v>435.25</v>
      </c>
      <c r="G1011">
        <v>24.5558895490549</v>
      </c>
      <c r="H1011">
        <v>14.638230605505999</v>
      </c>
      <c r="I1011">
        <v>28.2624743274359</v>
      </c>
      <c r="J1011">
        <v>0.52923510153112796</v>
      </c>
      <c r="K1011">
        <v>390.58637215767499</v>
      </c>
      <c r="L1011">
        <v>315.61865195449599</v>
      </c>
      <c r="M1011">
        <v>54.009531619963198</v>
      </c>
      <c r="N1011">
        <v>0.42160004418090402</v>
      </c>
      <c r="O1011">
        <v>9.5002871912693792</v>
      </c>
      <c r="P1011">
        <v>91.697863906628399</v>
      </c>
      <c r="Q1011">
        <v>0.17206711897307</v>
      </c>
    </row>
    <row r="1012" spans="1:17" hidden="1" x14ac:dyDescent="0.3">
      <c r="A1012" t="s">
        <v>2179</v>
      </c>
      <c r="B1012" t="s">
        <v>2180</v>
      </c>
      <c r="C1012" t="s">
        <v>3184</v>
      </c>
      <c r="D1012" t="s">
        <v>198</v>
      </c>
      <c r="E1012">
        <v>2806.9235164625902</v>
      </c>
      <c r="F1012">
        <v>1892.25</v>
      </c>
      <c r="G1012">
        <v>21.9256663385639</v>
      </c>
      <c r="H1012">
        <v>-3.9761308024761601</v>
      </c>
      <c r="I1012">
        <v>-20.715054424894401</v>
      </c>
      <c r="J1012">
        <v>6.6875539476798096</v>
      </c>
      <c r="K1012">
        <v>1975.1647823163601</v>
      </c>
      <c r="L1012">
        <v>1865.42697093068</v>
      </c>
      <c r="M1012">
        <v>57.0069079904777</v>
      </c>
      <c r="N1012">
        <v>0.81145464378735599</v>
      </c>
      <c r="O1012">
        <v>31.060906328444901</v>
      </c>
      <c r="P1012">
        <v>58.353906021172399</v>
      </c>
      <c r="Q1012">
        <v>0.11711219984038</v>
      </c>
    </row>
    <row r="1013" spans="1:17" hidden="1" x14ac:dyDescent="0.3">
      <c r="A1013" t="s">
        <v>2181</v>
      </c>
      <c r="B1013" t="s">
        <v>2182</v>
      </c>
      <c r="C1013" t="s">
        <v>3184</v>
      </c>
      <c r="D1013" t="s">
        <v>143</v>
      </c>
      <c r="E1013">
        <v>2805.37005</v>
      </c>
      <c r="F1013">
        <v>495.75</v>
      </c>
      <c r="G1013">
        <v>-39.119708681510602</v>
      </c>
      <c r="H1013">
        <v>5.0737679802504001</v>
      </c>
      <c r="I1013">
        <v>2.3536726704021702</v>
      </c>
      <c r="J1013">
        <v>-3.1985419757605098</v>
      </c>
      <c r="K1013">
        <v>457.33636498849103</v>
      </c>
      <c r="L1013">
        <v>446.29054388670698</v>
      </c>
      <c r="M1013">
        <v>54.089055932048602</v>
      </c>
      <c r="N1013">
        <v>0.97187647754099604</v>
      </c>
      <c r="O1013">
        <v>21.028744326777598</v>
      </c>
      <c r="P1013">
        <v>52.538461538461497</v>
      </c>
      <c r="Q1013">
        <v>0.24226576592917901</v>
      </c>
    </row>
    <row r="1014" spans="1:17" hidden="1" x14ac:dyDescent="0.3">
      <c r="A1014" t="s">
        <v>2183</v>
      </c>
      <c r="B1014" t="s">
        <v>2184</v>
      </c>
      <c r="C1014" t="s">
        <v>3184</v>
      </c>
      <c r="D1014" t="s">
        <v>2185</v>
      </c>
      <c r="E1014">
        <v>2804.7072294191398</v>
      </c>
      <c r="F1014">
        <v>1030.8499999999999</v>
      </c>
      <c r="G1014">
        <v>91.158455512416694</v>
      </c>
      <c r="H1014">
        <v>16.390938474254</v>
      </c>
      <c r="I1014">
        <v>26.304157059700799</v>
      </c>
      <c r="J1014">
        <v>11.2060802837004</v>
      </c>
      <c r="K1014">
        <v>962.96621708538896</v>
      </c>
      <c r="L1014">
        <v>872.23450238929797</v>
      </c>
      <c r="M1014">
        <v>76.353509664387303</v>
      </c>
      <c r="N1014">
        <v>0.84463758976383396</v>
      </c>
      <c r="O1014">
        <v>41.431828103021701</v>
      </c>
      <c r="P1014">
        <v>141.926777751701</v>
      </c>
      <c r="Q1014">
        <v>9.4849265521691997E-2</v>
      </c>
    </row>
    <row r="1015" spans="1:17" x14ac:dyDescent="0.3">
      <c r="A1015" t="s">
        <v>2186</v>
      </c>
      <c r="B1015" t="s">
        <v>2187</v>
      </c>
      <c r="C1015" t="s">
        <v>3171</v>
      </c>
      <c r="D1015" t="s">
        <v>400</v>
      </c>
      <c r="E1015">
        <v>2801.4076369599902</v>
      </c>
      <c r="F1015">
        <v>1971.35</v>
      </c>
      <c r="G1015">
        <v>-28.522601334847899</v>
      </c>
      <c r="H1015">
        <v>-13.795737253119301</v>
      </c>
      <c r="I1015">
        <v>5.1640597372004997</v>
      </c>
      <c r="J1015">
        <v>-3.3901914477838102</v>
      </c>
      <c r="K1015">
        <v>2151.8558946442899</v>
      </c>
      <c r="L1015">
        <v>1990.69886563859</v>
      </c>
      <c r="M1015">
        <v>19.937325821204201</v>
      </c>
      <c r="N1015">
        <v>0.53472490413331697</v>
      </c>
      <c r="O1015">
        <v>29.857711720394601</v>
      </c>
      <c r="P1015">
        <v>28.762246897452599</v>
      </c>
      <c r="Q1015">
        <v>-7.2912581527746004E-2</v>
      </c>
    </row>
    <row r="1016" spans="1:17" x14ac:dyDescent="0.3">
      <c r="A1016" t="s">
        <v>2188</v>
      </c>
      <c r="B1016" t="s">
        <v>2189</v>
      </c>
      <c r="C1016" t="s">
        <v>3167</v>
      </c>
      <c r="D1016" t="s">
        <v>446</v>
      </c>
      <c r="E1016">
        <v>2799.4630283179999</v>
      </c>
      <c r="F1016">
        <v>82.39</v>
      </c>
      <c r="G1016">
        <v>-37.343937023938999</v>
      </c>
      <c r="H1016">
        <v>-3.7060817501548202</v>
      </c>
      <c r="I1016">
        <v>-24.290321191181</v>
      </c>
      <c r="J1016">
        <v>-1.06333375192464</v>
      </c>
      <c r="K1016">
        <v>87.2393544441274</v>
      </c>
      <c r="L1016">
        <v>86.471479405277407</v>
      </c>
      <c r="M1016">
        <v>29.850017914244599</v>
      </c>
      <c r="N1016">
        <v>0.72733037313996995</v>
      </c>
      <c r="O1016">
        <v>45.648743779584898</v>
      </c>
      <c r="P1016">
        <v>31.718625099920001</v>
      </c>
      <c r="Q1016">
        <v>-2.8326800455615E-2</v>
      </c>
    </row>
    <row r="1017" spans="1:17" hidden="1" x14ac:dyDescent="0.3">
      <c r="A1017" t="s">
        <v>2190</v>
      </c>
      <c r="B1017" t="s">
        <v>2191</v>
      </c>
      <c r="C1017" t="s">
        <v>3184</v>
      </c>
      <c r="D1017" t="s">
        <v>228</v>
      </c>
      <c r="E1017">
        <v>2796.9490184973001</v>
      </c>
      <c r="F1017">
        <v>6396.15</v>
      </c>
      <c r="G1017">
        <v>89.012749058539498</v>
      </c>
      <c r="H1017">
        <v>6.8812176589235099</v>
      </c>
      <c r="I1017">
        <v>48.028617736353098</v>
      </c>
      <c r="J1017">
        <v>1.10295694112302</v>
      </c>
      <c r="K1017">
        <v>6070.1289650712797</v>
      </c>
      <c r="L1017">
        <v>4876.0891018262801</v>
      </c>
      <c r="M1017">
        <v>49.339492273406002</v>
      </c>
      <c r="N1017">
        <v>0.70792508729234904</v>
      </c>
      <c r="O1017">
        <v>6.3139544882468304</v>
      </c>
      <c r="P1017">
        <v>159.57874231448201</v>
      </c>
      <c r="Q1017">
        <v>0.122809380178298</v>
      </c>
    </row>
    <row r="1018" spans="1:17" hidden="1" x14ac:dyDescent="0.3">
      <c r="A1018" t="s">
        <v>2192</v>
      </c>
      <c r="B1018" t="s">
        <v>2193</v>
      </c>
      <c r="C1018" t="s">
        <v>3184</v>
      </c>
      <c r="D1018" t="s">
        <v>2194</v>
      </c>
      <c r="E1018">
        <v>2791.8249656736898</v>
      </c>
      <c r="F1018">
        <v>538</v>
      </c>
      <c r="G1018">
        <v>126.893414166537</v>
      </c>
      <c r="H1018">
        <v>11.5642486904915</v>
      </c>
      <c r="I1018">
        <v>78.705327407194602</v>
      </c>
      <c r="J1018">
        <v>-5.9750685286241696</v>
      </c>
      <c r="K1018">
        <v>515.34099464554902</v>
      </c>
      <c r="M1018">
        <v>62.018789535861302</v>
      </c>
      <c r="N1018">
        <v>1.7721180168305699</v>
      </c>
      <c r="O1018">
        <v>33.224907063197001</v>
      </c>
      <c r="P1018">
        <v>169</v>
      </c>
    </row>
    <row r="1019" spans="1:17" hidden="1" x14ac:dyDescent="0.3">
      <c r="A1019" t="s">
        <v>2195</v>
      </c>
      <c r="B1019" t="s">
        <v>2196</v>
      </c>
      <c r="C1019" t="s">
        <v>3184</v>
      </c>
      <c r="D1019" t="s">
        <v>270</v>
      </c>
      <c r="E1019">
        <v>2788.21781749</v>
      </c>
      <c r="F1019">
        <v>459.45</v>
      </c>
      <c r="G1019">
        <v>-31.197350269908899</v>
      </c>
      <c r="H1019">
        <v>8.8267694078400805</v>
      </c>
      <c r="I1019">
        <v>6.1713696198452199</v>
      </c>
      <c r="J1019">
        <v>0.72206596875181805</v>
      </c>
      <c r="K1019">
        <v>457.12060537489498</v>
      </c>
      <c r="L1019">
        <v>424.93548614774897</v>
      </c>
      <c r="M1019">
        <v>42.671297332485203</v>
      </c>
      <c r="N1019">
        <v>0.75065138873676995</v>
      </c>
      <c r="O1019">
        <v>17.031232995973401</v>
      </c>
      <c r="P1019">
        <v>38.869578358772799</v>
      </c>
      <c r="Q1019">
        <v>-3.8248571557545998E-2</v>
      </c>
    </row>
    <row r="1020" spans="1:17" hidden="1" x14ac:dyDescent="0.3">
      <c r="A1020" t="s">
        <v>2197</v>
      </c>
      <c r="B1020" t="s">
        <v>2198</v>
      </c>
      <c r="C1020" t="s">
        <v>3184</v>
      </c>
      <c r="D1020" t="s">
        <v>89</v>
      </c>
      <c r="E1020">
        <v>2784.4017089457202</v>
      </c>
      <c r="F1020">
        <v>476.25</v>
      </c>
      <c r="G1020">
        <v>-28.981106257746301</v>
      </c>
      <c r="H1020">
        <v>-5.9516815015491096</v>
      </c>
      <c r="I1020">
        <v>-12.2336048465201</v>
      </c>
      <c r="J1020">
        <v>3.3065223887091801</v>
      </c>
      <c r="K1020">
        <v>516.42580855471101</v>
      </c>
      <c r="M1020">
        <v>43.540870937558203</v>
      </c>
      <c r="N1020">
        <v>0.26063439468594501</v>
      </c>
      <c r="O1020">
        <v>31.758530183727</v>
      </c>
      <c r="P1020">
        <v>1.2866865163760199</v>
      </c>
    </row>
    <row r="1021" spans="1:17" hidden="1" x14ac:dyDescent="0.3">
      <c r="A1021" t="s">
        <v>2199</v>
      </c>
      <c r="B1021" t="s">
        <v>2200</v>
      </c>
      <c r="C1021" t="s">
        <v>3184</v>
      </c>
      <c r="D1021" t="s">
        <v>215</v>
      </c>
      <c r="E1021">
        <v>2766.7579088349999</v>
      </c>
      <c r="F1021">
        <v>1714.65</v>
      </c>
      <c r="G1021">
        <v>42.167937976060898</v>
      </c>
      <c r="H1021">
        <v>-0.33455182749468798</v>
      </c>
      <c r="I1021">
        <v>7.9458715728106304</v>
      </c>
      <c r="J1021">
        <v>9.9068504138903606</v>
      </c>
      <c r="K1021">
        <v>1814.4134927721</v>
      </c>
      <c r="L1021">
        <v>1606.2338641405199</v>
      </c>
      <c r="M1021">
        <v>51.492904681021599</v>
      </c>
      <c r="N1021">
        <v>0.93752692804825499</v>
      </c>
      <c r="O1021">
        <v>46.9687691365584</v>
      </c>
      <c r="P1021">
        <v>85.157388909886095</v>
      </c>
    </row>
    <row r="1022" spans="1:17" hidden="1" x14ac:dyDescent="0.3">
      <c r="A1022" t="s">
        <v>2201</v>
      </c>
      <c r="B1022" t="s">
        <v>2202</v>
      </c>
      <c r="C1022" t="s">
        <v>3184</v>
      </c>
      <c r="D1022" t="s">
        <v>277</v>
      </c>
      <c r="E1022">
        <v>2760.6132876849902</v>
      </c>
      <c r="F1022">
        <v>855.15</v>
      </c>
      <c r="G1022">
        <v>-4.0920839858717102</v>
      </c>
      <c r="H1022">
        <v>20.533175618047</v>
      </c>
      <c r="I1022">
        <v>22.247097647060102</v>
      </c>
      <c r="J1022">
        <v>4.8501174467008301</v>
      </c>
      <c r="K1022">
        <v>759.53056254270996</v>
      </c>
      <c r="L1022">
        <v>674.69981496004004</v>
      </c>
      <c r="M1022">
        <v>67.484658471863995</v>
      </c>
      <c r="N1022">
        <v>1.0054406939187699</v>
      </c>
      <c r="O1022">
        <v>2.9760860667719098</v>
      </c>
      <c r="P1022">
        <v>61.944891582236501</v>
      </c>
      <c r="Q1022">
        <v>-9.6670534172630003E-3</v>
      </c>
    </row>
    <row r="1023" spans="1:17" hidden="1" x14ac:dyDescent="0.3">
      <c r="A1023" t="s">
        <v>2203</v>
      </c>
      <c r="B1023" t="s">
        <v>2204</v>
      </c>
      <c r="C1023" t="s">
        <v>3184</v>
      </c>
      <c r="D1023" t="s">
        <v>706</v>
      </c>
      <c r="E1023">
        <v>2753.7850353099998</v>
      </c>
      <c r="F1023">
        <v>2254.25</v>
      </c>
      <c r="G1023">
        <v>-29.254901636951001</v>
      </c>
      <c r="H1023">
        <v>-6.8971232620683596</v>
      </c>
      <c r="I1023">
        <v>-23.832742099951901</v>
      </c>
      <c r="J1023">
        <v>-0.17558231233746799</v>
      </c>
      <c r="K1023">
        <v>2451.79013388262</v>
      </c>
      <c r="L1023">
        <v>2409.6107317595802</v>
      </c>
      <c r="M1023">
        <v>36.327941434111999</v>
      </c>
      <c r="N1023">
        <v>0.44441588089866901</v>
      </c>
      <c r="O1023">
        <v>43.2849062881224</v>
      </c>
      <c r="P1023">
        <v>15.7777150047507</v>
      </c>
      <c r="Q1023">
        <v>6.4007819980762007E-2</v>
      </c>
    </row>
    <row r="1024" spans="1:17" x14ac:dyDescent="0.3">
      <c r="A1024" t="s">
        <v>2205</v>
      </c>
      <c r="B1024" t="s">
        <v>2206</v>
      </c>
      <c r="C1024" t="s">
        <v>3186</v>
      </c>
      <c r="D1024" t="s">
        <v>1951</v>
      </c>
      <c r="E1024">
        <v>2752.6779502300001</v>
      </c>
      <c r="F1024">
        <v>14.79</v>
      </c>
      <c r="G1024">
        <v>-47.809458718153898</v>
      </c>
      <c r="H1024">
        <v>1.88759416472537</v>
      </c>
      <c r="I1024">
        <v>-35.115005638890899</v>
      </c>
      <c r="J1024">
        <v>11.006900822647101</v>
      </c>
      <c r="K1024">
        <v>14.5911694366718</v>
      </c>
      <c r="L1024">
        <v>16.319454402057399</v>
      </c>
      <c r="M1024">
        <v>75.989495140717295</v>
      </c>
      <c r="N1024">
        <v>1.5433002804504501</v>
      </c>
      <c r="O1024">
        <v>76.132521974306897</v>
      </c>
      <c r="P1024">
        <v>15.0972762645914</v>
      </c>
      <c r="Q1024">
        <v>-2.2129491448850999E-2</v>
      </c>
    </row>
    <row r="1025" spans="1:17" hidden="1" x14ac:dyDescent="0.3">
      <c r="A1025" t="s">
        <v>2207</v>
      </c>
      <c r="B1025" t="s">
        <v>2208</v>
      </c>
      <c r="C1025" t="s">
        <v>3184</v>
      </c>
      <c r="D1025" t="s">
        <v>261</v>
      </c>
      <c r="E1025">
        <v>2752.1228262</v>
      </c>
      <c r="F1025">
        <v>398.35</v>
      </c>
      <c r="G1025">
        <v>-57.991235477800998</v>
      </c>
      <c r="H1025">
        <v>-1.73259122892643</v>
      </c>
      <c r="I1025">
        <v>-26.429141198595499</v>
      </c>
      <c r="J1025">
        <v>1.11086780247478</v>
      </c>
      <c r="K1025">
        <v>415.46255821460898</v>
      </c>
      <c r="L1025">
        <v>461.79481126430301</v>
      </c>
      <c r="M1025">
        <v>45.462003201949003</v>
      </c>
      <c r="N1025">
        <v>1.0627337732464901</v>
      </c>
      <c r="O1025">
        <v>45.048324337893703</v>
      </c>
      <c r="P1025">
        <v>0.390625</v>
      </c>
      <c r="Q1025">
        <v>-0.198170807339033</v>
      </c>
    </row>
    <row r="1026" spans="1:17" x14ac:dyDescent="0.3">
      <c r="A1026" t="s">
        <v>2209</v>
      </c>
      <c r="B1026" t="s">
        <v>2210</v>
      </c>
      <c r="C1026" t="s">
        <v>3175</v>
      </c>
      <c r="D1026" t="s">
        <v>1571</v>
      </c>
      <c r="E1026">
        <v>2744.5790785499998</v>
      </c>
      <c r="F1026">
        <v>654.79999999999995</v>
      </c>
      <c r="G1026">
        <v>-49.710310276749702</v>
      </c>
      <c r="H1026">
        <v>15.394134357201899</v>
      </c>
      <c r="I1026">
        <v>-29.909313247280899</v>
      </c>
      <c r="J1026">
        <v>8.3912920312920196</v>
      </c>
      <c r="K1026">
        <v>623.17987543045501</v>
      </c>
      <c r="L1026">
        <v>677.74430183444201</v>
      </c>
      <c r="M1026">
        <v>83.456740107093594</v>
      </c>
      <c r="N1026">
        <v>0.97980836464942</v>
      </c>
      <c r="O1026">
        <v>38.210140500916303</v>
      </c>
      <c r="P1026">
        <v>20.990391722099002</v>
      </c>
    </row>
    <row r="1027" spans="1:17" hidden="1" x14ac:dyDescent="0.3">
      <c r="A1027" t="s">
        <v>2211</v>
      </c>
      <c r="B1027" t="s">
        <v>2212</v>
      </c>
      <c r="C1027" t="s">
        <v>3184</v>
      </c>
      <c r="D1027" t="s">
        <v>54</v>
      </c>
      <c r="E1027">
        <v>2733.7650438400001</v>
      </c>
      <c r="F1027">
        <v>1089.45</v>
      </c>
      <c r="G1027">
        <v>20.476102672239101</v>
      </c>
      <c r="H1027">
        <v>0.407537732764367</v>
      </c>
      <c r="I1027">
        <v>-7.94562398285212</v>
      </c>
      <c r="J1027">
        <v>5.8247963095703996</v>
      </c>
      <c r="K1027">
        <v>1103.4956291102301</v>
      </c>
      <c r="L1027">
        <v>1019.7195384942</v>
      </c>
      <c r="M1027">
        <v>51.8108071202576</v>
      </c>
      <c r="N1027">
        <v>2.0335897350409802</v>
      </c>
      <c r="O1027">
        <v>14.5532149249621</v>
      </c>
      <c r="P1027">
        <v>81.590132511042498</v>
      </c>
      <c r="Q1027">
        <v>1.6636303213186002E-2</v>
      </c>
    </row>
    <row r="1028" spans="1:17" hidden="1" x14ac:dyDescent="0.3">
      <c r="A1028" t="s">
        <v>2213</v>
      </c>
      <c r="B1028" t="s">
        <v>2214</v>
      </c>
      <c r="C1028" t="s">
        <v>3184</v>
      </c>
      <c r="D1028" t="s">
        <v>167</v>
      </c>
      <c r="E1028">
        <v>2705.945517525</v>
      </c>
      <c r="F1028">
        <v>407.7</v>
      </c>
      <c r="G1028">
        <v>-5.88250170912145</v>
      </c>
      <c r="H1028">
        <v>0.99712567972162003</v>
      </c>
      <c r="I1028">
        <v>10.6784883520747</v>
      </c>
      <c r="J1028">
        <v>1.4936701228940299</v>
      </c>
      <c r="K1028">
        <v>408.23103974955899</v>
      </c>
      <c r="L1028">
        <v>371.99178976917199</v>
      </c>
      <c r="M1028">
        <v>60.862187171703098</v>
      </c>
      <c r="N1028">
        <v>0.82417926391725405</v>
      </c>
      <c r="O1028">
        <v>18.714741231297499</v>
      </c>
      <c r="P1028">
        <v>65.060728744939198</v>
      </c>
      <c r="Q1028">
        <v>9.9824292124421996E-2</v>
      </c>
    </row>
    <row r="1029" spans="1:17" hidden="1" x14ac:dyDescent="0.3">
      <c r="A1029" t="s">
        <v>2215</v>
      </c>
      <c r="B1029" t="s">
        <v>2216</v>
      </c>
      <c r="C1029" t="s">
        <v>3184</v>
      </c>
      <c r="D1029" t="s">
        <v>552</v>
      </c>
      <c r="E1029">
        <v>2704.1624271599999</v>
      </c>
      <c r="F1029">
        <v>83.93</v>
      </c>
      <c r="G1029">
        <v>11.0541085446228</v>
      </c>
      <c r="H1029">
        <v>-2.5601048726230098</v>
      </c>
      <c r="I1029">
        <v>-4.3226102581029604</v>
      </c>
      <c r="J1029">
        <v>2.6025894081929599</v>
      </c>
      <c r="K1029">
        <v>85.762761723667396</v>
      </c>
      <c r="L1029">
        <v>77.792449824229607</v>
      </c>
      <c r="M1029">
        <v>46.303863544175499</v>
      </c>
      <c r="N1029">
        <v>0.75060969244057296</v>
      </c>
      <c r="O1029">
        <v>39.223162158941903</v>
      </c>
      <c r="P1029">
        <v>62.970873786407701</v>
      </c>
      <c r="Q1029">
        <v>0.14780818798399301</v>
      </c>
    </row>
    <row r="1030" spans="1:17" hidden="1" x14ac:dyDescent="0.3">
      <c r="A1030" t="s">
        <v>2217</v>
      </c>
      <c r="B1030" t="s">
        <v>2218</v>
      </c>
      <c r="C1030" t="s">
        <v>3184</v>
      </c>
      <c r="D1030" t="s">
        <v>613</v>
      </c>
      <c r="E1030">
        <v>2698.3512796908599</v>
      </c>
      <c r="F1030">
        <v>1812</v>
      </c>
      <c r="G1030">
        <v>173.45983020663701</v>
      </c>
      <c r="H1030">
        <v>3.2655216004369101</v>
      </c>
      <c r="I1030">
        <v>13.559636589500199</v>
      </c>
      <c r="J1030">
        <v>-3.0337457600199</v>
      </c>
      <c r="K1030">
        <v>1905.47240750743</v>
      </c>
      <c r="L1030">
        <v>1543.3451466659701</v>
      </c>
      <c r="M1030">
        <v>39.889080753792001</v>
      </c>
      <c r="N1030">
        <v>0.81226509616089504</v>
      </c>
      <c r="O1030">
        <v>23.918322295805702</v>
      </c>
      <c r="P1030">
        <v>273.60824742267999</v>
      </c>
      <c r="Q1030">
        <v>0.25035332305847002</v>
      </c>
    </row>
    <row r="1031" spans="1:17" hidden="1" x14ac:dyDescent="0.3">
      <c r="A1031" t="s">
        <v>2219</v>
      </c>
      <c r="B1031" t="s">
        <v>2220</v>
      </c>
      <c r="C1031" t="s">
        <v>3184</v>
      </c>
      <c r="D1031" t="s">
        <v>409</v>
      </c>
      <c r="E1031">
        <v>2682.2887664949999</v>
      </c>
      <c r="F1031">
        <v>1150.0999999999999</v>
      </c>
      <c r="G1031">
        <v>-42.5690626272118</v>
      </c>
      <c r="H1031">
        <v>-1.50245270348959</v>
      </c>
      <c r="I1031">
        <v>-14.3637066834859</v>
      </c>
      <c r="J1031">
        <v>3.2521748731068501</v>
      </c>
      <c r="K1031">
        <v>1170.05450299935</v>
      </c>
      <c r="L1031">
        <v>1200.1126152828101</v>
      </c>
      <c r="M1031">
        <v>51.3432603523014</v>
      </c>
      <c r="N1031">
        <v>0.76647689049243695</v>
      </c>
      <c r="O1031">
        <v>25.2065037822798</v>
      </c>
      <c r="P1031">
        <v>5.4170485792850398</v>
      </c>
      <c r="Q1031">
        <v>-2.4110694923999001E-2</v>
      </c>
    </row>
    <row r="1032" spans="1:17" hidden="1" x14ac:dyDescent="0.3">
      <c r="A1032" t="s">
        <v>2221</v>
      </c>
      <c r="B1032" t="s">
        <v>2222</v>
      </c>
      <c r="C1032" t="s">
        <v>3184</v>
      </c>
      <c r="D1032" t="s">
        <v>46</v>
      </c>
      <c r="E1032">
        <v>2677.4946747619001</v>
      </c>
      <c r="F1032">
        <v>2172.1999999999998</v>
      </c>
      <c r="G1032">
        <v>31.618561355570499</v>
      </c>
      <c r="H1032">
        <v>1.9360811350384399</v>
      </c>
      <c r="I1032">
        <v>12.156929613196301</v>
      </c>
      <c r="J1032">
        <v>2.1700520857796102</v>
      </c>
      <c r="K1032">
        <v>2175.7335400060601</v>
      </c>
      <c r="L1032">
        <v>1972.55095019689</v>
      </c>
      <c r="M1032">
        <v>46.396249437534998</v>
      </c>
      <c r="N1032">
        <v>0.85686044103815295</v>
      </c>
      <c r="O1032">
        <v>21.5357701869072</v>
      </c>
      <c r="P1032">
        <v>73.637090327737795</v>
      </c>
      <c r="Q1032">
        <v>0.15522559579574799</v>
      </c>
    </row>
    <row r="1033" spans="1:17" hidden="1" x14ac:dyDescent="0.3">
      <c r="A1033" t="s">
        <v>2223</v>
      </c>
      <c r="B1033" t="s">
        <v>2224</v>
      </c>
      <c r="C1033" t="s">
        <v>3184</v>
      </c>
      <c r="D1033" t="s">
        <v>46</v>
      </c>
      <c r="E1033">
        <v>2662.4394213616101</v>
      </c>
      <c r="F1033">
        <v>387.1</v>
      </c>
      <c r="G1033">
        <v>102.986166298893</v>
      </c>
      <c r="H1033">
        <v>-7.9297647173014401</v>
      </c>
      <c r="I1033">
        <v>4.1698725246306898</v>
      </c>
      <c r="J1033">
        <v>6.0273137113946804</v>
      </c>
      <c r="K1033">
        <v>418.40210496625201</v>
      </c>
      <c r="L1033">
        <v>357.34239399134901</v>
      </c>
      <c r="M1033">
        <v>45.612849894488498</v>
      </c>
      <c r="N1033">
        <v>0.22958057049765701</v>
      </c>
      <c r="O1033">
        <v>66.881942650477896</v>
      </c>
      <c r="P1033">
        <v>145.388272583201</v>
      </c>
      <c r="Q1033">
        <v>3.0844931570665E-2</v>
      </c>
    </row>
    <row r="1034" spans="1:17" hidden="1" x14ac:dyDescent="0.3">
      <c r="A1034" t="s">
        <v>2225</v>
      </c>
      <c r="B1034" t="s">
        <v>2226</v>
      </c>
      <c r="C1034" t="s">
        <v>3184</v>
      </c>
      <c r="D1034" t="s">
        <v>21</v>
      </c>
      <c r="E1034">
        <v>2658.01193556</v>
      </c>
      <c r="F1034">
        <v>406.7</v>
      </c>
      <c r="G1034">
        <v>18.325442513266001</v>
      </c>
      <c r="H1034">
        <v>13.285436233215799</v>
      </c>
      <c r="I1034">
        <v>-20.463066782757</v>
      </c>
      <c r="J1034">
        <v>3.4033669357216998</v>
      </c>
      <c r="K1034">
        <v>380.19340923375302</v>
      </c>
      <c r="L1034">
        <v>374.031224369082</v>
      </c>
      <c r="M1034">
        <v>58.2154078399277</v>
      </c>
      <c r="N1034">
        <v>1.45089756493419</v>
      </c>
      <c r="O1034">
        <v>69.842635849520505</v>
      </c>
      <c r="P1034">
        <v>70.131771595900403</v>
      </c>
      <c r="Q1034">
        <v>0.117220988632202</v>
      </c>
    </row>
    <row r="1035" spans="1:17" hidden="1" x14ac:dyDescent="0.3">
      <c r="A1035" t="s">
        <v>2227</v>
      </c>
      <c r="B1035" t="s">
        <v>2228</v>
      </c>
      <c r="C1035" t="s">
        <v>3184</v>
      </c>
      <c r="D1035" t="s">
        <v>2229</v>
      </c>
      <c r="E1035">
        <v>2658.0070311074001</v>
      </c>
      <c r="F1035">
        <v>1020.05</v>
      </c>
      <c r="G1035">
        <v>1701.7966679414401</v>
      </c>
      <c r="H1035">
        <v>68.620507519057597</v>
      </c>
      <c r="I1035">
        <v>112.82604698781699</v>
      </c>
      <c r="J1035">
        <v>7.2236298736051703</v>
      </c>
      <c r="K1035">
        <v>791.175718268732</v>
      </c>
      <c r="L1035">
        <v>575.03904229346404</v>
      </c>
      <c r="M1035">
        <v>79.399631392529201</v>
      </c>
      <c r="N1035">
        <v>1.9406911928651001</v>
      </c>
      <c r="O1035">
        <v>12.0778393216018</v>
      </c>
      <c r="P1035">
        <v>1737.69141680607</v>
      </c>
    </row>
    <row r="1036" spans="1:17" hidden="1" x14ac:dyDescent="0.3">
      <c r="A1036" t="s">
        <v>2230</v>
      </c>
      <c r="B1036" t="s">
        <v>2231</v>
      </c>
      <c r="C1036" t="s">
        <v>3184</v>
      </c>
      <c r="D1036" t="s">
        <v>270</v>
      </c>
      <c r="E1036">
        <v>2649.6997644090002</v>
      </c>
      <c r="F1036">
        <v>104.19</v>
      </c>
      <c r="G1036">
        <v>1.67716802005842</v>
      </c>
      <c r="H1036">
        <v>7.9305993314116904E-2</v>
      </c>
      <c r="I1036">
        <v>7.6234497679099196</v>
      </c>
      <c r="J1036">
        <v>5.3333553951612496</v>
      </c>
      <c r="K1036">
        <v>98.579431419566504</v>
      </c>
      <c r="L1036">
        <v>89.698904136272304</v>
      </c>
      <c r="M1036">
        <v>54.430986822371899</v>
      </c>
      <c r="N1036">
        <v>0.57609014361370203</v>
      </c>
      <c r="O1036">
        <v>8.5036951722814003</v>
      </c>
      <c r="P1036">
        <v>45.9243697478991</v>
      </c>
      <c r="Q1036">
        <v>-4.1757226392272001E-2</v>
      </c>
    </row>
    <row r="1037" spans="1:17" hidden="1" x14ac:dyDescent="0.3">
      <c r="A1037" t="s">
        <v>2232</v>
      </c>
      <c r="B1037" t="s">
        <v>2233</v>
      </c>
      <c r="C1037" t="s">
        <v>3184</v>
      </c>
      <c r="D1037" t="s">
        <v>1689</v>
      </c>
      <c r="E1037">
        <v>2644.090741</v>
      </c>
      <c r="F1037">
        <v>65.67</v>
      </c>
      <c r="G1037">
        <v>2.2007353328891401</v>
      </c>
      <c r="H1037">
        <v>5.5927229179495397</v>
      </c>
      <c r="I1037">
        <v>-3.98616170380234</v>
      </c>
      <c r="J1037">
        <v>3.5321358829661298</v>
      </c>
      <c r="K1037">
        <v>63.307133398010798</v>
      </c>
      <c r="L1037">
        <v>60.242695007067098</v>
      </c>
      <c r="M1037">
        <v>53.860821394049402</v>
      </c>
      <c r="N1037">
        <v>1.22566776370472</v>
      </c>
      <c r="O1037">
        <v>2.7866605756052998</v>
      </c>
      <c r="P1037">
        <v>33.720219914477703</v>
      </c>
      <c r="Q1037">
        <v>-2.7484158448541001E-2</v>
      </c>
    </row>
    <row r="1038" spans="1:17" hidden="1" x14ac:dyDescent="0.3">
      <c r="A1038" t="s">
        <v>2234</v>
      </c>
      <c r="B1038" t="s">
        <v>2235</v>
      </c>
      <c r="C1038" t="s">
        <v>3184</v>
      </c>
      <c r="D1038" t="s">
        <v>384</v>
      </c>
      <c r="E1038">
        <v>2634.5034713700002</v>
      </c>
      <c r="F1038">
        <v>850.6</v>
      </c>
      <c r="G1038">
        <v>39.506271970901103</v>
      </c>
      <c r="H1038">
        <v>-4.68445637713255</v>
      </c>
      <c r="I1038">
        <v>45.173413613135402</v>
      </c>
      <c r="J1038">
        <v>3.0205494623477298</v>
      </c>
      <c r="K1038">
        <v>869.272092277463</v>
      </c>
      <c r="L1038">
        <v>711.27092111100797</v>
      </c>
      <c r="M1038">
        <v>44.511977601574301</v>
      </c>
      <c r="N1038">
        <v>0.42449340741504399</v>
      </c>
      <c r="O1038">
        <v>27.468845520808799</v>
      </c>
      <c r="P1038">
        <v>82.885400989034594</v>
      </c>
      <c r="Q1038">
        <v>5.7663700831731002E-2</v>
      </c>
    </row>
    <row r="1039" spans="1:17" x14ac:dyDescent="0.3">
      <c r="A1039" t="s">
        <v>2236</v>
      </c>
      <c r="B1039" t="s">
        <v>2237</v>
      </c>
      <c r="C1039" t="s">
        <v>3179</v>
      </c>
      <c r="D1039" t="s">
        <v>613</v>
      </c>
      <c r="E1039">
        <v>2619.440363359</v>
      </c>
      <c r="F1039">
        <v>172.15</v>
      </c>
      <c r="G1039">
        <v>-60.104939837443801</v>
      </c>
      <c r="H1039">
        <v>5.3070317727266296</v>
      </c>
      <c r="I1039">
        <v>-28.778271074999999</v>
      </c>
      <c r="J1039">
        <v>3.0529371208834801</v>
      </c>
      <c r="K1039">
        <v>175.428414213628</v>
      </c>
      <c r="L1039">
        <v>203.95043819241599</v>
      </c>
      <c r="M1039">
        <v>48.405263024173699</v>
      </c>
      <c r="N1039">
        <v>1.14537054621594</v>
      </c>
      <c r="O1039">
        <v>81.237293058379294</v>
      </c>
      <c r="P1039">
        <v>19.615063924402399</v>
      </c>
    </row>
    <row r="1040" spans="1:17" x14ac:dyDescent="0.3">
      <c r="A1040" t="s">
        <v>2238</v>
      </c>
      <c r="B1040" t="s">
        <v>2239</v>
      </c>
      <c r="C1040" t="s">
        <v>3186</v>
      </c>
      <c r="D1040" t="s">
        <v>1951</v>
      </c>
      <c r="E1040">
        <v>2616.0145701179999</v>
      </c>
      <c r="F1040">
        <v>52.77</v>
      </c>
      <c r="G1040">
        <v>-30.105332700630701</v>
      </c>
      <c r="H1040">
        <v>6.3108314894083799</v>
      </c>
      <c r="I1040">
        <v>-13.5439320948892</v>
      </c>
      <c r="J1040">
        <v>7.9010991238805799</v>
      </c>
      <c r="K1040">
        <v>53.024035231292601</v>
      </c>
      <c r="L1040">
        <v>52.078545852228402</v>
      </c>
      <c r="M1040">
        <v>60.881787137676397</v>
      </c>
      <c r="N1040">
        <v>0.801609195372739</v>
      </c>
      <c r="O1040">
        <v>31.514117870001801</v>
      </c>
      <c r="P1040">
        <v>24.3109540636042</v>
      </c>
      <c r="Q1040">
        <v>-9.1886095267190004E-3</v>
      </c>
    </row>
    <row r="1041" spans="1:17" hidden="1" x14ac:dyDescent="0.3">
      <c r="A1041" t="s">
        <v>2240</v>
      </c>
      <c r="B1041" t="s">
        <v>2241</v>
      </c>
      <c r="C1041" t="s">
        <v>3184</v>
      </c>
      <c r="D1041" t="s">
        <v>613</v>
      </c>
      <c r="E1041">
        <v>2614.542942</v>
      </c>
      <c r="F1041">
        <v>590.25</v>
      </c>
      <c r="G1041">
        <v>-17.517874447004999</v>
      </c>
      <c r="H1041">
        <v>-3.0525780413408401</v>
      </c>
      <c r="I1041">
        <v>9.5037892632176</v>
      </c>
      <c r="J1041">
        <v>2.0015683714086601</v>
      </c>
      <c r="K1041">
        <v>617.54847899168601</v>
      </c>
      <c r="L1041">
        <v>578.58558615079596</v>
      </c>
      <c r="M1041">
        <v>42.158454691017198</v>
      </c>
      <c r="N1041">
        <v>0.48436492073689202</v>
      </c>
      <c r="O1041">
        <v>18.593816179584898</v>
      </c>
      <c r="P1041">
        <v>29.725274725274701</v>
      </c>
      <c r="Q1041">
        <v>1.0031093985554001E-2</v>
      </c>
    </row>
    <row r="1042" spans="1:17" hidden="1" x14ac:dyDescent="0.3">
      <c r="A1042" t="s">
        <v>2242</v>
      </c>
      <c r="B1042" t="s">
        <v>2243</v>
      </c>
      <c r="C1042" t="s">
        <v>3184</v>
      </c>
      <c r="D1042" t="s">
        <v>54</v>
      </c>
      <c r="E1042">
        <v>2604.6348447376299</v>
      </c>
      <c r="F1042">
        <v>277.8</v>
      </c>
      <c r="G1042">
        <v>15.2624425813583</v>
      </c>
      <c r="H1042">
        <v>10.1040560299716</v>
      </c>
      <c r="I1042">
        <v>8.4171278262158999</v>
      </c>
      <c r="J1042">
        <v>-1.9915519707738401</v>
      </c>
      <c r="K1042">
        <v>258.33767088013502</v>
      </c>
      <c r="L1042">
        <v>225.43705439422001</v>
      </c>
      <c r="M1042">
        <v>55.788036321378399</v>
      </c>
      <c r="N1042">
        <v>2.0700596078913498</v>
      </c>
      <c r="O1042">
        <v>9.0712742980561405</v>
      </c>
      <c r="P1042">
        <v>95.633802816901394</v>
      </c>
      <c r="Q1042">
        <v>0.115548821437917</v>
      </c>
    </row>
    <row r="1043" spans="1:17" hidden="1" x14ac:dyDescent="0.3">
      <c r="A1043" t="s">
        <v>2244</v>
      </c>
      <c r="B1043" t="s">
        <v>2245</v>
      </c>
      <c r="C1043" t="s">
        <v>3184</v>
      </c>
      <c r="D1043" t="s">
        <v>766</v>
      </c>
      <c r="E1043">
        <v>2604.0153841561701</v>
      </c>
      <c r="F1043">
        <v>28.97</v>
      </c>
      <c r="G1043">
        <v>73.254939374417802</v>
      </c>
      <c r="H1043">
        <v>-6.0361634935455504</v>
      </c>
      <c r="I1043">
        <v>-38.400597213685501</v>
      </c>
      <c r="J1043">
        <v>-10.0597689840463</v>
      </c>
      <c r="K1043">
        <v>33.882918384842498</v>
      </c>
      <c r="L1043">
        <v>32.371905614317299</v>
      </c>
      <c r="M1043">
        <v>33.3221926198351</v>
      </c>
      <c r="N1043">
        <v>4.6176714437723101</v>
      </c>
      <c r="O1043">
        <v>56.196064894718603</v>
      </c>
      <c r="P1043">
        <v>107.261670541942</v>
      </c>
      <c r="Q1043">
        <v>0.139756439728209</v>
      </c>
    </row>
    <row r="1044" spans="1:17" hidden="1" x14ac:dyDescent="0.3">
      <c r="A1044" t="s">
        <v>2246</v>
      </c>
      <c r="B1044" t="s">
        <v>2247</v>
      </c>
      <c r="C1044" t="s">
        <v>3184</v>
      </c>
      <c r="D1044" t="s">
        <v>46</v>
      </c>
      <c r="E1044">
        <v>2602.6817881050001</v>
      </c>
      <c r="F1044">
        <v>643.70000000000005</v>
      </c>
      <c r="G1044">
        <v>-47.929346185233399</v>
      </c>
      <c r="H1044">
        <v>-2.8241460040500699</v>
      </c>
      <c r="I1044">
        <v>-25.2267633529964</v>
      </c>
      <c r="J1044">
        <v>1.6478694462999499</v>
      </c>
      <c r="K1044">
        <v>674.84187666293201</v>
      </c>
      <c r="L1044">
        <v>690.263008799933</v>
      </c>
      <c r="M1044">
        <v>38.003442109086599</v>
      </c>
      <c r="N1044">
        <v>0.83967355257199905</v>
      </c>
      <c r="O1044">
        <v>25.368960695976298</v>
      </c>
      <c r="P1044">
        <v>7.3012168694782602</v>
      </c>
      <c r="Q1044">
        <v>2.4249124603800001E-4</v>
      </c>
    </row>
    <row r="1045" spans="1:17" hidden="1" x14ac:dyDescent="0.3">
      <c r="A1045" t="s">
        <v>2248</v>
      </c>
      <c r="B1045" t="s">
        <v>2249</v>
      </c>
      <c r="C1045" t="s">
        <v>3184</v>
      </c>
      <c r="D1045" t="s">
        <v>228</v>
      </c>
      <c r="E1045">
        <v>2592.7094015849998</v>
      </c>
      <c r="F1045">
        <v>5010.45</v>
      </c>
      <c r="G1045">
        <v>60.971986906131001</v>
      </c>
      <c r="H1045">
        <v>10.987319497146199</v>
      </c>
      <c r="I1045">
        <v>30.860193809406201</v>
      </c>
      <c r="J1045">
        <v>4.9473632724516499</v>
      </c>
      <c r="K1045">
        <v>4558.4682422947699</v>
      </c>
      <c r="L1045">
        <v>3858.0859825761399</v>
      </c>
      <c r="M1045">
        <v>74.381893822061102</v>
      </c>
      <c r="N1045">
        <v>1.7657499361243401</v>
      </c>
      <c r="O1045">
        <v>2.2862217964454401</v>
      </c>
      <c r="P1045">
        <v>113.165283982131</v>
      </c>
      <c r="Q1045">
        <v>0.107244558118424</v>
      </c>
    </row>
    <row r="1046" spans="1:17" hidden="1" x14ac:dyDescent="0.3">
      <c r="A1046" t="s">
        <v>2250</v>
      </c>
      <c r="B1046" t="s">
        <v>2251</v>
      </c>
      <c r="C1046" t="s">
        <v>3184</v>
      </c>
      <c r="D1046" t="s">
        <v>261</v>
      </c>
      <c r="E1046">
        <v>2588.3322084749998</v>
      </c>
      <c r="F1046">
        <v>17999.95</v>
      </c>
      <c r="G1046">
        <v>-1.40836812637818</v>
      </c>
      <c r="H1046">
        <v>-3.6717767991588599</v>
      </c>
      <c r="I1046">
        <v>18.359166660014299</v>
      </c>
      <c r="J1046">
        <v>2.56763046291193</v>
      </c>
      <c r="K1046">
        <v>17941.314918523101</v>
      </c>
      <c r="L1046">
        <v>16018.923117266701</v>
      </c>
      <c r="M1046">
        <v>43.250976282701501</v>
      </c>
      <c r="N1046">
        <v>0.395093678393314</v>
      </c>
      <c r="O1046">
        <v>16.111433642871201</v>
      </c>
      <c r="P1046">
        <v>42.856746031745999</v>
      </c>
      <c r="Q1046">
        <v>0.14325129913955001</v>
      </c>
    </row>
    <row r="1047" spans="1:17" hidden="1" x14ac:dyDescent="0.3">
      <c r="A1047" t="s">
        <v>2252</v>
      </c>
      <c r="B1047" t="s">
        <v>2253</v>
      </c>
      <c r="C1047" t="s">
        <v>3184</v>
      </c>
      <c r="D1047" t="s">
        <v>409</v>
      </c>
      <c r="E1047">
        <v>2585.4410825</v>
      </c>
      <c r="F1047">
        <v>1470</v>
      </c>
      <c r="G1047">
        <v>202.75624721482299</v>
      </c>
      <c r="H1047">
        <v>-12.2313301155414</v>
      </c>
      <c r="I1047">
        <v>84.040208695210794</v>
      </c>
      <c r="J1047">
        <v>-0.30079404938663401</v>
      </c>
      <c r="K1047">
        <v>1639.05358717693</v>
      </c>
      <c r="L1047">
        <v>1256.42245257885</v>
      </c>
      <c r="M1047">
        <v>30.0742450490072</v>
      </c>
      <c r="N1047">
        <v>0.90290225635884003</v>
      </c>
      <c r="O1047">
        <v>48.244897959183596</v>
      </c>
      <c r="P1047">
        <v>255.072463768115</v>
      </c>
      <c r="Q1047">
        <v>0.267050168267289</v>
      </c>
    </row>
    <row r="1048" spans="1:17" hidden="1" x14ac:dyDescent="0.3">
      <c r="A1048" t="s">
        <v>2254</v>
      </c>
      <c r="B1048" t="s">
        <v>2255</v>
      </c>
      <c r="C1048" t="s">
        <v>3184</v>
      </c>
      <c r="D1048" t="s">
        <v>1261</v>
      </c>
      <c r="E1048">
        <v>2583.2505919499999</v>
      </c>
      <c r="F1048">
        <v>484.6</v>
      </c>
      <c r="G1048">
        <v>64.814694435103505</v>
      </c>
      <c r="H1048">
        <v>-12.9408279779972</v>
      </c>
      <c r="I1048">
        <v>60.336632751539597</v>
      </c>
      <c r="J1048">
        <v>-0.13064674819482</v>
      </c>
      <c r="K1048">
        <v>502.46037301963401</v>
      </c>
      <c r="L1048">
        <v>388.01514184155201</v>
      </c>
      <c r="M1048">
        <v>26.9911697549819</v>
      </c>
      <c r="N1048">
        <v>0.37336517577985801</v>
      </c>
      <c r="O1048">
        <v>26.640528270738699</v>
      </c>
      <c r="P1048">
        <v>128.96291046539</v>
      </c>
      <c r="Q1048">
        <v>8.6216324408803002E-2</v>
      </c>
    </row>
    <row r="1049" spans="1:17" hidden="1" x14ac:dyDescent="0.3">
      <c r="A1049" t="s">
        <v>2256</v>
      </c>
      <c r="B1049" t="s">
        <v>2257</v>
      </c>
      <c r="C1049" t="s">
        <v>3184</v>
      </c>
      <c r="D1049" t="s">
        <v>1376</v>
      </c>
      <c r="E1049">
        <v>2580.8388</v>
      </c>
      <c r="F1049">
        <v>1000</v>
      </c>
      <c r="G1049">
        <v>-29.297062023938999</v>
      </c>
      <c r="H1049">
        <v>0.118682670300694</v>
      </c>
      <c r="I1049">
        <v>-12.5495606127129</v>
      </c>
      <c r="J1049">
        <v>3.6845749073563701</v>
      </c>
      <c r="K1049">
        <v>999.99638723984003</v>
      </c>
      <c r="L1049">
        <v>999.99657034996801</v>
      </c>
      <c r="M1049">
        <v>55.379180563809697</v>
      </c>
      <c r="N1049">
        <v>1.0945433764905801</v>
      </c>
      <c r="O1049">
        <v>3</v>
      </c>
      <c r="P1049">
        <v>3.0927835051546202</v>
      </c>
      <c r="Q1049">
        <v>-0.101916752053546</v>
      </c>
    </row>
    <row r="1050" spans="1:17" hidden="1" x14ac:dyDescent="0.3">
      <c r="A1050" t="s">
        <v>2258</v>
      </c>
      <c r="B1050" t="s">
        <v>2259</v>
      </c>
      <c r="C1050" t="s">
        <v>3184</v>
      </c>
      <c r="D1050" t="s">
        <v>400</v>
      </c>
      <c r="E1050">
        <v>2562.8121737500001</v>
      </c>
      <c r="F1050">
        <v>1044.8499999999999</v>
      </c>
      <c r="G1050">
        <v>-4.8064150562278698</v>
      </c>
      <c r="H1050">
        <v>27.611744418020301</v>
      </c>
      <c r="I1050">
        <v>-0.326801362404122</v>
      </c>
      <c r="J1050">
        <v>24.411070633851999</v>
      </c>
      <c r="K1050">
        <v>895.021361931196</v>
      </c>
      <c r="L1050">
        <v>916.22653549817096</v>
      </c>
      <c r="M1050">
        <v>94.459965736180905</v>
      </c>
      <c r="N1050">
        <v>3.5382561537719202</v>
      </c>
      <c r="O1050">
        <v>38.775900847011499</v>
      </c>
      <c r="P1050">
        <v>39.929021025847</v>
      </c>
      <c r="Q1050">
        <v>3.4714171365401003E-2</v>
      </c>
    </row>
    <row r="1051" spans="1:17" hidden="1" x14ac:dyDescent="0.3">
      <c r="A1051" t="s">
        <v>2260</v>
      </c>
      <c r="B1051" t="s">
        <v>2261</v>
      </c>
      <c r="C1051" t="s">
        <v>3184</v>
      </c>
      <c r="D1051" t="s">
        <v>766</v>
      </c>
      <c r="E1051">
        <v>2556.4864618022498</v>
      </c>
      <c r="F1051">
        <v>21.85</v>
      </c>
      <c r="G1051">
        <v>-39.342348149916802</v>
      </c>
      <c r="H1051">
        <v>38.423391684241601</v>
      </c>
      <c r="I1051">
        <v>1.6092690633581499</v>
      </c>
      <c r="J1051">
        <v>-7.7889024993233802</v>
      </c>
      <c r="K1051">
        <v>19.482721707234901</v>
      </c>
      <c r="L1051">
        <v>18.387322950880101</v>
      </c>
      <c r="M1051">
        <v>51.4340994587848</v>
      </c>
      <c r="N1051">
        <v>1.8449569791306</v>
      </c>
      <c r="O1051">
        <v>25.858123569794</v>
      </c>
      <c r="P1051">
        <v>54.854712969525103</v>
      </c>
      <c r="Q1051">
        <v>9.5824249974383005E-2</v>
      </c>
    </row>
    <row r="1052" spans="1:17" hidden="1" x14ac:dyDescent="0.3">
      <c r="A1052" t="s">
        <v>2262</v>
      </c>
      <c r="B1052" t="s">
        <v>2263</v>
      </c>
      <c r="C1052" t="s">
        <v>3184</v>
      </c>
      <c r="D1052" t="s">
        <v>479</v>
      </c>
      <c r="E1052">
        <v>2554.7496465599902</v>
      </c>
      <c r="F1052">
        <v>366.95</v>
      </c>
      <c r="G1052">
        <v>-4.3803834435703203E-2</v>
      </c>
      <c r="H1052">
        <v>2.7535083730493799</v>
      </c>
      <c r="I1052">
        <v>-0.45241688276027098</v>
      </c>
      <c r="J1052">
        <v>4.66366990603328</v>
      </c>
      <c r="K1052">
        <v>355.705222094394</v>
      </c>
      <c r="L1052">
        <v>326.32951014679998</v>
      </c>
      <c r="M1052">
        <v>57.504242624976698</v>
      </c>
      <c r="N1052">
        <v>0.54090658385804002</v>
      </c>
      <c r="O1052">
        <v>10.314756778852701</v>
      </c>
      <c r="P1052">
        <v>55.949851253718599</v>
      </c>
    </row>
    <row r="1053" spans="1:17" hidden="1" x14ac:dyDescent="0.3">
      <c r="A1053" t="s">
        <v>2264</v>
      </c>
      <c r="B1053" t="s">
        <v>2265</v>
      </c>
      <c r="C1053" t="s">
        <v>3184</v>
      </c>
      <c r="D1053" t="s">
        <v>146</v>
      </c>
      <c r="E1053">
        <v>2551.39976315893</v>
      </c>
      <c r="F1053">
        <v>1362.5</v>
      </c>
      <c r="G1053">
        <v>389.75055702367899</v>
      </c>
      <c r="H1053">
        <v>8.7290092700756095</v>
      </c>
      <c r="I1053">
        <v>145.98933881802699</v>
      </c>
      <c r="J1053">
        <v>9.5847261932867802</v>
      </c>
      <c r="K1053">
        <v>1327.8744676317699</v>
      </c>
      <c r="M1053">
        <v>63.257646227743102</v>
      </c>
      <c r="N1053">
        <v>0.85529801324503296</v>
      </c>
      <c r="O1053">
        <v>15.1559633027522</v>
      </c>
      <c r="P1053">
        <v>488.93451480440802</v>
      </c>
    </row>
    <row r="1054" spans="1:17" hidden="1" x14ac:dyDescent="0.3">
      <c r="A1054" t="s">
        <v>2266</v>
      </c>
      <c r="B1054" t="s">
        <v>2267</v>
      </c>
      <c r="C1054" t="s">
        <v>3184</v>
      </c>
      <c r="D1054" t="s">
        <v>377</v>
      </c>
      <c r="E1054">
        <v>2550.0742620644301</v>
      </c>
      <c r="F1054">
        <v>766.1</v>
      </c>
      <c r="G1054">
        <v>-44.7618896101459</v>
      </c>
      <c r="H1054">
        <v>-1.7147109839843799</v>
      </c>
      <c r="I1054">
        <v>-20.921764894497301</v>
      </c>
      <c r="J1054">
        <v>4.0908658641060498</v>
      </c>
      <c r="K1054">
        <v>783.03825018761495</v>
      </c>
      <c r="L1054">
        <v>820.01200143762696</v>
      </c>
      <c r="M1054">
        <v>44.164002754842798</v>
      </c>
      <c r="N1054">
        <v>1.23466903331955</v>
      </c>
      <c r="O1054">
        <v>22.6602271243963</v>
      </c>
      <c r="P1054">
        <v>7.2068289952420903</v>
      </c>
      <c r="Q1054">
        <v>-3.9932605752763001E-2</v>
      </c>
    </row>
    <row r="1055" spans="1:17" hidden="1" x14ac:dyDescent="0.3">
      <c r="A1055" t="s">
        <v>2268</v>
      </c>
      <c r="B1055" t="s">
        <v>2269</v>
      </c>
      <c r="C1055" t="s">
        <v>3184</v>
      </c>
      <c r="D1055" t="s">
        <v>570</v>
      </c>
      <c r="E1055">
        <v>2541.6085296400202</v>
      </c>
      <c r="F1055">
        <v>140.4</v>
      </c>
      <c r="G1055">
        <v>149.828186485007</v>
      </c>
      <c r="H1055">
        <v>-7.7849558115578299</v>
      </c>
      <c r="I1055">
        <v>70.143998268223996</v>
      </c>
      <c r="J1055">
        <v>-0.46436126285639701</v>
      </c>
      <c r="K1055">
        <v>152.99263755613899</v>
      </c>
      <c r="L1055">
        <v>121.07543801793</v>
      </c>
      <c r="M1055">
        <v>29.4628122596034</v>
      </c>
      <c r="N1055">
        <v>0.71381133512033101</v>
      </c>
      <c r="O1055">
        <v>32.834757834757802</v>
      </c>
      <c r="P1055">
        <v>198.723404255319</v>
      </c>
      <c r="Q1055">
        <v>4.1927093204503003E-2</v>
      </c>
    </row>
    <row r="1056" spans="1:17" hidden="1" x14ac:dyDescent="0.3">
      <c r="A1056" t="s">
        <v>2270</v>
      </c>
      <c r="B1056" t="s">
        <v>2271</v>
      </c>
      <c r="C1056" t="s">
        <v>3184</v>
      </c>
      <c r="D1056" t="s">
        <v>517</v>
      </c>
      <c r="E1056">
        <v>2534.9400935592698</v>
      </c>
      <c r="F1056">
        <v>640.29999999999995</v>
      </c>
      <c r="G1056">
        <v>-41.985410016030102</v>
      </c>
      <c r="H1056">
        <v>3.0417986714249401</v>
      </c>
      <c r="I1056">
        <v>5.2175903896780902</v>
      </c>
      <c r="J1056">
        <v>2.26894205858552</v>
      </c>
      <c r="K1056">
        <v>615.76414541784197</v>
      </c>
      <c r="L1056">
        <v>604.21094079527097</v>
      </c>
      <c r="M1056">
        <v>60.653153822278902</v>
      </c>
      <c r="N1056">
        <v>0.76379632607913395</v>
      </c>
      <c r="O1056">
        <v>21.349367483991799</v>
      </c>
      <c r="P1056">
        <v>38.878646567617302</v>
      </c>
      <c r="Q1056">
        <v>-8.8070208653417997E-2</v>
      </c>
    </row>
    <row r="1057" spans="1:17" hidden="1" x14ac:dyDescent="0.3">
      <c r="A1057" t="s">
        <v>2272</v>
      </c>
      <c r="B1057" t="s">
        <v>2273</v>
      </c>
      <c r="C1057" t="s">
        <v>3184</v>
      </c>
      <c r="D1057" t="s">
        <v>1008</v>
      </c>
      <c r="E1057">
        <v>2531.2973638141898</v>
      </c>
      <c r="F1057">
        <v>374.6</v>
      </c>
      <c r="G1057">
        <v>-12.7807323194289</v>
      </c>
      <c r="H1057">
        <v>-7.1271165656306996</v>
      </c>
      <c r="I1057">
        <v>-0.89531322076059106</v>
      </c>
      <c r="J1057">
        <v>-1.8696122847618499</v>
      </c>
      <c r="K1057">
        <v>395.28895212163798</v>
      </c>
      <c r="M1057">
        <v>38.575288029096001</v>
      </c>
      <c r="N1057">
        <v>0.33067310299101699</v>
      </c>
      <c r="O1057">
        <v>26.775226908702599</v>
      </c>
      <c r="P1057">
        <v>32.742735648476199</v>
      </c>
    </row>
    <row r="1058" spans="1:17" hidden="1" x14ac:dyDescent="0.3">
      <c r="A1058" t="s">
        <v>2274</v>
      </c>
      <c r="B1058" t="s">
        <v>2275</v>
      </c>
      <c r="C1058" t="s">
        <v>3184</v>
      </c>
      <c r="D1058" t="s">
        <v>77</v>
      </c>
      <c r="E1058">
        <v>2527.6891186500002</v>
      </c>
      <c r="F1058">
        <v>889.15</v>
      </c>
      <c r="G1058">
        <v>114.17226984900699</v>
      </c>
      <c r="H1058">
        <v>-11.1601862712697</v>
      </c>
      <c r="I1058">
        <v>5.2108526049547903</v>
      </c>
      <c r="J1058">
        <v>5.3096923690776698</v>
      </c>
      <c r="K1058">
        <v>930.86804091956105</v>
      </c>
      <c r="L1058">
        <v>806.01955807004799</v>
      </c>
      <c r="M1058">
        <v>51.372084391570603</v>
      </c>
      <c r="N1058">
        <v>0.41842168976285499</v>
      </c>
      <c r="O1058">
        <v>23.005117246808702</v>
      </c>
      <c r="P1058">
        <v>152.99473609332699</v>
      </c>
      <c r="Q1058">
        <v>7.7250078044808004E-2</v>
      </c>
    </row>
    <row r="1059" spans="1:17" hidden="1" x14ac:dyDescent="0.3">
      <c r="A1059" t="s">
        <v>2276</v>
      </c>
      <c r="B1059" t="s">
        <v>2277</v>
      </c>
      <c r="C1059" t="s">
        <v>3184</v>
      </c>
      <c r="D1059" t="s">
        <v>270</v>
      </c>
      <c r="E1059">
        <v>2525.8386002925199</v>
      </c>
      <c r="F1059">
        <v>505.9</v>
      </c>
      <c r="G1059">
        <v>-7.3493700870944201</v>
      </c>
      <c r="H1059">
        <v>14.117908470394299</v>
      </c>
      <c r="I1059">
        <v>-2.5952028643973302</v>
      </c>
      <c r="J1059">
        <v>5.6641729277583499</v>
      </c>
      <c r="K1059">
        <v>460.03803675576501</v>
      </c>
      <c r="L1059">
        <v>444.557201150065</v>
      </c>
      <c r="M1059">
        <v>75.798293049908693</v>
      </c>
      <c r="N1059">
        <v>3.5168108533545399</v>
      </c>
      <c r="O1059">
        <v>4.7440205574224201</v>
      </c>
      <c r="P1059">
        <v>32.590748263661297</v>
      </c>
      <c r="Q1059">
        <v>1.1197160663106999E-2</v>
      </c>
    </row>
    <row r="1060" spans="1:17" hidden="1" x14ac:dyDescent="0.3">
      <c r="A1060" t="s">
        <v>2278</v>
      </c>
      <c r="B1060" t="s">
        <v>2279</v>
      </c>
      <c r="C1060" t="s">
        <v>3184</v>
      </c>
      <c r="D1060" t="s">
        <v>377</v>
      </c>
      <c r="E1060">
        <v>2512.65585046763</v>
      </c>
      <c r="F1060">
        <v>1114.3499999999999</v>
      </c>
      <c r="G1060">
        <v>-24.0704331287549</v>
      </c>
      <c r="H1060">
        <v>-3.0303158082406898</v>
      </c>
      <c r="I1060">
        <v>-11.803696766767599</v>
      </c>
      <c r="J1060">
        <v>4.9522557186720899</v>
      </c>
      <c r="K1060">
        <v>1121.0772597152099</v>
      </c>
      <c r="L1060">
        <v>1060.1658721572301</v>
      </c>
      <c r="M1060">
        <v>49.645691873695398</v>
      </c>
      <c r="N1060">
        <v>0.76841575890117697</v>
      </c>
      <c r="O1060">
        <v>16.462511778166601</v>
      </c>
      <c r="P1060">
        <v>29.575581395348799</v>
      </c>
      <c r="Q1060">
        <v>8.6624364795745007E-2</v>
      </c>
    </row>
    <row r="1061" spans="1:17" hidden="1" x14ac:dyDescent="0.3">
      <c r="A1061" t="s">
        <v>2280</v>
      </c>
      <c r="B1061" t="s">
        <v>2281</v>
      </c>
      <c r="C1061" t="s">
        <v>3184</v>
      </c>
      <c r="D1061" t="s">
        <v>270</v>
      </c>
      <c r="E1061">
        <v>2510.5699356700002</v>
      </c>
      <c r="F1061">
        <v>1961.05</v>
      </c>
      <c r="G1061">
        <v>297.11085274013999</v>
      </c>
      <c r="H1061">
        <v>4.9686696297238901</v>
      </c>
      <c r="I1061">
        <v>179.490647875745</v>
      </c>
      <c r="J1061">
        <v>2.11730587969299</v>
      </c>
      <c r="K1061">
        <v>1773.7014788372701</v>
      </c>
      <c r="L1061">
        <v>1124.1475397273</v>
      </c>
      <c r="M1061">
        <v>41.469685464419399</v>
      </c>
      <c r="N1061">
        <v>0.27498527112883803</v>
      </c>
      <c r="O1061">
        <v>21.363555238265199</v>
      </c>
      <c r="P1061">
        <v>412.75983788730503</v>
      </c>
    </row>
    <row r="1062" spans="1:17" hidden="1" x14ac:dyDescent="0.3">
      <c r="A1062" t="s">
        <v>2282</v>
      </c>
      <c r="B1062" t="s">
        <v>2283</v>
      </c>
      <c r="C1062" t="s">
        <v>3184</v>
      </c>
      <c r="D1062" t="s">
        <v>270</v>
      </c>
      <c r="E1062">
        <v>2509.2929949999998</v>
      </c>
      <c r="F1062">
        <v>1086.25</v>
      </c>
      <c r="G1062">
        <v>62.840551843576598</v>
      </c>
      <c r="H1062">
        <v>-4.0421938299644298</v>
      </c>
      <c r="I1062">
        <v>65.568009281523302</v>
      </c>
      <c r="J1062">
        <v>11.126882599664</v>
      </c>
      <c r="K1062">
        <v>1061.45299788139</v>
      </c>
      <c r="L1062">
        <v>837.80903754386202</v>
      </c>
      <c r="M1062">
        <v>45.371023034348198</v>
      </c>
      <c r="N1062">
        <v>0.73629373168498502</v>
      </c>
      <c r="O1062">
        <v>15.852704257767501</v>
      </c>
      <c r="P1062">
        <v>120.33468559837701</v>
      </c>
    </row>
    <row r="1063" spans="1:17" hidden="1" x14ac:dyDescent="0.3">
      <c r="A1063" t="s">
        <v>2284</v>
      </c>
      <c r="B1063" t="s">
        <v>2285</v>
      </c>
      <c r="C1063" t="s">
        <v>3184</v>
      </c>
      <c r="D1063" t="s">
        <v>167</v>
      </c>
      <c r="E1063">
        <v>2485.9963294949998</v>
      </c>
      <c r="F1063">
        <v>1642.2</v>
      </c>
      <c r="G1063">
        <v>129.92945731307699</v>
      </c>
      <c r="H1063">
        <v>-4.4846705529629602</v>
      </c>
      <c r="I1063">
        <v>21.2563548113887</v>
      </c>
      <c r="J1063">
        <v>0.63210413939115595</v>
      </c>
      <c r="K1063">
        <v>1655.0664846238401</v>
      </c>
      <c r="L1063">
        <v>1305.85244717356</v>
      </c>
      <c r="M1063">
        <v>34.222245828154499</v>
      </c>
      <c r="N1063">
        <v>0.366426775203407</v>
      </c>
      <c r="O1063">
        <v>18.5604676653269</v>
      </c>
      <c r="P1063">
        <v>206.52356509565999</v>
      </c>
      <c r="Q1063">
        <v>0.100342702436632</v>
      </c>
    </row>
    <row r="1064" spans="1:17" hidden="1" x14ac:dyDescent="0.3">
      <c r="A1064" t="s">
        <v>2286</v>
      </c>
      <c r="B1064" t="s">
        <v>2287</v>
      </c>
      <c r="C1064" t="s">
        <v>3184</v>
      </c>
      <c r="D1064" t="s">
        <v>130</v>
      </c>
      <c r="E1064">
        <v>2485.4699714939902</v>
      </c>
      <c r="F1064">
        <v>134.35</v>
      </c>
      <c r="G1064">
        <v>38.347060761186903</v>
      </c>
      <c r="H1064">
        <v>33.5117601090477</v>
      </c>
      <c r="I1064">
        <v>34.602684732303501</v>
      </c>
      <c r="J1064">
        <v>19.233114765288398</v>
      </c>
      <c r="K1064">
        <v>111.845393253097</v>
      </c>
      <c r="L1064">
        <v>97.373373920710605</v>
      </c>
      <c r="M1064">
        <v>89.779958100051402</v>
      </c>
      <c r="N1064">
        <v>1.99088245863222</v>
      </c>
      <c r="O1064">
        <v>9.9367324153330792</v>
      </c>
      <c r="P1064">
        <v>91.901156977574601</v>
      </c>
      <c r="Q1064">
        <v>8.1083386119912004E-2</v>
      </c>
    </row>
    <row r="1065" spans="1:17" hidden="1" x14ac:dyDescent="0.3">
      <c r="A1065" t="s">
        <v>2288</v>
      </c>
      <c r="B1065" t="s">
        <v>2289</v>
      </c>
      <c r="C1065" t="s">
        <v>3184</v>
      </c>
      <c r="D1065" t="s">
        <v>124</v>
      </c>
      <c r="E1065">
        <v>2480.1060558599902</v>
      </c>
      <c r="F1065">
        <v>187.73</v>
      </c>
      <c r="G1065">
        <v>-5.3828706047971497</v>
      </c>
      <c r="H1065">
        <v>7.0303819578811497</v>
      </c>
      <c r="I1065">
        <v>21.495423321596199</v>
      </c>
      <c r="J1065">
        <v>11.136390236804999</v>
      </c>
      <c r="K1065">
        <v>174.873329224934</v>
      </c>
      <c r="L1065">
        <v>159.97917540621401</v>
      </c>
      <c r="M1065">
        <v>63.367213896824303</v>
      </c>
      <c r="N1065">
        <v>0.88063582835029697</v>
      </c>
      <c r="O1065">
        <v>11.8095136632397</v>
      </c>
      <c r="P1065">
        <v>63.243478260869502</v>
      </c>
    </row>
    <row r="1066" spans="1:17" hidden="1" x14ac:dyDescent="0.3">
      <c r="A1066" t="s">
        <v>2290</v>
      </c>
      <c r="B1066" t="s">
        <v>2291</v>
      </c>
      <c r="C1066" t="s">
        <v>3184</v>
      </c>
      <c r="D1066" t="s">
        <v>289</v>
      </c>
      <c r="E1066">
        <v>2479.49029893738</v>
      </c>
      <c r="F1066">
        <v>3747.35</v>
      </c>
      <c r="G1066">
        <v>1885.4072390513199</v>
      </c>
      <c r="H1066">
        <v>5.4644050553758499</v>
      </c>
      <c r="I1066">
        <v>110.85272864447001</v>
      </c>
      <c r="J1066">
        <v>-0.82886009627470303</v>
      </c>
      <c r="K1066">
        <v>3783.4971242983402</v>
      </c>
      <c r="L1066">
        <v>2495.10844815272</v>
      </c>
      <c r="M1066">
        <v>41.874364714338697</v>
      </c>
      <c r="N1066">
        <v>0.57356615911969999</v>
      </c>
      <c r="O1066">
        <v>28.061163222010201</v>
      </c>
      <c r="P1066">
        <v>1914.70430107526</v>
      </c>
      <c r="Q1066">
        <v>0.23227486181235399</v>
      </c>
    </row>
    <row r="1067" spans="1:17" x14ac:dyDescent="0.3">
      <c r="A1067" t="s">
        <v>2292</v>
      </c>
      <c r="B1067" t="s">
        <v>2293</v>
      </c>
      <c r="C1067" t="s">
        <v>3169</v>
      </c>
      <c r="D1067" t="s">
        <v>51</v>
      </c>
      <c r="E1067">
        <v>2479.3957187593801</v>
      </c>
      <c r="F1067">
        <v>245.91</v>
      </c>
      <c r="G1067">
        <v>-87.489853591433103</v>
      </c>
      <c r="H1067">
        <v>-22.661403538474701</v>
      </c>
      <c r="I1067">
        <v>-61.5837575039046</v>
      </c>
      <c r="J1067">
        <v>1.8130665274680999</v>
      </c>
      <c r="K1067">
        <v>324.01489931773699</v>
      </c>
      <c r="L1067">
        <v>430.40955625179402</v>
      </c>
      <c r="M1067">
        <v>16.5602626428545</v>
      </c>
      <c r="N1067">
        <v>2.0416041473600002</v>
      </c>
      <c r="O1067">
        <v>174.42966939124</v>
      </c>
      <c r="P1067">
        <v>1.1559029206088001</v>
      </c>
    </row>
    <row r="1068" spans="1:17" hidden="1" x14ac:dyDescent="0.3">
      <c r="A1068" t="s">
        <v>2294</v>
      </c>
      <c r="B1068" t="s">
        <v>2295</v>
      </c>
      <c r="C1068" t="s">
        <v>3184</v>
      </c>
      <c r="D1068" t="s">
        <v>124</v>
      </c>
      <c r="E1068">
        <v>2470.3941826199998</v>
      </c>
      <c r="F1068">
        <v>291.25</v>
      </c>
      <c r="G1068">
        <v>14.3173363981516</v>
      </c>
      <c r="H1068">
        <v>5.73135072166738</v>
      </c>
      <c r="I1068">
        <v>17.2120789506642</v>
      </c>
      <c r="J1068">
        <v>6.2408640558242698</v>
      </c>
      <c r="K1068">
        <v>287.01892724558297</v>
      </c>
      <c r="L1068">
        <v>263.21911704605299</v>
      </c>
      <c r="M1068">
        <v>61.235235482126399</v>
      </c>
      <c r="N1068">
        <v>1.7441097047660299</v>
      </c>
      <c r="O1068">
        <v>16.806866952789701</v>
      </c>
      <c r="P1068">
        <v>57.092772384034497</v>
      </c>
      <c r="Q1068">
        <v>9.7699657080694002E-2</v>
      </c>
    </row>
    <row r="1069" spans="1:17" x14ac:dyDescent="0.3">
      <c r="A1069" t="s">
        <v>2296</v>
      </c>
      <c r="B1069" t="s">
        <v>2297</v>
      </c>
      <c r="C1069" t="s">
        <v>3180</v>
      </c>
      <c r="D1069" t="s">
        <v>431</v>
      </c>
      <c r="E1069">
        <v>2467.1710145699999</v>
      </c>
      <c r="F1069">
        <v>463.75</v>
      </c>
      <c r="G1069">
        <v>-36.1558690132943</v>
      </c>
      <c r="H1069">
        <v>-4.0270745311624303</v>
      </c>
      <c r="I1069">
        <v>-22.623246864409602</v>
      </c>
      <c r="J1069">
        <v>2.7997135001069098</v>
      </c>
      <c r="K1069">
        <v>477.60928573041298</v>
      </c>
      <c r="L1069">
        <v>492.14704047006802</v>
      </c>
      <c r="M1069">
        <v>33.982783656716698</v>
      </c>
      <c r="N1069">
        <v>0.84290143889202795</v>
      </c>
      <c r="O1069">
        <v>25.498652291105099</v>
      </c>
      <c r="P1069">
        <v>7.0768875548372101</v>
      </c>
      <c r="Q1069">
        <v>-1.7141379052337001E-2</v>
      </c>
    </row>
    <row r="1070" spans="1:17" hidden="1" x14ac:dyDescent="0.3">
      <c r="A1070" t="s">
        <v>2298</v>
      </c>
      <c r="B1070" t="s">
        <v>2299</v>
      </c>
      <c r="C1070" t="s">
        <v>3184</v>
      </c>
      <c r="D1070" t="s">
        <v>1025</v>
      </c>
      <c r="E1070">
        <v>2463.82650101128</v>
      </c>
      <c r="F1070">
        <v>131.53</v>
      </c>
      <c r="G1070">
        <v>-14.992725533107301</v>
      </c>
      <c r="H1070">
        <v>-2.0852158904240299</v>
      </c>
      <c r="I1070">
        <v>1.7547758781187599</v>
      </c>
      <c r="J1070">
        <v>-2.5476212991328899</v>
      </c>
      <c r="M1070">
        <v>35.932943314055102</v>
      </c>
      <c r="O1070">
        <v>20.732912643503301</v>
      </c>
      <c r="P1070">
        <v>22.810457516339799</v>
      </c>
    </row>
    <row r="1071" spans="1:17" hidden="1" x14ac:dyDescent="0.3">
      <c r="A1071" t="s">
        <v>2300</v>
      </c>
      <c r="B1071" t="s">
        <v>2301</v>
      </c>
      <c r="C1071" t="s">
        <v>3184</v>
      </c>
      <c r="D1071" t="s">
        <v>46</v>
      </c>
      <c r="E1071">
        <v>2456.4174774749999</v>
      </c>
      <c r="F1071">
        <v>559.20000000000005</v>
      </c>
      <c r="G1071">
        <v>-21.4058793112243</v>
      </c>
      <c r="H1071">
        <v>-9.2629172617874502</v>
      </c>
      <c r="I1071">
        <v>-24.368530887884301</v>
      </c>
      <c r="J1071">
        <v>3.1968952358984599</v>
      </c>
      <c r="K1071">
        <v>570.73379154489805</v>
      </c>
      <c r="L1071">
        <v>571.06726433459096</v>
      </c>
      <c r="M1071">
        <v>53.711686716171798</v>
      </c>
      <c r="N1071">
        <v>0.76507940666472096</v>
      </c>
      <c r="O1071">
        <v>52.002861230329003</v>
      </c>
      <c r="P1071">
        <v>29.279852040226501</v>
      </c>
      <c r="Q1071">
        <v>0.16847089694092801</v>
      </c>
    </row>
    <row r="1072" spans="1:17" hidden="1" x14ac:dyDescent="0.3">
      <c r="A1072" t="s">
        <v>2302</v>
      </c>
      <c r="B1072" t="s">
        <v>2303</v>
      </c>
      <c r="C1072" t="s">
        <v>3184</v>
      </c>
      <c r="D1072" t="s">
        <v>124</v>
      </c>
      <c r="E1072">
        <v>2455.7515117379999</v>
      </c>
      <c r="F1072">
        <v>187.16</v>
      </c>
      <c r="G1072">
        <v>42.016439120225698</v>
      </c>
      <c r="H1072">
        <v>1.5049465747247801</v>
      </c>
      <c r="I1072">
        <v>23.319767880935</v>
      </c>
      <c r="J1072">
        <v>5.7313421366503601</v>
      </c>
      <c r="K1072">
        <v>174.43877694147099</v>
      </c>
      <c r="L1072">
        <v>152.31121691874</v>
      </c>
      <c r="M1072">
        <v>63.7859824175722</v>
      </c>
      <c r="N1072">
        <v>1.1228716886665</v>
      </c>
      <c r="O1072">
        <v>9.0617653344731792</v>
      </c>
      <c r="P1072">
        <v>98.894792773644994</v>
      </c>
      <c r="Q1072">
        <v>0.17707579517536801</v>
      </c>
    </row>
    <row r="1073" spans="1:17" hidden="1" x14ac:dyDescent="0.3">
      <c r="A1073" t="s">
        <v>2304</v>
      </c>
      <c r="B1073" t="s">
        <v>2305</v>
      </c>
      <c r="C1073" t="s">
        <v>3184</v>
      </c>
      <c r="D1073" t="s">
        <v>103</v>
      </c>
      <c r="E1073">
        <v>2432.8676815059998</v>
      </c>
      <c r="F1073">
        <v>20.420000000000002</v>
      </c>
      <c r="G1073">
        <v>41.0730473601648</v>
      </c>
      <c r="H1073">
        <v>1.1898074166358701</v>
      </c>
      <c r="I1073">
        <v>-10.169378871453199</v>
      </c>
      <c r="J1073">
        <v>6.4086957592632396</v>
      </c>
      <c r="K1073">
        <v>20.423069776192602</v>
      </c>
      <c r="L1073">
        <v>19.228112884594001</v>
      </c>
      <c r="M1073">
        <v>55.980807639463997</v>
      </c>
      <c r="N1073">
        <v>1.01036498256372</v>
      </c>
      <c r="O1073">
        <v>56.144271424636997</v>
      </c>
      <c r="P1073">
        <v>83.094847844327305</v>
      </c>
      <c r="Q1073">
        <v>0.14221878564304</v>
      </c>
    </row>
    <row r="1074" spans="1:17" hidden="1" x14ac:dyDescent="0.3">
      <c r="A1074" t="s">
        <v>2306</v>
      </c>
      <c r="B1074" t="s">
        <v>2307</v>
      </c>
      <c r="C1074" t="s">
        <v>3184</v>
      </c>
      <c r="D1074" t="s">
        <v>143</v>
      </c>
      <c r="E1074">
        <v>2428.2457966799998</v>
      </c>
      <c r="F1074">
        <v>23005</v>
      </c>
      <c r="G1074">
        <v>706.10920216126203</v>
      </c>
      <c r="H1074">
        <v>51.591180893516103</v>
      </c>
      <c r="I1074">
        <v>265.16673758695703</v>
      </c>
      <c r="J1074">
        <v>7.5807617868374297</v>
      </c>
      <c r="K1074">
        <v>17128.835127264399</v>
      </c>
      <c r="L1074">
        <v>9725.8429429462903</v>
      </c>
      <c r="M1074">
        <v>59.003872404787401</v>
      </c>
      <c r="N1074">
        <v>2.2994240860031501</v>
      </c>
      <c r="O1074">
        <v>20.7346229080634</v>
      </c>
      <c r="P1074">
        <v>770.97262711543499</v>
      </c>
      <c r="Q1074">
        <v>0.18465365586177299</v>
      </c>
    </row>
    <row r="1075" spans="1:17" hidden="1" x14ac:dyDescent="0.3">
      <c r="A1075" t="s">
        <v>2308</v>
      </c>
      <c r="B1075" t="s">
        <v>2309</v>
      </c>
      <c r="C1075" t="s">
        <v>3184</v>
      </c>
      <c r="D1075" t="s">
        <v>187</v>
      </c>
      <c r="E1075">
        <v>2426.3953499499999</v>
      </c>
      <c r="F1075">
        <v>420.4</v>
      </c>
      <c r="G1075">
        <v>-11.981588325041299</v>
      </c>
      <c r="H1075">
        <v>0.20947841474694601</v>
      </c>
      <c r="I1075">
        <v>5.6399249087939696</v>
      </c>
      <c r="J1075">
        <v>-0.30001507613289802</v>
      </c>
      <c r="K1075">
        <v>439.43078653084598</v>
      </c>
      <c r="L1075">
        <v>404.725248600832</v>
      </c>
      <c r="M1075">
        <v>35.390293829355201</v>
      </c>
      <c r="N1075">
        <v>0.60588364919547699</v>
      </c>
      <c r="O1075">
        <v>16.317792578496601</v>
      </c>
      <c r="P1075">
        <v>34.291646701804801</v>
      </c>
      <c r="Q1075">
        <v>3.0033957826050998E-2</v>
      </c>
    </row>
    <row r="1076" spans="1:17" hidden="1" x14ac:dyDescent="0.3">
      <c r="A1076" t="s">
        <v>2310</v>
      </c>
      <c r="B1076" t="s">
        <v>2311</v>
      </c>
      <c r="C1076" t="s">
        <v>3184</v>
      </c>
      <c r="D1076" t="s">
        <v>440</v>
      </c>
      <c r="E1076">
        <v>2420.5282388999999</v>
      </c>
      <c r="F1076">
        <v>578.15</v>
      </c>
      <c r="G1076">
        <v>-47.359703747295001</v>
      </c>
      <c r="H1076">
        <v>-0.66725994604646299</v>
      </c>
      <c r="I1076">
        <v>-27.7706178749755</v>
      </c>
      <c r="J1076">
        <v>2.6907233112980902</v>
      </c>
      <c r="K1076">
        <v>607.11946329205398</v>
      </c>
      <c r="L1076">
        <v>635.349850943967</v>
      </c>
      <c r="M1076">
        <v>39.292036979202301</v>
      </c>
      <c r="N1076">
        <v>0.49918258984943797</v>
      </c>
      <c r="O1076">
        <v>38.138891291187399</v>
      </c>
      <c r="P1076">
        <v>7.3231854464451196</v>
      </c>
      <c r="Q1076">
        <v>-4.0031001189793997E-2</v>
      </c>
    </row>
    <row r="1077" spans="1:17" hidden="1" x14ac:dyDescent="0.3">
      <c r="A1077" t="s">
        <v>2312</v>
      </c>
      <c r="B1077" t="s">
        <v>2313</v>
      </c>
      <c r="C1077" t="s">
        <v>3184</v>
      </c>
      <c r="D1077" t="s">
        <v>130</v>
      </c>
      <c r="E1077">
        <v>2419.5362018750002</v>
      </c>
      <c r="F1077">
        <v>665.05</v>
      </c>
      <c r="G1077">
        <v>59.867387968425803</v>
      </c>
      <c r="H1077">
        <v>-1.78851788638333</v>
      </c>
      <c r="I1077">
        <v>-16.798878267348002</v>
      </c>
      <c r="J1077">
        <v>3.2247208927578299</v>
      </c>
      <c r="K1077">
        <v>683.38586483766801</v>
      </c>
      <c r="L1077">
        <v>622.06942879681901</v>
      </c>
      <c r="M1077">
        <v>47.098082492026698</v>
      </c>
      <c r="N1077">
        <v>1.47598352824914</v>
      </c>
      <c r="O1077">
        <v>23.118242049913601</v>
      </c>
      <c r="P1077">
        <v>103.04539061856499</v>
      </c>
      <c r="Q1077">
        <v>7.2876164682459998E-2</v>
      </c>
    </row>
    <row r="1078" spans="1:17" hidden="1" x14ac:dyDescent="0.3">
      <c r="A1078" t="s">
        <v>2314</v>
      </c>
      <c r="B1078" t="s">
        <v>2315</v>
      </c>
      <c r="C1078" t="s">
        <v>3184</v>
      </c>
      <c r="D1078" t="s">
        <v>468</v>
      </c>
      <c r="E1078">
        <v>2416.9840828749998</v>
      </c>
      <c r="F1078">
        <v>1027.5999999999999</v>
      </c>
      <c r="G1078">
        <v>-65.154245008240395</v>
      </c>
      <c r="H1078">
        <v>6.4355300647354303</v>
      </c>
      <c r="I1078">
        <v>-28.254412751673499</v>
      </c>
      <c r="J1078">
        <v>-0.93996933042457398</v>
      </c>
      <c r="K1078">
        <v>1016.94306842349</v>
      </c>
      <c r="L1078">
        <v>1182.73964624623</v>
      </c>
      <c r="M1078">
        <v>55.722214371173003</v>
      </c>
      <c r="N1078">
        <v>2.4598996461492</v>
      </c>
      <c r="O1078">
        <v>60.651031529778102</v>
      </c>
      <c r="P1078">
        <v>10.227943148297101</v>
      </c>
      <c r="Q1078">
        <v>-0.154864743029061</v>
      </c>
    </row>
    <row r="1079" spans="1:17" hidden="1" x14ac:dyDescent="0.3">
      <c r="A1079" t="s">
        <v>2316</v>
      </c>
      <c r="B1079" t="s">
        <v>2317</v>
      </c>
      <c r="C1079" t="s">
        <v>3184</v>
      </c>
      <c r="D1079" t="s">
        <v>294</v>
      </c>
      <c r="E1079">
        <v>2415.5146941599901</v>
      </c>
      <c r="F1079">
        <v>390.05</v>
      </c>
      <c r="G1079">
        <v>32.264499537622498</v>
      </c>
      <c r="H1079">
        <v>-0.72034110455244305</v>
      </c>
      <c r="I1079">
        <v>-11.761446917622401</v>
      </c>
      <c r="J1079">
        <v>3.1326431461922799</v>
      </c>
      <c r="K1079">
        <v>414.017072393295</v>
      </c>
      <c r="L1079">
        <v>378.126173943038</v>
      </c>
      <c r="M1079">
        <v>44.460808794491399</v>
      </c>
      <c r="N1079">
        <v>0.41864852015537601</v>
      </c>
      <c r="O1079">
        <v>39.4564799384694</v>
      </c>
      <c r="P1079">
        <v>88.521024649589094</v>
      </c>
      <c r="Q1079">
        <v>5.8756625122692002E-2</v>
      </c>
    </row>
    <row r="1080" spans="1:17" hidden="1" x14ac:dyDescent="0.3">
      <c r="A1080" t="s">
        <v>2318</v>
      </c>
      <c r="B1080" t="s">
        <v>2319</v>
      </c>
      <c r="C1080" t="s">
        <v>3184</v>
      </c>
      <c r="D1080" t="s">
        <v>2320</v>
      </c>
      <c r="E1080">
        <v>2413.1121014649998</v>
      </c>
      <c r="F1080">
        <v>1377.95</v>
      </c>
      <c r="G1080">
        <v>-14.054944435915299</v>
      </c>
      <c r="H1080">
        <v>26.047950560087799</v>
      </c>
      <c r="I1080">
        <v>2.6925569753108398</v>
      </c>
      <c r="J1080">
        <v>10.5804911685977</v>
      </c>
      <c r="M1080">
        <v>74.376040792176397</v>
      </c>
      <c r="O1080">
        <v>6.5205558982546403</v>
      </c>
      <c r="P1080">
        <v>24.1228662793316</v>
      </c>
    </row>
    <row r="1081" spans="1:17" hidden="1" x14ac:dyDescent="0.3">
      <c r="A1081" t="s">
        <v>2321</v>
      </c>
      <c r="B1081" t="s">
        <v>2322</v>
      </c>
      <c r="C1081" t="s">
        <v>3184</v>
      </c>
      <c r="D1081" t="s">
        <v>140</v>
      </c>
      <c r="E1081">
        <v>2408.0273190049902</v>
      </c>
      <c r="F1081">
        <v>1880.5</v>
      </c>
      <c r="G1081">
        <v>-1.85737647229904</v>
      </c>
      <c r="H1081">
        <v>2.42727170139649</v>
      </c>
      <c r="I1081">
        <v>-5.1016275784015699</v>
      </c>
      <c r="J1081">
        <v>3.5321684902440702</v>
      </c>
      <c r="K1081">
        <v>1735.5122725551</v>
      </c>
      <c r="L1081">
        <v>1636.4501877784501</v>
      </c>
      <c r="M1081">
        <v>63.721133922384602</v>
      </c>
      <c r="N1081">
        <v>1.1016590414699099</v>
      </c>
      <c r="O1081">
        <v>11.619250199414999</v>
      </c>
      <c r="P1081">
        <v>47.721916732128797</v>
      </c>
      <c r="Q1081">
        <v>0.12517503881425099</v>
      </c>
    </row>
    <row r="1082" spans="1:17" hidden="1" x14ac:dyDescent="0.3">
      <c r="A1082" t="s">
        <v>2323</v>
      </c>
      <c r="B1082" t="s">
        <v>2324</v>
      </c>
      <c r="C1082" t="s">
        <v>3184</v>
      </c>
      <c r="D1082" t="s">
        <v>468</v>
      </c>
      <c r="E1082">
        <v>2405.52792447</v>
      </c>
      <c r="F1082">
        <v>397.3</v>
      </c>
      <c r="G1082">
        <v>-0.32449263585270999</v>
      </c>
      <c r="H1082">
        <v>-4.2818845953791698</v>
      </c>
      <c r="I1082">
        <v>2.3102254526239001</v>
      </c>
      <c r="J1082">
        <v>3.7474838152577301</v>
      </c>
      <c r="K1082">
        <v>403.187901975702</v>
      </c>
      <c r="L1082">
        <v>372.22564296123801</v>
      </c>
      <c r="M1082">
        <v>46.7647094926824</v>
      </c>
      <c r="N1082">
        <v>0.42195004505641998</v>
      </c>
      <c r="O1082">
        <v>13.8937830354895</v>
      </c>
      <c r="P1082">
        <v>36.529209621993097</v>
      </c>
      <c r="Q1082">
        <v>2.0894764640746001E-2</v>
      </c>
    </row>
    <row r="1083" spans="1:17" x14ac:dyDescent="0.3">
      <c r="A1083" t="s">
        <v>2325</v>
      </c>
      <c r="B1083" t="s">
        <v>2326</v>
      </c>
      <c r="C1083" t="s">
        <v>3183</v>
      </c>
      <c r="D1083" t="s">
        <v>384</v>
      </c>
      <c r="E1083">
        <v>2401.7349593399999</v>
      </c>
      <c r="F1083">
        <v>204.38</v>
      </c>
      <c r="G1083">
        <v>-58.687284860352896</v>
      </c>
      <c r="H1083">
        <v>-4.4360930834064902</v>
      </c>
      <c r="I1083">
        <v>-20.775874038846698</v>
      </c>
      <c r="J1083">
        <v>3.0035576676192601</v>
      </c>
      <c r="K1083">
        <v>215.22371904711801</v>
      </c>
      <c r="L1083">
        <v>244.666886331846</v>
      </c>
      <c r="M1083">
        <v>39.166974412097503</v>
      </c>
      <c r="N1083">
        <v>0.454938333055868</v>
      </c>
      <c r="O1083">
        <v>111.248654467169</v>
      </c>
      <c r="P1083">
        <v>6.72584856396867</v>
      </c>
      <c r="Q1083">
        <v>-4.1093528712034998E-2</v>
      </c>
    </row>
    <row r="1084" spans="1:17" hidden="1" x14ac:dyDescent="0.3">
      <c r="A1084" t="s">
        <v>2327</v>
      </c>
      <c r="B1084" t="s">
        <v>2328</v>
      </c>
      <c r="C1084" t="s">
        <v>3184</v>
      </c>
      <c r="D1084" t="s">
        <v>187</v>
      </c>
      <c r="E1084">
        <v>2400.0301909999998</v>
      </c>
      <c r="F1084">
        <v>2480.6</v>
      </c>
      <c r="G1084">
        <v>-23.231856251624698</v>
      </c>
      <c r="H1084">
        <v>-11.7217569578706</v>
      </c>
      <c r="I1084">
        <v>-12.668342195527799</v>
      </c>
      <c r="J1084">
        <v>-1.2228325000510301</v>
      </c>
      <c r="K1084">
        <v>2761.74628897292</v>
      </c>
      <c r="L1084">
        <v>2619.1806886179402</v>
      </c>
      <c r="M1084">
        <v>21.479835695829099</v>
      </c>
      <c r="N1084">
        <v>0.73409534330538895</v>
      </c>
      <c r="O1084">
        <v>22.3010561960816</v>
      </c>
      <c r="P1084">
        <v>18.1800857551214</v>
      </c>
      <c r="Q1084">
        <v>5.1282022926685003E-2</v>
      </c>
    </row>
    <row r="1085" spans="1:17" hidden="1" x14ac:dyDescent="0.3">
      <c r="A1085" t="s">
        <v>2329</v>
      </c>
      <c r="B1085" t="s">
        <v>2330</v>
      </c>
      <c r="C1085" t="s">
        <v>3184</v>
      </c>
      <c r="D1085" t="s">
        <v>463</v>
      </c>
      <c r="E1085">
        <v>2399.7308010000002</v>
      </c>
      <c r="F1085">
        <v>932.05</v>
      </c>
      <c r="G1085">
        <v>57.8803654286164</v>
      </c>
      <c r="H1085">
        <v>10.979561753791501</v>
      </c>
      <c r="I1085">
        <v>42.494937432699999</v>
      </c>
      <c r="J1085">
        <v>4.4537651502308302</v>
      </c>
      <c r="K1085">
        <v>909.20657751304395</v>
      </c>
      <c r="L1085">
        <v>734.89032898367998</v>
      </c>
      <c r="M1085">
        <v>49.000705703837099</v>
      </c>
      <c r="N1085">
        <v>0.59286476700010804</v>
      </c>
      <c r="O1085">
        <v>21.570731183949299</v>
      </c>
      <c r="P1085">
        <v>92.1554478919698</v>
      </c>
      <c r="Q1085">
        <v>0.107967316109817</v>
      </c>
    </row>
    <row r="1086" spans="1:17" hidden="1" x14ac:dyDescent="0.3">
      <c r="A1086" t="s">
        <v>2331</v>
      </c>
      <c r="B1086" t="s">
        <v>2332</v>
      </c>
      <c r="C1086" t="s">
        <v>3184</v>
      </c>
      <c r="D1086" t="s">
        <v>737</v>
      </c>
      <c r="E1086">
        <v>2390.4329636334</v>
      </c>
      <c r="F1086">
        <v>441.9</v>
      </c>
      <c r="G1086">
        <v>-46.123713633199301</v>
      </c>
      <c r="H1086">
        <v>1.8183629324094299</v>
      </c>
      <c r="I1086">
        <v>-11.9118926555277</v>
      </c>
      <c r="J1086">
        <v>3.1082060312756701</v>
      </c>
      <c r="K1086">
        <v>462.74522292210298</v>
      </c>
      <c r="L1086">
        <v>478.18105827787798</v>
      </c>
      <c r="M1086">
        <v>43.997273873931803</v>
      </c>
      <c r="N1086">
        <v>0.63916812160168002</v>
      </c>
      <c r="O1086">
        <v>29.9841593120615</v>
      </c>
      <c r="P1086">
        <v>13.569776407093199</v>
      </c>
      <c r="Q1086">
        <v>-0.10642091138132199</v>
      </c>
    </row>
    <row r="1087" spans="1:17" hidden="1" x14ac:dyDescent="0.3">
      <c r="A1087" t="s">
        <v>2333</v>
      </c>
      <c r="B1087" t="s">
        <v>2334</v>
      </c>
      <c r="C1087" t="s">
        <v>3184</v>
      </c>
      <c r="D1087" t="s">
        <v>187</v>
      </c>
      <c r="E1087">
        <v>2388.4622851323802</v>
      </c>
      <c r="F1087">
        <v>237.13</v>
      </c>
      <c r="G1087">
        <v>-44.151640120886903</v>
      </c>
      <c r="H1087">
        <v>-5.0325157149119297</v>
      </c>
      <c r="I1087">
        <v>-6.0699916859055403</v>
      </c>
      <c r="J1087">
        <v>9.7433884953232504</v>
      </c>
      <c r="K1087">
        <v>232.206631043112</v>
      </c>
      <c r="L1087">
        <v>216.36057635514001</v>
      </c>
      <c r="M1087">
        <v>57.481903528663302</v>
      </c>
      <c r="N1087">
        <v>0.54845383291570204</v>
      </c>
      <c r="O1087">
        <v>23.392232108969701</v>
      </c>
      <c r="P1087">
        <v>37.347234289024001</v>
      </c>
      <c r="Q1087">
        <v>8.7773730192565E-2</v>
      </c>
    </row>
    <row r="1088" spans="1:17" hidden="1" x14ac:dyDescent="0.3">
      <c r="A1088" t="s">
        <v>2335</v>
      </c>
      <c r="B1088" t="s">
        <v>2336</v>
      </c>
      <c r="C1088" t="s">
        <v>3184</v>
      </c>
      <c r="D1088" t="s">
        <v>117</v>
      </c>
      <c r="E1088">
        <v>2388.4069135619902</v>
      </c>
      <c r="F1088">
        <v>210.98</v>
      </c>
      <c r="G1088">
        <v>-31.5306116068862</v>
      </c>
      <c r="H1088">
        <v>4.1465492819713203</v>
      </c>
      <c r="I1088">
        <v>-14.6470084085365</v>
      </c>
      <c r="J1088">
        <v>15.523154947543899</v>
      </c>
      <c r="K1088">
        <v>189.203679545151</v>
      </c>
      <c r="L1088">
        <v>193.49664442608901</v>
      </c>
      <c r="M1088">
        <v>77.828652022278405</v>
      </c>
      <c r="N1088">
        <v>1.80328729412637</v>
      </c>
      <c r="O1088">
        <v>37.335292444781501</v>
      </c>
      <c r="P1088">
        <v>40.841121495327002</v>
      </c>
      <c r="Q1088">
        <v>3.7342449652894003E-2</v>
      </c>
    </row>
    <row r="1089" spans="1:17" hidden="1" x14ac:dyDescent="0.3">
      <c r="A1089" t="s">
        <v>2337</v>
      </c>
      <c r="B1089" t="s">
        <v>2338</v>
      </c>
      <c r="C1089" t="s">
        <v>3184</v>
      </c>
      <c r="D1089" t="s">
        <v>400</v>
      </c>
      <c r="E1089">
        <v>2384.6656447400001</v>
      </c>
      <c r="F1089">
        <v>47.12</v>
      </c>
      <c r="G1089">
        <v>-65.578333153080294</v>
      </c>
      <c r="H1089">
        <v>-5.5105377122717396</v>
      </c>
      <c r="I1089">
        <v>-32.752778224905903</v>
      </c>
      <c r="J1089">
        <v>1.1267684821466299</v>
      </c>
      <c r="K1089">
        <v>50.432456523346197</v>
      </c>
      <c r="L1089">
        <v>57.205469671235299</v>
      </c>
      <c r="M1089">
        <v>35.388205050295802</v>
      </c>
      <c r="N1089">
        <v>0.808454510513822</v>
      </c>
      <c r="O1089">
        <v>78.374363327674004</v>
      </c>
      <c r="P1089">
        <v>2.2125813449023801</v>
      </c>
    </row>
    <row r="1090" spans="1:17" hidden="1" x14ac:dyDescent="0.3">
      <c r="A1090" t="s">
        <v>2339</v>
      </c>
      <c r="B1090" t="s">
        <v>2340</v>
      </c>
      <c r="C1090" t="s">
        <v>3184</v>
      </c>
      <c r="D1090" t="s">
        <v>1005</v>
      </c>
      <c r="E1090">
        <v>2384.0664320000001</v>
      </c>
      <c r="F1090">
        <v>1001.2</v>
      </c>
      <c r="G1090">
        <v>-3.5971247985781001</v>
      </c>
      <c r="H1090">
        <v>-13.291897979513699</v>
      </c>
      <c r="I1090">
        <v>18.002010648207602</v>
      </c>
      <c r="J1090">
        <v>-1.7034537080561001</v>
      </c>
      <c r="K1090">
        <v>1048.5505761480899</v>
      </c>
      <c r="L1090">
        <v>881.76916622664305</v>
      </c>
      <c r="M1090">
        <v>35.3340173654762</v>
      </c>
      <c r="N1090">
        <v>0.42076747063394099</v>
      </c>
      <c r="O1090">
        <v>33.3399920095884</v>
      </c>
      <c r="P1090">
        <v>55.816667963582603</v>
      </c>
      <c r="Q1090">
        <v>1.809924720462E-2</v>
      </c>
    </row>
    <row r="1091" spans="1:17" hidden="1" x14ac:dyDescent="0.3">
      <c r="A1091" t="s">
        <v>2341</v>
      </c>
      <c r="B1091" t="s">
        <v>2342</v>
      </c>
      <c r="C1091" t="s">
        <v>3184</v>
      </c>
      <c r="D1091" t="s">
        <v>124</v>
      </c>
      <c r="E1091">
        <v>2349.36777300635</v>
      </c>
      <c r="F1091">
        <v>162.47</v>
      </c>
      <c r="G1091">
        <v>-31.7467768242993</v>
      </c>
      <c r="H1091">
        <v>6.2026499805620299</v>
      </c>
      <c r="I1091">
        <v>-15.697101596319399</v>
      </c>
      <c r="J1091">
        <v>-1.1189441542272001</v>
      </c>
      <c r="K1091">
        <v>162.49106670130001</v>
      </c>
      <c r="L1091">
        <v>163.414104944787</v>
      </c>
      <c r="M1091">
        <v>43.5697525046076</v>
      </c>
      <c r="N1091">
        <v>1.1754912065276899</v>
      </c>
      <c r="O1091">
        <v>30.978026712623802</v>
      </c>
      <c r="P1091">
        <v>20.348148148148098</v>
      </c>
      <c r="Q1091">
        <v>1.31663616904E-3</v>
      </c>
    </row>
    <row r="1092" spans="1:17" hidden="1" x14ac:dyDescent="0.3">
      <c r="A1092" t="s">
        <v>2343</v>
      </c>
      <c r="B1092" t="s">
        <v>2344</v>
      </c>
      <c r="C1092" t="s">
        <v>3184</v>
      </c>
      <c r="D1092" t="s">
        <v>2345</v>
      </c>
      <c r="E1092">
        <v>2345.9753054399998</v>
      </c>
      <c r="F1092">
        <v>460</v>
      </c>
      <c r="G1092">
        <v>74.332862721523497</v>
      </c>
      <c r="H1092">
        <v>0.19200052843946799</v>
      </c>
      <c r="I1092">
        <v>7.8377725461460201</v>
      </c>
      <c r="J1092">
        <v>-0.13175162325586801</v>
      </c>
      <c r="K1092">
        <v>497.03643933784798</v>
      </c>
      <c r="L1092">
        <v>436.44873707464399</v>
      </c>
      <c r="M1092">
        <v>35.883680744217003</v>
      </c>
      <c r="N1092">
        <v>0.92510056113244499</v>
      </c>
      <c r="O1092">
        <v>34.347826086956502</v>
      </c>
      <c r="P1092">
        <v>112.815174647235</v>
      </c>
    </row>
    <row r="1093" spans="1:17" hidden="1" x14ac:dyDescent="0.3">
      <c r="A1093" t="s">
        <v>2346</v>
      </c>
      <c r="B1093" t="s">
        <v>2347</v>
      </c>
      <c r="C1093" t="s">
        <v>3184</v>
      </c>
      <c r="D1093" t="s">
        <v>54</v>
      </c>
      <c r="E1093">
        <v>2345.2113680099901</v>
      </c>
      <c r="F1093">
        <v>1625.25</v>
      </c>
      <c r="G1093">
        <v>11.6857624035418</v>
      </c>
      <c r="H1093">
        <v>4.22632649419847</v>
      </c>
      <c r="I1093">
        <v>-10.3132896181856</v>
      </c>
      <c r="J1093">
        <v>2.2035551109594902</v>
      </c>
      <c r="K1093">
        <v>1636.22283164894</v>
      </c>
      <c r="L1093">
        <v>1505.3328104428099</v>
      </c>
      <c r="M1093">
        <v>40.646240015779298</v>
      </c>
      <c r="N1093">
        <v>0.51563789260705295</v>
      </c>
      <c r="O1093">
        <v>16.532841101369002</v>
      </c>
      <c r="P1093">
        <v>47.588993824918198</v>
      </c>
      <c r="Q1093">
        <v>9.0876896237262E-2</v>
      </c>
    </row>
    <row r="1094" spans="1:17" hidden="1" x14ac:dyDescent="0.3">
      <c r="A1094" t="s">
        <v>2348</v>
      </c>
      <c r="B1094" t="s">
        <v>2349</v>
      </c>
      <c r="C1094" t="s">
        <v>3184</v>
      </c>
      <c r="D1094" t="s">
        <v>228</v>
      </c>
      <c r="E1094">
        <v>2345.0959874488699</v>
      </c>
      <c r="F1094">
        <v>620.4</v>
      </c>
      <c r="G1094">
        <v>-8.5849304936345696</v>
      </c>
      <c r="H1094">
        <v>6.3751625713965101</v>
      </c>
      <c r="I1094">
        <v>-3.7742472086627701</v>
      </c>
      <c r="J1094">
        <v>4.1164054643195898E-2</v>
      </c>
      <c r="K1094">
        <v>611.43553261609497</v>
      </c>
      <c r="L1094">
        <v>574.85384751841696</v>
      </c>
      <c r="M1094">
        <v>50.234368039360596</v>
      </c>
      <c r="N1094">
        <v>2.32853808810352</v>
      </c>
      <c r="O1094">
        <v>17.343649258542801</v>
      </c>
      <c r="P1094">
        <v>38.791946308724803</v>
      </c>
      <c r="Q1094">
        <v>4.8549098720577999E-2</v>
      </c>
    </row>
    <row r="1095" spans="1:17" hidden="1" x14ac:dyDescent="0.3">
      <c r="A1095" t="s">
        <v>2350</v>
      </c>
      <c r="B1095" t="s">
        <v>2351</v>
      </c>
      <c r="C1095" t="s">
        <v>3184</v>
      </c>
      <c r="D1095" t="s">
        <v>463</v>
      </c>
      <c r="E1095">
        <v>2337.2268184</v>
      </c>
      <c r="F1095">
        <v>282.95</v>
      </c>
      <c r="G1095">
        <v>-20.8455480339045</v>
      </c>
      <c r="H1095">
        <v>-8.0385673396994104</v>
      </c>
      <c r="I1095">
        <v>-4.1603631409642103</v>
      </c>
      <c r="J1095">
        <v>2.4910970119117501</v>
      </c>
      <c r="K1095">
        <v>304.86922463211602</v>
      </c>
      <c r="L1095">
        <v>285.71970740529503</v>
      </c>
      <c r="M1095">
        <v>40.626459845788197</v>
      </c>
      <c r="N1095">
        <v>0.37577108988292401</v>
      </c>
      <c r="O1095">
        <v>27.937798197561399</v>
      </c>
      <c r="P1095">
        <v>24.729997795900299</v>
      </c>
      <c r="Q1095">
        <v>-7.6570578561944005E-2</v>
      </c>
    </row>
    <row r="1096" spans="1:17" hidden="1" x14ac:dyDescent="0.3">
      <c r="A1096" t="s">
        <v>2352</v>
      </c>
      <c r="B1096" t="s">
        <v>2353</v>
      </c>
      <c r="C1096" t="s">
        <v>3184</v>
      </c>
      <c r="D1096" t="s">
        <v>384</v>
      </c>
      <c r="E1096">
        <v>2334.4395469849901</v>
      </c>
      <c r="F1096">
        <v>1167.25</v>
      </c>
      <c r="G1096">
        <v>-40.142966167532698</v>
      </c>
      <c r="H1096">
        <v>-1.3393312889522799</v>
      </c>
      <c r="I1096">
        <v>-10.316146993268999</v>
      </c>
      <c r="J1096">
        <v>2.5549598901214199</v>
      </c>
      <c r="K1096">
        <v>1220.46626918837</v>
      </c>
      <c r="L1096">
        <v>1215.4896111524599</v>
      </c>
      <c r="M1096">
        <v>42.113155689896303</v>
      </c>
      <c r="N1096">
        <v>1.3581382876594099</v>
      </c>
      <c r="O1096">
        <v>26.3139858642107</v>
      </c>
      <c r="P1096">
        <v>41.476274165202099</v>
      </c>
      <c r="Q1096">
        <v>-3.4126850371050003E-2</v>
      </c>
    </row>
    <row r="1097" spans="1:17" hidden="1" x14ac:dyDescent="0.3">
      <c r="A1097" t="s">
        <v>2354</v>
      </c>
      <c r="B1097" t="s">
        <v>2355</v>
      </c>
      <c r="C1097" t="s">
        <v>3184</v>
      </c>
      <c r="D1097" t="s">
        <v>570</v>
      </c>
      <c r="E1097">
        <v>2334.27134256</v>
      </c>
      <c r="F1097">
        <v>245.35</v>
      </c>
      <c r="G1097">
        <v>-39.932647527490303</v>
      </c>
      <c r="H1097">
        <v>8.6038233852472903</v>
      </c>
      <c r="I1097">
        <v>-13.717737853397701</v>
      </c>
      <c r="J1097">
        <v>-0.42398144394404202</v>
      </c>
      <c r="K1097">
        <v>252.3573407767</v>
      </c>
      <c r="L1097">
        <v>256.99336894639401</v>
      </c>
      <c r="M1097">
        <v>48.621983900344503</v>
      </c>
      <c r="N1097">
        <v>0.92409911035500403</v>
      </c>
      <c r="O1097">
        <v>29.203179131852401</v>
      </c>
      <c r="P1097">
        <v>15.18779342723</v>
      </c>
      <c r="Q1097">
        <v>6.4904526428370996E-2</v>
      </c>
    </row>
    <row r="1098" spans="1:17" hidden="1" x14ac:dyDescent="0.3">
      <c r="A1098" t="s">
        <v>2356</v>
      </c>
      <c r="B1098" t="s">
        <v>2357</v>
      </c>
      <c r="C1098" t="s">
        <v>3184</v>
      </c>
      <c r="D1098" t="s">
        <v>552</v>
      </c>
      <c r="E1098">
        <v>2332.95938181049</v>
      </c>
      <c r="F1098">
        <v>649.65</v>
      </c>
      <c r="G1098">
        <v>3.7325274098686401</v>
      </c>
      <c r="H1098">
        <v>-4.8649771174614598</v>
      </c>
      <c r="I1098">
        <v>23.204279111453801</v>
      </c>
      <c r="J1098">
        <v>2.4486446491352298</v>
      </c>
      <c r="K1098">
        <v>703.90193153282496</v>
      </c>
      <c r="L1098">
        <v>626.74968459809895</v>
      </c>
      <c r="M1098">
        <v>38.6973691221949</v>
      </c>
      <c r="N1098">
        <v>0.41674644729104998</v>
      </c>
      <c r="O1098">
        <v>44.385438312937701</v>
      </c>
      <c r="P1098">
        <v>68.740259740259702</v>
      </c>
      <c r="Q1098">
        <v>0.14409917060271299</v>
      </c>
    </row>
    <row r="1099" spans="1:17" hidden="1" x14ac:dyDescent="0.3">
      <c r="A1099" t="s">
        <v>2358</v>
      </c>
      <c r="B1099" t="s">
        <v>2359</v>
      </c>
      <c r="C1099" t="s">
        <v>3184</v>
      </c>
      <c r="D1099" t="s">
        <v>72</v>
      </c>
      <c r="E1099">
        <v>2331.7883262311202</v>
      </c>
      <c r="F1099">
        <v>130.19999999999999</v>
      </c>
      <c r="G1099">
        <v>134.80030105922501</v>
      </c>
      <c r="H1099">
        <v>81.265223643907106</v>
      </c>
      <c r="I1099">
        <v>29.636744945876099</v>
      </c>
      <c r="J1099">
        <v>19.492435169365098</v>
      </c>
      <c r="K1099">
        <v>90.939137931797603</v>
      </c>
      <c r="L1099">
        <v>77.696796176594106</v>
      </c>
      <c r="M1099">
        <v>95.011330330674198</v>
      </c>
      <c r="N1099">
        <v>2.1657303445949401</v>
      </c>
      <c r="O1099">
        <v>10.4454685099846</v>
      </c>
      <c r="P1099">
        <v>195.774647887323</v>
      </c>
      <c r="Q1099">
        <v>0.36206619591098099</v>
      </c>
    </row>
    <row r="1100" spans="1:17" hidden="1" x14ac:dyDescent="0.3">
      <c r="A1100" t="s">
        <v>2360</v>
      </c>
      <c r="B1100" t="s">
        <v>2361</v>
      </c>
      <c r="C1100" t="s">
        <v>3184</v>
      </c>
      <c r="D1100" t="s">
        <v>225</v>
      </c>
      <c r="E1100">
        <v>2326.9177043019999</v>
      </c>
      <c r="F1100">
        <v>46.56</v>
      </c>
      <c r="G1100">
        <v>4.4960414243368199</v>
      </c>
      <c r="H1100">
        <v>-9.2174287894993601</v>
      </c>
      <c r="I1100">
        <v>3.1274580208274601</v>
      </c>
      <c r="J1100">
        <v>7.14109664648681</v>
      </c>
      <c r="K1100">
        <v>49.2683270704023</v>
      </c>
      <c r="L1100">
        <v>44.711638659102</v>
      </c>
      <c r="M1100">
        <v>54.3102839810795</v>
      </c>
      <c r="N1100">
        <v>0.45851974837278597</v>
      </c>
      <c r="O1100">
        <v>47.938144329896801</v>
      </c>
      <c r="P1100">
        <v>59.561343385880697</v>
      </c>
      <c r="Q1100">
        <v>5.7774558780928999E-2</v>
      </c>
    </row>
    <row r="1101" spans="1:17" x14ac:dyDescent="0.3">
      <c r="A1101" t="s">
        <v>2362</v>
      </c>
      <c r="B1101" t="s">
        <v>2363</v>
      </c>
      <c r="C1101" t="s">
        <v>3178</v>
      </c>
      <c r="D1101" t="s">
        <v>1228</v>
      </c>
      <c r="E1101">
        <v>2319.9913155499999</v>
      </c>
      <c r="F1101">
        <v>309</v>
      </c>
      <c r="G1101">
        <v>-73.631416194358806</v>
      </c>
      <c r="H1101">
        <v>-13.023473111793001</v>
      </c>
      <c r="I1101">
        <v>-35.931658306737198</v>
      </c>
      <c r="J1101">
        <v>1.8191314822799101</v>
      </c>
      <c r="K1101">
        <v>366.78849954323402</v>
      </c>
      <c r="L1101">
        <v>408.706901937635</v>
      </c>
      <c r="M1101">
        <v>17.107327162846602</v>
      </c>
      <c r="N1101">
        <v>0.73991176422874905</v>
      </c>
      <c r="O1101">
        <v>82.055016181229703</v>
      </c>
      <c r="P1101">
        <v>1.0960248650417199</v>
      </c>
      <c r="Q1101">
        <v>-4.7223394958684002E-2</v>
      </c>
    </row>
    <row r="1102" spans="1:17" hidden="1" x14ac:dyDescent="0.3">
      <c r="A1102" t="s">
        <v>2364</v>
      </c>
      <c r="B1102" t="s">
        <v>2365</v>
      </c>
      <c r="C1102" t="s">
        <v>3184</v>
      </c>
      <c r="D1102" t="s">
        <v>440</v>
      </c>
      <c r="E1102">
        <v>2310.4719836865802</v>
      </c>
      <c r="F1102">
        <v>14.62</v>
      </c>
      <c r="G1102">
        <v>-4.6947892966663396</v>
      </c>
      <c r="H1102">
        <v>40.914646607169601</v>
      </c>
      <c r="I1102">
        <v>-6.9899938257093002</v>
      </c>
      <c r="J1102">
        <v>9.3825806053620706</v>
      </c>
      <c r="K1102">
        <v>13.279016562539701</v>
      </c>
      <c r="L1102">
        <v>12.498551704067699</v>
      </c>
      <c r="M1102">
        <v>51.323767967069003</v>
      </c>
      <c r="N1102">
        <v>0.73094991784445296</v>
      </c>
      <c r="O1102">
        <v>20.041039671682601</v>
      </c>
      <c r="P1102">
        <v>47.676767676767597</v>
      </c>
      <c r="Q1102">
        <v>0.115626048399769</v>
      </c>
    </row>
    <row r="1103" spans="1:17" hidden="1" x14ac:dyDescent="0.3">
      <c r="A1103" t="s">
        <v>2366</v>
      </c>
      <c r="B1103" t="s">
        <v>2367</v>
      </c>
      <c r="C1103" t="s">
        <v>3184</v>
      </c>
      <c r="D1103" t="s">
        <v>54</v>
      </c>
      <c r="E1103">
        <v>2297.30857668</v>
      </c>
      <c r="F1103">
        <v>795.15</v>
      </c>
      <c r="G1103">
        <v>0.85270473275132697</v>
      </c>
      <c r="H1103">
        <v>-2.3538002294332401</v>
      </c>
      <c r="I1103">
        <v>9.9508245359544691</v>
      </c>
      <c r="J1103">
        <v>6.0797844881946999</v>
      </c>
      <c r="K1103">
        <v>778.96743161225402</v>
      </c>
      <c r="L1103">
        <v>719.89217685026802</v>
      </c>
      <c r="M1103">
        <v>52.5892593217838</v>
      </c>
      <c r="N1103">
        <v>2.2701855647266602</v>
      </c>
      <c r="O1103">
        <v>8.4826762246117102</v>
      </c>
      <c r="P1103">
        <v>41.009044156765299</v>
      </c>
      <c r="Q1103">
        <v>-5.0794024865886002E-2</v>
      </c>
    </row>
    <row r="1104" spans="1:17" hidden="1" x14ac:dyDescent="0.3">
      <c r="A1104" t="s">
        <v>2368</v>
      </c>
      <c r="B1104" t="s">
        <v>2369</v>
      </c>
      <c r="C1104" t="s">
        <v>3184</v>
      </c>
      <c r="D1104" t="s">
        <v>1515</v>
      </c>
      <c r="E1104">
        <v>2296.2547246919999</v>
      </c>
      <c r="F1104">
        <v>164.58</v>
      </c>
      <c r="G1104">
        <v>5.1637222897864303</v>
      </c>
      <c r="H1104">
        <v>3.06082241392641</v>
      </c>
      <c r="I1104">
        <v>34.989659467968401</v>
      </c>
      <c r="J1104">
        <v>2.5596696208843701</v>
      </c>
      <c r="K1104">
        <v>155.730013829852</v>
      </c>
      <c r="L1104">
        <v>126.342250564621</v>
      </c>
      <c r="M1104">
        <v>42.873127813789701</v>
      </c>
      <c r="N1104">
        <v>0.381338057050847</v>
      </c>
      <c r="O1104">
        <v>23.891116782112</v>
      </c>
      <c r="P1104">
        <v>81.755935946990604</v>
      </c>
      <c r="Q1104">
        <v>6.9060918498084004E-2</v>
      </c>
    </row>
    <row r="1105" spans="1:17" hidden="1" x14ac:dyDescent="0.3">
      <c r="A1105" t="s">
        <v>2370</v>
      </c>
      <c r="B1105" t="s">
        <v>2371</v>
      </c>
      <c r="C1105" t="s">
        <v>3184</v>
      </c>
      <c r="D1105" t="s">
        <v>325</v>
      </c>
      <c r="E1105">
        <v>2293.0276122599998</v>
      </c>
      <c r="F1105">
        <v>873.85</v>
      </c>
      <c r="G1105">
        <v>83.137604318591599</v>
      </c>
      <c r="H1105">
        <v>-10.690155772012901</v>
      </c>
      <c r="I1105">
        <v>34.1557193335642</v>
      </c>
      <c r="J1105">
        <v>1.4168273175229</v>
      </c>
      <c r="K1105">
        <v>934.56496497856597</v>
      </c>
      <c r="L1105">
        <v>771.80215144074202</v>
      </c>
      <c r="M1105">
        <v>37.847443664690701</v>
      </c>
      <c r="N1105">
        <v>0.42911097774290102</v>
      </c>
      <c r="O1105">
        <v>39.0398809864393</v>
      </c>
      <c r="P1105">
        <v>117.375621890547</v>
      </c>
      <c r="Q1105">
        <v>0.103416389021375</v>
      </c>
    </row>
    <row r="1106" spans="1:17" x14ac:dyDescent="0.3">
      <c r="A1106" t="s">
        <v>2372</v>
      </c>
      <c r="B1106" t="s">
        <v>2373</v>
      </c>
      <c r="C1106" t="s">
        <v>3169</v>
      </c>
      <c r="D1106" t="s">
        <v>24</v>
      </c>
      <c r="E1106">
        <v>2292.7334588879999</v>
      </c>
      <c r="F1106">
        <v>44.93</v>
      </c>
      <c r="G1106">
        <v>-64.228271292584907</v>
      </c>
      <c r="H1106">
        <v>-11.68663502637</v>
      </c>
      <c r="I1106">
        <v>-36.4614996474292</v>
      </c>
      <c r="J1106">
        <v>-2.9611273987232898</v>
      </c>
      <c r="K1106">
        <v>49.711412779299401</v>
      </c>
      <c r="L1106">
        <v>57.921459018244903</v>
      </c>
      <c r="M1106">
        <v>12.173029249909099</v>
      </c>
      <c r="N1106">
        <v>1.4919187078626099</v>
      </c>
      <c r="O1106">
        <v>83.396394391275294</v>
      </c>
      <c r="P1106">
        <v>2.11363636363637</v>
      </c>
    </row>
    <row r="1107" spans="1:17" hidden="1" x14ac:dyDescent="0.3">
      <c r="A1107" t="s">
        <v>2374</v>
      </c>
      <c r="B1107" t="s">
        <v>2375</v>
      </c>
      <c r="C1107" t="s">
        <v>3184</v>
      </c>
      <c r="D1107" t="s">
        <v>176</v>
      </c>
      <c r="E1107">
        <v>2287.1291822060002</v>
      </c>
      <c r="F1107">
        <v>194.84</v>
      </c>
      <c r="G1107">
        <v>37.875825148948103</v>
      </c>
      <c r="H1107">
        <v>11.530637019415099</v>
      </c>
      <c r="I1107">
        <v>14.052128795993999</v>
      </c>
      <c r="J1107">
        <v>8.9143116136031608</v>
      </c>
      <c r="K1107">
        <v>182.41231806019999</v>
      </c>
      <c r="L1107">
        <v>154.55042421043601</v>
      </c>
      <c r="M1107">
        <v>65.758928592310895</v>
      </c>
      <c r="N1107">
        <v>0.59501391432288897</v>
      </c>
      <c r="O1107">
        <v>11.594128515705201</v>
      </c>
      <c r="P1107">
        <v>79.824642362713405</v>
      </c>
      <c r="Q1107">
        <v>5.1439336464572001E-2</v>
      </c>
    </row>
    <row r="1108" spans="1:17" hidden="1" x14ac:dyDescent="0.3">
      <c r="A1108" t="s">
        <v>2376</v>
      </c>
      <c r="B1108" t="s">
        <v>2377</v>
      </c>
      <c r="C1108" t="s">
        <v>3184</v>
      </c>
      <c r="D1108" t="s">
        <v>277</v>
      </c>
      <c r="E1108">
        <v>2279.8446367381098</v>
      </c>
      <c r="F1108">
        <v>4789.45</v>
      </c>
      <c r="G1108">
        <v>74.439963669441894</v>
      </c>
      <c r="H1108">
        <v>24.280503173121101</v>
      </c>
      <c r="I1108">
        <v>31.3642014065178</v>
      </c>
      <c r="J1108">
        <v>14.5188619295582</v>
      </c>
      <c r="K1108">
        <v>4070.6763358867101</v>
      </c>
      <c r="L1108">
        <v>3411.8419735280199</v>
      </c>
      <c r="M1108">
        <v>78.738850422720205</v>
      </c>
      <c r="N1108">
        <v>1.34615986234944</v>
      </c>
      <c r="O1108">
        <v>7.5280042593617296</v>
      </c>
      <c r="P1108">
        <v>109.96229889088499</v>
      </c>
      <c r="Q1108">
        <v>0.218765811303302</v>
      </c>
    </row>
    <row r="1109" spans="1:17" hidden="1" x14ac:dyDescent="0.3">
      <c r="A1109" t="s">
        <v>2378</v>
      </c>
      <c r="B1109" t="s">
        <v>2379</v>
      </c>
      <c r="C1109" t="s">
        <v>3184</v>
      </c>
      <c r="D1109" t="s">
        <v>1228</v>
      </c>
      <c r="E1109">
        <v>2276.51627469</v>
      </c>
      <c r="F1109">
        <v>784.15</v>
      </c>
      <c r="G1109">
        <v>-5.9836479651247698</v>
      </c>
      <c r="H1109">
        <v>-11.5818654494756</v>
      </c>
      <c r="I1109">
        <v>-35.041406021430902</v>
      </c>
      <c r="J1109">
        <v>1.2430259546042901</v>
      </c>
      <c r="K1109">
        <v>837.68968955601099</v>
      </c>
      <c r="L1109">
        <v>838.52047961667301</v>
      </c>
      <c r="M1109">
        <v>30.036465696733199</v>
      </c>
      <c r="N1109">
        <v>0.64578163140565803</v>
      </c>
      <c r="O1109">
        <v>46.776764649620603</v>
      </c>
      <c r="P1109">
        <v>32.223252676839998</v>
      </c>
      <c r="Q1109">
        <v>-9.9505886639169993E-3</v>
      </c>
    </row>
    <row r="1110" spans="1:17" hidden="1" x14ac:dyDescent="0.3">
      <c r="A1110" t="s">
        <v>2380</v>
      </c>
      <c r="B1110" t="s">
        <v>2381</v>
      </c>
      <c r="C1110" t="s">
        <v>3184</v>
      </c>
      <c r="D1110" t="s">
        <v>117</v>
      </c>
      <c r="E1110">
        <v>2274.7276251049998</v>
      </c>
      <c r="F1110">
        <v>1705.15</v>
      </c>
      <c r="G1110">
        <v>424.14337939118502</v>
      </c>
      <c r="H1110">
        <v>2.2126627767203999</v>
      </c>
      <c r="I1110">
        <v>375.40293616794202</v>
      </c>
      <c r="J1110">
        <v>22.653681690432201</v>
      </c>
      <c r="K1110">
        <v>1512.32117842517</v>
      </c>
      <c r="L1110">
        <v>894.10655740835</v>
      </c>
      <c r="M1110">
        <v>72.622783708819199</v>
      </c>
      <c r="N1110">
        <v>0.72175280269106401</v>
      </c>
      <c r="O1110">
        <v>52.986540773538898</v>
      </c>
      <c r="P1110">
        <v>700.53990610328594</v>
      </c>
      <c r="Q1110">
        <v>0.23115592721857101</v>
      </c>
    </row>
    <row r="1111" spans="1:17" hidden="1" x14ac:dyDescent="0.3">
      <c r="A1111" t="s">
        <v>2382</v>
      </c>
      <c r="B1111" t="s">
        <v>2383</v>
      </c>
      <c r="C1111" t="s">
        <v>3184</v>
      </c>
      <c r="D1111" t="s">
        <v>86</v>
      </c>
      <c r="E1111">
        <v>2274.14412864</v>
      </c>
      <c r="F1111">
        <v>25.33</v>
      </c>
      <c r="G1111">
        <v>48.086099430477397</v>
      </c>
      <c r="H1111">
        <v>-6.9124464645200501</v>
      </c>
      <c r="I1111">
        <v>-7.0078939460462397</v>
      </c>
      <c r="J1111">
        <v>-1.3355789951720101</v>
      </c>
      <c r="K1111">
        <v>27.180968333341202</v>
      </c>
      <c r="L1111">
        <v>24.304693092709801</v>
      </c>
      <c r="M1111">
        <v>36.406225126520098</v>
      </c>
      <c r="N1111">
        <v>1.16939722539917</v>
      </c>
      <c r="O1111">
        <v>32.451638373470097</v>
      </c>
      <c r="P1111">
        <v>135.72251233275799</v>
      </c>
      <c r="Q1111">
        <v>6.2934483127317004E-2</v>
      </c>
    </row>
    <row r="1112" spans="1:17" hidden="1" x14ac:dyDescent="0.3">
      <c r="A1112" t="s">
        <v>2384</v>
      </c>
      <c r="B1112" t="s">
        <v>2385</v>
      </c>
      <c r="C1112" t="s">
        <v>3184</v>
      </c>
      <c r="D1112" t="s">
        <v>215</v>
      </c>
      <c r="E1112">
        <v>2259.3012937349999</v>
      </c>
      <c r="F1112">
        <v>287.64999999999998</v>
      </c>
      <c r="G1112">
        <v>-49.216327057346597</v>
      </c>
      <c r="H1112">
        <v>0.928027487886809</v>
      </c>
      <c r="I1112">
        <v>-18.0832223532712</v>
      </c>
      <c r="J1112">
        <v>2.8030695674682602</v>
      </c>
      <c r="K1112">
        <v>295.77867603272199</v>
      </c>
      <c r="L1112">
        <v>311.51013331842199</v>
      </c>
      <c r="M1112">
        <v>44.382546751628603</v>
      </c>
      <c r="N1112">
        <v>0.46574573544175302</v>
      </c>
      <c r="O1112">
        <v>30.366765166000299</v>
      </c>
      <c r="P1112">
        <v>17.192910979832899</v>
      </c>
    </row>
    <row r="1113" spans="1:17" hidden="1" x14ac:dyDescent="0.3">
      <c r="A1113" t="s">
        <v>2386</v>
      </c>
      <c r="B1113" t="s">
        <v>2387</v>
      </c>
      <c r="C1113" t="s">
        <v>3184</v>
      </c>
      <c r="D1113" t="s">
        <v>613</v>
      </c>
      <c r="E1113">
        <v>2257.1421713999998</v>
      </c>
      <c r="F1113">
        <v>447.15</v>
      </c>
      <c r="G1113">
        <v>-5.1921494510831101</v>
      </c>
      <c r="H1113">
        <v>3.88586499909339</v>
      </c>
      <c r="I1113">
        <v>-15.585449152233601</v>
      </c>
      <c r="J1113">
        <v>7.78082300502798E-2</v>
      </c>
      <c r="K1113">
        <v>427.79629112179703</v>
      </c>
      <c r="L1113">
        <v>408.45041710265298</v>
      </c>
      <c r="M1113">
        <v>54.205589898983703</v>
      </c>
      <c r="N1113">
        <v>2.5370459714767102</v>
      </c>
      <c r="O1113">
        <v>40.881136084088098</v>
      </c>
      <c r="P1113">
        <v>63.342465753424598</v>
      </c>
      <c r="Q1113">
        <v>9.0860380212236996E-2</v>
      </c>
    </row>
    <row r="1114" spans="1:17" hidden="1" x14ac:dyDescent="0.3">
      <c r="A1114" t="s">
        <v>2388</v>
      </c>
      <c r="B1114" t="s">
        <v>2389</v>
      </c>
      <c r="C1114" t="s">
        <v>3184</v>
      </c>
      <c r="D1114" t="s">
        <v>77</v>
      </c>
      <c r="E1114">
        <v>2247.828878415</v>
      </c>
      <c r="F1114">
        <v>2934.1</v>
      </c>
      <c r="G1114">
        <v>-25.985500607766799</v>
      </c>
      <c r="H1114">
        <v>5.3309611665568699</v>
      </c>
      <c r="I1114">
        <v>-6.1085383203547101</v>
      </c>
      <c r="J1114">
        <v>4.5337671597457803</v>
      </c>
      <c r="K1114">
        <v>2892.5302242550201</v>
      </c>
      <c r="L1114">
        <v>2833.0680295214602</v>
      </c>
      <c r="M1114">
        <v>61.782006470869902</v>
      </c>
      <c r="N1114">
        <v>1.42785502140456</v>
      </c>
      <c r="O1114">
        <v>8.0791384070072692</v>
      </c>
      <c r="P1114">
        <v>25.086862916462302</v>
      </c>
      <c r="Q1114">
        <v>-0.13691176567185101</v>
      </c>
    </row>
    <row r="1115" spans="1:17" hidden="1" x14ac:dyDescent="0.3">
      <c r="A1115" t="s">
        <v>2390</v>
      </c>
      <c r="B1115" t="s">
        <v>2391</v>
      </c>
      <c r="C1115" t="s">
        <v>3184</v>
      </c>
      <c r="D1115" t="s">
        <v>215</v>
      </c>
      <c r="E1115">
        <v>2244.6949341549298</v>
      </c>
      <c r="F1115">
        <v>98.15</v>
      </c>
      <c r="G1115">
        <v>232.21306688950401</v>
      </c>
      <c r="H1115">
        <v>24.889569220103301</v>
      </c>
      <c r="I1115">
        <v>105.319473793502</v>
      </c>
      <c r="J1115">
        <v>6.4155393743614404</v>
      </c>
      <c r="K1115">
        <v>88.357170371923402</v>
      </c>
      <c r="L1115">
        <v>64.267726811466801</v>
      </c>
      <c r="M1115">
        <v>56.171710054933499</v>
      </c>
      <c r="N1115">
        <v>0.95320922247655604</v>
      </c>
      <c r="O1115">
        <v>16.953642384105901</v>
      </c>
      <c r="P1115">
        <v>262.84658040665403</v>
      </c>
      <c r="Q1115">
        <v>0.145025429542712</v>
      </c>
    </row>
    <row r="1116" spans="1:17" hidden="1" x14ac:dyDescent="0.3">
      <c r="A1116" t="s">
        <v>2392</v>
      </c>
      <c r="B1116" t="s">
        <v>2393</v>
      </c>
      <c r="C1116" t="s">
        <v>3184</v>
      </c>
      <c r="D1116" t="s">
        <v>1008</v>
      </c>
      <c r="E1116">
        <v>2241.38932342308</v>
      </c>
      <c r="F1116">
        <v>602.45000000000005</v>
      </c>
      <c r="G1116">
        <v>59.706859544688399</v>
      </c>
      <c r="H1116">
        <v>3.6838289215988702</v>
      </c>
      <c r="I1116">
        <v>89.208644343750507</v>
      </c>
      <c r="J1116">
        <v>-1.6979038855270301</v>
      </c>
      <c r="K1116">
        <v>612.80423643275901</v>
      </c>
      <c r="L1116">
        <v>471.32855957936698</v>
      </c>
      <c r="M1116">
        <v>39.272212426313899</v>
      </c>
      <c r="N1116">
        <v>0.31983094423965602</v>
      </c>
      <c r="O1116">
        <v>20.9726948294464</v>
      </c>
      <c r="P1116">
        <v>136.16228929831399</v>
      </c>
      <c r="Q1116">
        <v>0.14879680032690201</v>
      </c>
    </row>
    <row r="1117" spans="1:17" hidden="1" x14ac:dyDescent="0.3">
      <c r="A1117" t="s">
        <v>2394</v>
      </c>
      <c r="B1117" t="s">
        <v>2395</v>
      </c>
      <c r="C1117" t="s">
        <v>3184</v>
      </c>
      <c r="D1117" t="s">
        <v>570</v>
      </c>
      <c r="E1117">
        <v>2239.8660973619999</v>
      </c>
      <c r="F1117">
        <v>122.04</v>
      </c>
      <c r="G1117">
        <v>26.1679061289271</v>
      </c>
      <c r="H1117">
        <v>-2.8608748445726899</v>
      </c>
      <c r="I1117">
        <v>-7.2518902071909004</v>
      </c>
      <c r="J1117">
        <v>4.0313491009047597</v>
      </c>
      <c r="K1117">
        <v>123.877562644604</v>
      </c>
      <c r="L1117">
        <v>112.734238205308</v>
      </c>
      <c r="M1117">
        <v>55.355529907811302</v>
      </c>
      <c r="N1117">
        <v>1.3150914863977201</v>
      </c>
      <c r="O1117">
        <v>22.0911176663388</v>
      </c>
      <c r="P1117">
        <v>60.578947368420998</v>
      </c>
      <c r="Q1117">
        <v>6.1155669682548999E-2</v>
      </c>
    </row>
    <row r="1118" spans="1:17" hidden="1" x14ac:dyDescent="0.3">
      <c r="A1118" t="s">
        <v>2396</v>
      </c>
      <c r="B1118" t="s">
        <v>2397</v>
      </c>
      <c r="C1118" t="s">
        <v>3184</v>
      </c>
      <c r="D1118" t="s">
        <v>289</v>
      </c>
      <c r="E1118">
        <v>2238.1648137709999</v>
      </c>
      <c r="F1118">
        <v>3417.65</v>
      </c>
      <c r="G1118">
        <v>1525.3386194091199</v>
      </c>
      <c r="H1118">
        <v>-2.91274610871739</v>
      </c>
      <c r="I1118">
        <v>251.03022662132901</v>
      </c>
      <c r="J1118">
        <v>1.70621799219502</v>
      </c>
      <c r="K1118">
        <v>3503.3926784825499</v>
      </c>
      <c r="L1118">
        <v>2172.1714050631299</v>
      </c>
      <c r="M1118">
        <v>43.121430288715501</v>
      </c>
      <c r="N1118">
        <v>0.63221884498480196</v>
      </c>
      <c r="O1118">
        <v>22.159963717759201</v>
      </c>
      <c r="P1118">
        <v>1641.4777070063601</v>
      </c>
    </row>
    <row r="1119" spans="1:17" hidden="1" x14ac:dyDescent="0.3">
      <c r="A1119" t="s">
        <v>2398</v>
      </c>
      <c r="B1119" t="s">
        <v>2399</v>
      </c>
      <c r="C1119" t="s">
        <v>3184</v>
      </c>
      <c r="D1119" t="s">
        <v>440</v>
      </c>
      <c r="E1119">
        <v>2236.2770694599999</v>
      </c>
      <c r="F1119">
        <v>340</v>
      </c>
      <c r="G1119">
        <v>45.285736435624401</v>
      </c>
      <c r="H1119">
        <v>-14.3219458226715</v>
      </c>
      <c r="I1119">
        <v>-28.432786738393201</v>
      </c>
      <c r="J1119">
        <v>-1.38549928885137</v>
      </c>
      <c r="K1119">
        <v>398.32511587296398</v>
      </c>
      <c r="L1119">
        <v>369.87494671109999</v>
      </c>
      <c r="M1119">
        <v>18.2099600847441</v>
      </c>
      <c r="N1119">
        <v>1.0206996049982</v>
      </c>
      <c r="O1119">
        <v>51.088235294117602</v>
      </c>
      <c r="P1119">
        <v>87.845303867403302</v>
      </c>
      <c r="Q1119">
        <v>0.113062569898219</v>
      </c>
    </row>
    <row r="1120" spans="1:17" hidden="1" x14ac:dyDescent="0.3">
      <c r="A1120" t="s">
        <v>2400</v>
      </c>
      <c r="B1120" t="s">
        <v>2401</v>
      </c>
      <c r="C1120" t="s">
        <v>3184</v>
      </c>
      <c r="D1120" t="s">
        <v>468</v>
      </c>
      <c r="E1120">
        <v>2234.9271520000002</v>
      </c>
      <c r="F1120">
        <v>1950.55</v>
      </c>
      <c r="G1120">
        <v>-18.344274765691001</v>
      </c>
      <c r="H1120">
        <v>-0.17996616411161301</v>
      </c>
      <c r="I1120">
        <v>-8.2085955971999098</v>
      </c>
      <c r="J1120">
        <v>5.1947103866270199</v>
      </c>
      <c r="K1120">
        <v>1957.6182587754099</v>
      </c>
      <c r="L1120">
        <v>1850.7887476988001</v>
      </c>
      <c r="M1120">
        <v>37.647452138659403</v>
      </c>
      <c r="N1120">
        <v>0.85363109876088805</v>
      </c>
      <c r="O1120">
        <v>24.4085001666196</v>
      </c>
      <c r="P1120">
        <v>28.7491749174917</v>
      </c>
    </row>
    <row r="1121" spans="1:17" hidden="1" x14ac:dyDescent="0.3">
      <c r="A1121" t="s">
        <v>2402</v>
      </c>
      <c r="B1121" t="s">
        <v>2403</v>
      </c>
      <c r="C1121" t="s">
        <v>3184</v>
      </c>
      <c r="D1121" t="s">
        <v>231</v>
      </c>
      <c r="E1121">
        <v>2233.74817898314</v>
      </c>
      <c r="F1121">
        <v>113.22</v>
      </c>
      <c r="G1121">
        <v>-51.812802511209703</v>
      </c>
      <c r="H1121">
        <v>3.9045700929687802E-2</v>
      </c>
      <c r="I1121">
        <v>-13.684733508277001</v>
      </c>
      <c r="J1121">
        <v>1.5955338114659601</v>
      </c>
      <c r="K1121">
        <v>114.679466476695</v>
      </c>
      <c r="L1121">
        <v>113.74974440497201</v>
      </c>
      <c r="M1121">
        <v>42.1191611147527</v>
      </c>
      <c r="N1121">
        <v>0.78382629150535899</v>
      </c>
      <c r="O1121">
        <v>37.784843667196597</v>
      </c>
      <c r="P1121">
        <v>30.950728660652299</v>
      </c>
      <c r="Q1121">
        <v>0.18294268224766899</v>
      </c>
    </row>
    <row r="1122" spans="1:17" hidden="1" x14ac:dyDescent="0.3">
      <c r="A1122" t="s">
        <v>2404</v>
      </c>
      <c r="B1122" t="s">
        <v>2405</v>
      </c>
      <c r="C1122" t="s">
        <v>3184</v>
      </c>
      <c r="D1122" t="s">
        <v>387</v>
      </c>
      <c r="E1122">
        <v>2230.7871398799998</v>
      </c>
      <c r="F1122">
        <v>1670.05</v>
      </c>
      <c r="G1122">
        <v>327.00075218371097</v>
      </c>
      <c r="H1122">
        <v>9.3738810074080199</v>
      </c>
      <c r="I1122">
        <v>108.064706230087</v>
      </c>
      <c r="J1122">
        <v>2.7935971385492402</v>
      </c>
      <c r="K1122">
        <v>1514.5072008212401</v>
      </c>
      <c r="L1122">
        <v>1083.1354157635899</v>
      </c>
      <c r="M1122">
        <v>53.770933175021902</v>
      </c>
      <c r="N1122">
        <v>0.48673489090557998</v>
      </c>
      <c r="O1122">
        <v>11.972695428280501</v>
      </c>
      <c r="P1122">
        <v>370.304139678963</v>
      </c>
      <c r="Q1122">
        <v>0.142435782988142</v>
      </c>
    </row>
    <row r="1123" spans="1:17" hidden="1" x14ac:dyDescent="0.3">
      <c r="A1123" t="s">
        <v>2406</v>
      </c>
      <c r="B1123" t="s">
        <v>2407</v>
      </c>
      <c r="C1123" t="s">
        <v>3184</v>
      </c>
      <c r="D1123" t="s">
        <v>124</v>
      </c>
      <c r="E1123">
        <v>2224.6634371639998</v>
      </c>
      <c r="F1123">
        <v>55.22</v>
      </c>
      <c r="G1123">
        <v>178.33524995377601</v>
      </c>
      <c r="H1123">
        <v>38.112341558091302</v>
      </c>
      <c r="I1123">
        <v>73.689899758281996</v>
      </c>
      <c r="J1123">
        <v>-5.3714250926436096</v>
      </c>
      <c r="K1123">
        <v>44.918587592641998</v>
      </c>
      <c r="L1123">
        <v>32.010624550874603</v>
      </c>
      <c r="M1123">
        <v>57.213204488643498</v>
      </c>
      <c r="N1123">
        <v>1.6485250592387199</v>
      </c>
      <c r="O1123">
        <v>16.8417240130387</v>
      </c>
      <c r="P1123">
        <v>226.74556213017701</v>
      </c>
      <c r="Q1123">
        <v>0.138324437580301</v>
      </c>
    </row>
    <row r="1124" spans="1:17" hidden="1" x14ac:dyDescent="0.3">
      <c r="A1124" t="s">
        <v>2408</v>
      </c>
      <c r="B1124" t="s">
        <v>2409</v>
      </c>
      <c r="C1124" t="s">
        <v>3184</v>
      </c>
      <c r="D1124" t="s">
        <v>610</v>
      </c>
      <c r="E1124">
        <v>2222.6797056</v>
      </c>
      <c r="F1124">
        <v>893.5</v>
      </c>
      <c r="G1124">
        <v>66055.888123161203</v>
      </c>
      <c r="H1124">
        <v>51.571195669877604</v>
      </c>
      <c r="I1124">
        <v>1853.3470290462501</v>
      </c>
      <c r="J1124">
        <v>11.9154512927963</v>
      </c>
      <c r="K1124">
        <v>603.46055001050797</v>
      </c>
      <c r="L1124">
        <v>295.26042412441802</v>
      </c>
      <c r="M1124">
        <v>99.999994394312495</v>
      </c>
      <c r="N1124">
        <v>0.61535634999617195</v>
      </c>
      <c r="O1124">
        <v>0</v>
      </c>
      <c r="P1124">
        <v>71380</v>
      </c>
      <c r="Q1124">
        <v>0.307600084214182</v>
      </c>
    </row>
    <row r="1125" spans="1:17" hidden="1" x14ac:dyDescent="0.3">
      <c r="A1125" t="s">
        <v>2410</v>
      </c>
      <c r="B1125" t="s">
        <v>2411</v>
      </c>
      <c r="C1125" t="s">
        <v>3184</v>
      </c>
      <c r="D1125" t="s">
        <v>261</v>
      </c>
      <c r="E1125">
        <v>2222.18397792</v>
      </c>
      <c r="F1125">
        <v>598.4</v>
      </c>
      <c r="G1125">
        <v>-1.4064871147704301</v>
      </c>
      <c r="H1125">
        <v>-4.2631811064668703</v>
      </c>
      <c r="I1125">
        <v>-14.1608726811114</v>
      </c>
      <c r="J1125">
        <v>5.1073892835386197</v>
      </c>
      <c r="K1125">
        <v>618.36615010369098</v>
      </c>
      <c r="L1125">
        <v>611.27637673383197</v>
      </c>
      <c r="M1125">
        <v>56.219940133520602</v>
      </c>
      <c r="N1125">
        <v>0.51120653514430903</v>
      </c>
      <c r="O1125">
        <v>56.25</v>
      </c>
      <c r="P1125">
        <v>37.6739905671229</v>
      </c>
      <c r="Q1125">
        <v>6.3722300916571994E-2</v>
      </c>
    </row>
    <row r="1126" spans="1:17" hidden="1" x14ac:dyDescent="0.3">
      <c r="A1126" t="s">
        <v>2412</v>
      </c>
      <c r="B1126" t="s">
        <v>2413</v>
      </c>
      <c r="C1126" t="s">
        <v>3184</v>
      </c>
      <c r="D1126" t="s">
        <v>187</v>
      </c>
      <c r="E1126">
        <v>2211.20366973005</v>
      </c>
      <c r="F1126">
        <v>1317.3</v>
      </c>
      <c r="G1126">
        <v>23.9040777097354</v>
      </c>
      <c r="H1126">
        <v>-9.7495152148654007</v>
      </c>
      <c r="I1126">
        <v>41.502597029668003</v>
      </c>
      <c r="J1126">
        <v>-1.4321593300265201</v>
      </c>
      <c r="K1126">
        <v>1361.4413184227701</v>
      </c>
      <c r="L1126">
        <v>1143.21197604434</v>
      </c>
      <c r="M1126">
        <v>42.251747722294702</v>
      </c>
      <c r="N1126">
        <v>1.48759336252969</v>
      </c>
      <c r="O1126">
        <v>17.050026569498201</v>
      </c>
      <c r="P1126">
        <v>69.853652246792606</v>
      </c>
      <c r="Q1126">
        <v>5.3413230160668998E-2</v>
      </c>
    </row>
    <row r="1127" spans="1:17" hidden="1" x14ac:dyDescent="0.3">
      <c r="A1127" t="s">
        <v>2414</v>
      </c>
      <c r="B1127" t="s">
        <v>2415</v>
      </c>
      <c r="C1127" t="s">
        <v>3184</v>
      </c>
      <c r="D1127" t="s">
        <v>440</v>
      </c>
      <c r="E1127">
        <v>2206.5741776949999</v>
      </c>
      <c r="F1127">
        <v>714.4</v>
      </c>
      <c r="G1127">
        <v>-8.8756545228855401</v>
      </c>
      <c r="H1127">
        <v>-13.9293619717862</v>
      </c>
      <c r="I1127">
        <v>27.693863022936799</v>
      </c>
      <c r="J1127">
        <v>-0.154831300470892</v>
      </c>
      <c r="K1127">
        <v>731.64460665653496</v>
      </c>
      <c r="L1127">
        <v>642.92466430648403</v>
      </c>
      <c r="M1127">
        <v>34.223932833047897</v>
      </c>
      <c r="N1127">
        <v>0.66107611925950305</v>
      </c>
      <c r="O1127">
        <v>24.405095184770399</v>
      </c>
      <c r="P1127">
        <v>62.345188046812801</v>
      </c>
      <c r="Q1127">
        <v>0.13525736086319101</v>
      </c>
    </row>
    <row r="1128" spans="1:17" hidden="1" x14ac:dyDescent="0.3">
      <c r="A1128" t="s">
        <v>2416</v>
      </c>
      <c r="B1128" t="s">
        <v>2417</v>
      </c>
      <c r="C1128" t="s">
        <v>3184</v>
      </c>
      <c r="D1128" t="s">
        <v>289</v>
      </c>
      <c r="E1128">
        <v>2205.2236591800001</v>
      </c>
      <c r="F1128">
        <v>1442.55</v>
      </c>
      <c r="G1128">
        <v>5.4955001139790802</v>
      </c>
      <c r="H1128">
        <v>-6.6460651841140397</v>
      </c>
      <c r="I1128">
        <v>-23.282852691920802</v>
      </c>
      <c r="J1128">
        <v>2.2198432165024999</v>
      </c>
      <c r="K1128">
        <v>1544.25270197342</v>
      </c>
      <c r="L1128">
        <v>1500.36681000767</v>
      </c>
      <c r="M1128">
        <v>38.695074280096598</v>
      </c>
      <c r="N1128">
        <v>0.51627004700242496</v>
      </c>
      <c r="O1128">
        <v>35.537762989151098</v>
      </c>
      <c r="P1128">
        <v>35.190478421817097</v>
      </c>
      <c r="Q1128">
        <v>-7.2434038992930001E-3</v>
      </c>
    </row>
    <row r="1129" spans="1:17" hidden="1" x14ac:dyDescent="0.3">
      <c r="A1129" t="s">
        <v>2418</v>
      </c>
      <c r="B1129" t="s">
        <v>2419</v>
      </c>
      <c r="C1129" t="s">
        <v>3184</v>
      </c>
      <c r="D1129" t="s">
        <v>1515</v>
      </c>
      <c r="E1129">
        <v>2204.8929184122399</v>
      </c>
      <c r="F1129">
        <v>295.5</v>
      </c>
      <c r="G1129">
        <v>20.096264568578601</v>
      </c>
      <c r="H1129">
        <v>-3.52294233969939</v>
      </c>
      <c r="I1129">
        <v>36.3544454341502</v>
      </c>
      <c r="J1129">
        <v>2.23043620489553</v>
      </c>
      <c r="K1129">
        <v>300.48172268299999</v>
      </c>
      <c r="L1129">
        <v>252.97553679079101</v>
      </c>
      <c r="M1129">
        <v>42.623959367481298</v>
      </c>
      <c r="N1129">
        <v>0.49034251269500601</v>
      </c>
      <c r="O1129">
        <v>21.912013536379</v>
      </c>
      <c r="P1129">
        <v>118.888888888888</v>
      </c>
      <c r="Q1129">
        <v>7.4578060739656005E-2</v>
      </c>
    </row>
    <row r="1130" spans="1:17" hidden="1" x14ac:dyDescent="0.3">
      <c r="A1130" t="s">
        <v>2420</v>
      </c>
      <c r="B1130" t="s">
        <v>2421</v>
      </c>
      <c r="C1130" t="s">
        <v>3184</v>
      </c>
      <c r="D1130" t="s">
        <v>195</v>
      </c>
      <c r="E1130">
        <v>2202.9763503825402</v>
      </c>
      <c r="F1130">
        <v>81.95</v>
      </c>
      <c r="G1130">
        <v>267.36315094798698</v>
      </c>
      <c r="H1130">
        <v>-5.1424329466358101</v>
      </c>
      <c r="I1130">
        <v>-42.608449406772799</v>
      </c>
      <c r="J1130">
        <v>-0.95819912103552096</v>
      </c>
      <c r="K1130">
        <v>87.6288382917989</v>
      </c>
      <c r="L1130">
        <v>83.644390338579399</v>
      </c>
      <c r="M1130">
        <v>23.1793370712106</v>
      </c>
      <c r="N1130">
        <v>0.55684599726376105</v>
      </c>
      <c r="O1130">
        <v>70.835875533862094</v>
      </c>
      <c r="P1130">
        <v>314.93670886075898</v>
      </c>
      <c r="Q1130">
        <v>0.17818809722817699</v>
      </c>
    </row>
    <row r="1131" spans="1:17" hidden="1" x14ac:dyDescent="0.3">
      <c r="A1131" t="s">
        <v>2422</v>
      </c>
      <c r="B1131" t="s">
        <v>2423</v>
      </c>
      <c r="C1131" t="s">
        <v>3184</v>
      </c>
      <c r="D1131" t="s">
        <v>468</v>
      </c>
      <c r="E1131">
        <v>2199.7816527999998</v>
      </c>
      <c r="F1131">
        <v>429</v>
      </c>
      <c r="G1131">
        <v>-44.296071336401901</v>
      </c>
      <c r="H1131">
        <v>-7.8033242841438497</v>
      </c>
      <c r="I1131">
        <v>-19.892973139710701</v>
      </c>
      <c r="J1131">
        <v>1.75460842174445</v>
      </c>
      <c r="K1131">
        <v>437.00489282134498</v>
      </c>
      <c r="L1131">
        <v>451.59884397290602</v>
      </c>
      <c r="M1131">
        <v>36.3279691125163</v>
      </c>
      <c r="N1131">
        <v>0.600723986518089</v>
      </c>
      <c r="O1131">
        <v>31.3170163170163</v>
      </c>
      <c r="P1131">
        <v>12.0104438642297</v>
      </c>
      <c r="Q1131">
        <v>-2.6479854714402E-2</v>
      </c>
    </row>
    <row r="1132" spans="1:17" hidden="1" x14ac:dyDescent="0.3">
      <c r="A1132" t="s">
        <v>2424</v>
      </c>
      <c r="B1132" t="s">
        <v>2425</v>
      </c>
      <c r="C1132" t="s">
        <v>3184</v>
      </c>
      <c r="D1132" t="s">
        <v>933</v>
      </c>
      <c r="E1132">
        <v>2199.6713637663202</v>
      </c>
      <c r="F1132">
        <v>313.25</v>
      </c>
      <c r="G1132">
        <v>279.22135856481401</v>
      </c>
      <c r="H1132">
        <v>-16.3611013802313</v>
      </c>
      <c r="I1132">
        <v>68.1021118209664</v>
      </c>
      <c r="J1132">
        <v>-4.2075888026589903</v>
      </c>
      <c r="K1132">
        <v>350.59503364360899</v>
      </c>
      <c r="L1132">
        <v>256.02706057596902</v>
      </c>
      <c r="M1132">
        <v>34.183748184018</v>
      </c>
      <c r="N1132">
        <v>0.35727270000299899</v>
      </c>
      <c r="O1132">
        <v>38.914604948124399</v>
      </c>
      <c r="Q1132">
        <v>0.15547578438387899</v>
      </c>
    </row>
    <row r="1133" spans="1:17" hidden="1" x14ac:dyDescent="0.3">
      <c r="A1133" t="s">
        <v>2426</v>
      </c>
      <c r="B1133" t="s">
        <v>2427</v>
      </c>
      <c r="C1133" t="s">
        <v>3184</v>
      </c>
      <c r="D1133" t="s">
        <v>1996</v>
      </c>
      <c r="E1133">
        <v>2192.6510297999998</v>
      </c>
      <c r="F1133">
        <v>575.5</v>
      </c>
      <c r="G1133">
        <v>1335.63866408017</v>
      </c>
      <c r="H1133">
        <v>-18.898274786507901</v>
      </c>
      <c r="I1133">
        <v>82.700651431392203</v>
      </c>
      <c r="J1133">
        <v>4.64239402689957</v>
      </c>
      <c r="K1133">
        <v>621.90728307997699</v>
      </c>
      <c r="L1133">
        <v>462.55638704442799</v>
      </c>
      <c r="M1133">
        <v>40.545234774488101</v>
      </c>
      <c r="N1133">
        <v>1.01181278334716</v>
      </c>
      <c r="O1133">
        <v>64.847958297132905</v>
      </c>
    </row>
    <row r="1134" spans="1:17" x14ac:dyDescent="0.3">
      <c r="A1134" t="s">
        <v>2428</v>
      </c>
      <c r="B1134" t="s">
        <v>2429</v>
      </c>
      <c r="C1134" t="s">
        <v>3177</v>
      </c>
      <c r="D1134" t="s">
        <v>77</v>
      </c>
      <c r="E1134">
        <v>2191.2916632463698</v>
      </c>
      <c r="F1134">
        <v>83.38</v>
      </c>
      <c r="G1134">
        <v>-55.866855066651503</v>
      </c>
      <c r="H1134">
        <v>-4.1229596556555199</v>
      </c>
      <c r="I1134">
        <v>-26.635083539039499</v>
      </c>
      <c r="J1134">
        <v>3.6373605541930201</v>
      </c>
      <c r="K1134">
        <v>89.083847256934206</v>
      </c>
      <c r="L1134">
        <v>96.040197925692695</v>
      </c>
      <c r="M1134">
        <v>38.221738624158597</v>
      </c>
      <c r="N1134">
        <v>0.45751231576726797</v>
      </c>
      <c r="O1134">
        <v>87.095226673062996</v>
      </c>
      <c r="P1134">
        <v>0.57901085645355399</v>
      </c>
      <c r="Q1134">
        <v>1.7379107843060002E-2</v>
      </c>
    </row>
    <row r="1135" spans="1:17" hidden="1" x14ac:dyDescent="0.3">
      <c r="A1135" t="s">
        <v>2430</v>
      </c>
      <c r="B1135" t="s">
        <v>2431</v>
      </c>
      <c r="C1135" t="s">
        <v>3184</v>
      </c>
      <c r="D1135" t="s">
        <v>289</v>
      </c>
      <c r="E1135">
        <v>2190.1374209415198</v>
      </c>
      <c r="F1135">
        <v>206.79</v>
      </c>
      <c r="G1135">
        <v>-30.8631320924843</v>
      </c>
      <c r="H1135">
        <v>1.0397120706745999</v>
      </c>
      <c r="I1135">
        <v>-14.1156306812582</v>
      </c>
      <c r="J1135">
        <v>3.9193828344719899</v>
      </c>
      <c r="M1135">
        <v>44.422772687547301</v>
      </c>
      <c r="O1135">
        <v>27.660912036365399</v>
      </c>
      <c r="P1135">
        <v>10.523784072688301</v>
      </c>
    </row>
    <row r="1136" spans="1:17" hidden="1" x14ac:dyDescent="0.3">
      <c r="A1136" t="s">
        <v>2432</v>
      </c>
      <c r="B1136" t="s">
        <v>2433</v>
      </c>
      <c r="C1136" t="s">
        <v>3184</v>
      </c>
      <c r="D1136" t="s">
        <v>757</v>
      </c>
      <c r="E1136">
        <v>2180.653534008</v>
      </c>
      <c r="F1136">
        <v>280.83999999999997</v>
      </c>
      <c r="G1136">
        <v>1.58796384174578</v>
      </c>
      <c r="H1136">
        <v>1.6967238294326501</v>
      </c>
      <c r="I1136">
        <v>0.97618924580434296</v>
      </c>
      <c r="J1136">
        <v>2.3789472017286699</v>
      </c>
      <c r="K1136">
        <v>277.99434586852999</v>
      </c>
      <c r="L1136">
        <v>256.56543752255601</v>
      </c>
      <c r="M1136">
        <v>58.290846172297002</v>
      </c>
      <c r="N1136">
        <v>0.97061453173826695</v>
      </c>
      <c r="O1136">
        <v>5.1488391966956399</v>
      </c>
      <c r="P1136">
        <v>35.540540540540498</v>
      </c>
      <c r="Q1136">
        <v>3.2968413234804997E-2</v>
      </c>
    </row>
    <row r="1137" spans="1:17" hidden="1" x14ac:dyDescent="0.3">
      <c r="A1137" t="s">
        <v>2434</v>
      </c>
      <c r="B1137" t="s">
        <v>2435</v>
      </c>
      <c r="C1137" t="s">
        <v>3184</v>
      </c>
      <c r="D1137" t="s">
        <v>130</v>
      </c>
      <c r="E1137">
        <v>2179.6654450649999</v>
      </c>
      <c r="F1137">
        <v>127.95</v>
      </c>
      <c r="G1137">
        <v>11.694673513251001</v>
      </c>
      <c r="H1137">
        <v>-5.9671676039389796</v>
      </c>
      <c r="I1137">
        <v>-8.1857759471337808</v>
      </c>
      <c r="J1137">
        <v>0.59436813616800899</v>
      </c>
      <c r="K1137">
        <v>124.88771322170101</v>
      </c>
      <c r="L1137">
        <v>115.007305586822</v>
      </c>
      <c r="M1137">
        <v>42.881960905850498</v>
      </c>
      <c r="N1137">
        <v>0.79893523519106202</v>
      </c>
      <c r="O1137">
        <v>15.357561547479399</v>
      </c>
      <c r="P1137">
        <v>55.656934306569298</v>
      </c>
      <c r="Q1137">
        <v>3.1480964372223003E-2</v>
      </c>
    </row>
    <row r="1138" spans="1:17" hidden="1" x14ac:dyDescent="0.3">
      <c r="A1138" t="s">
        <v>2436</v>
      </c>
      <c r="B1138" t="s">
        <v>2437</v>
      </c>
      <c r="C1138" t="s">
        <v>3184</v>
      </c>
      <c r="D1138" t="s">
        <v>261</v>
      </c>
      <c r="E1138">
        <v>2179.5551180000002</v>
      </c>
      <c r="F1138">
        <v>1582.2</v>
      </c>
      <c r="G1138">
        <v>3.3599347061690898</v>
      </c>
      <c r="H1138">
        <v>7.4875521102452298</v>
      </c>
      <c r="I1138">
        <v>2.7753418983115399</v>
      </c>
      <c r="J1138">
        <v>4.1461713401893903</v>
      </c>
      <c r="K1138">
        <v>1525.4572442039801</v>
      </c>
      <c r="L1138">
        <v>1393.5084724573101</v>
      </c>
      <c r="M1138">
        <v>56.4643599377942</v>
      </c>
      <c r="N1138">
        <v>1.39519504695235</v>
      </c>
      <c r="O1138">
        <v>9.3983061559853294</v>
      </c>
      <c r="P1138">
        <v>53.888051354374298</v>
      </c>
      <c r="Q1138">
        <v>3.0265510196658001E-2</v>
      </c>
    </row>
    <row r="1139" spans="1:17" hidden="1" x14ac:dyDescent="0.3">
      <c r="A1139" t="s">
        <v>2438</v>
      </c>
      <c r="B1139" t="s">
        <v>2439</v>
      </c>
      <c r="C1139" t="s">
        <v>3184</v>
      </c>
      <c r="D1139" t="s">
        <v>613</v>
      </c>
      <c r="E1139">
        <v>2178.8984762</v>
      </c>
      <c r="F1139">
        <v>480.25</v>
      </c>
      <c r="G1139">
        <v>-44.968703814983797</v>
      </c>
      <c r="H1139">
        <v>-0.86169878299837299</v>
      </c>
      <c r="I1139">
        <v>-11.582462956873499</v>
      </c>
      <c r="J1139">
        <v>2.4506417454026401</v>
      </c>
      <c r="K1139">
        <v>488.976037575406</v>
      </c>
      <c r="L1139">
        <v>495.41694357801401</v>
      </c>
      <c r="M1139">
        <v>40.569974772244997</v>
      </c>
      <c r="N1139">
        <v>0.40704875450535299</v>
      </c>
      <c r="O1139">
        <v>19.729307652264399</v>
      </c>
      <c r="P1139">
        <v>17.24853515625</v>
      </c>
      <c r="Q1139">
        <v>2.0054037871439999E-3</v>
      </c>
    </row>
    <row r="1140" spans="1:17" hidden="1" x14ac:dyDescent="0.3">
      <c r="A1140" t="s">
        <v>2440</v>
      </c>
      <c r="B1140" t="s">
        <v>2441</v>
      </c>
      <c r="C1140" t="s">
        <v>3184</v>
      </c>
      <c r="D1140" t="s">
        <v>626</v>
      </c>
      <c r="E1140">
        <v>2142.1093750999999</v>
      </c>
      <c r="F1140">
        <v>336.2</v>
      </c>
      <c r="G1140">
        <v>-41.4246103773107</v>
      </c>
      <c r="H1140">
        <v>-2.4916363361151799</v>
      </c>
      <c r="I1140">
        <v>-6.8761361274072303</v>
      </c>
      <c r="J1140">
        <v>1.53821939021432</v>
      </c>
      <c r="K1140">
        <v>346.35727103045099</v>
      </c>
      <c r="L1140">
        <v>337.19658747029098</v>
      </c>
      <c r="M1140">
        <v>36.266524506985398</v>
      </c>
      <c r="N1140">
        <v>0.41636495541512403</v>
      </c>
      <c r="O1140">
        <v>15.199286139202799</v>
      </c>
      <c r="P1140">
        <v>20.071428571428498</v>
      </c>
      <c r="Q1140">
        <v>6.0993722692722997E-2</v>
      </c>
    </row>
    <row r="1141" spans="1:17" hidden="1" x14ac:dyDescent="0.3">
      <c r="A1141" t="s">
        <v>2442</v>
      </c>
      <c r="B1141" t="s">
        <v>2443</v>
      </c>
      <c r="C1141" t="s">
        <v>3184</v>
      </c>
      <c r="D1141" t="s">
        <v>77</v>
      </c>
      <c r="E1141">
        <v>2138.7148112199998</v>
      </c>
      <c r="F1141">
        <v>241.27</v>
      </c>
      <c r="G1141">
        <v>4.2965149417309396</v>
      </c>
      <c r="H1141">
        <v>3.5649450049428499</v>
      </c>
      <c r="I1141">
        <v>-5.0077732269317501</v>
      </c>
      <c r="J1141">
        <v>4.1863290070545096</v>
      </c>
      <c r="K1141">
        <v>242.76193258717799</v>
      </c>
      <c r="L1141">
        <v>230.48515950303201</v>
      </c>
      <c r="M1141">
        <v>52.848022264850997</v>
      </c>
      <c r="N1141">
        <v>1.2395681923978801</v>
      </c>
      <c r="O1141">
        <v>13.7729514651635</v>
      </c>
      <c r="P1141">
        <v>38.980414746543701</v>
      </c>
      <c r="Q1141">
        <v>-7.1469817650574002E-2</v>
      </c>
    </row>
    <row r="1142" spans="1:17" hidden="1" x14ac:dyDescent="0.3">
      <c r="A1142" t="s">
        <v>2444</v>
      </c>
      <c r="B1142" t="s">
        <v>2445</v>
      </c>
      <c r="C1142" t="s">
        <v>3184</v>
      </c>
      <c r="D1142" t="s">
        <v>613</v>
      </c>
      <c r="E1142">
        <v>2136.6410999999998</v>
      </c>
      <c r="F1142">
        <v>375.2</v>
      </c>
      <c r="G1142">
        <v>-0.56142984003101004</v>
      </c>
      <c r="H1142">
        <v>-7.8605255721449199</v>
      </c>
      <c r="I1142">
        <v>-6.44096332764504</v>
      </c>
      <c r="J1142">
        <v>-0.18541371032416401</v>
      </c>
      <c r="K1142">
        <v>402.88449104109998</v>
      </c>
      <c r="L1142">
        <v>366.63066373910698</v>
      </c>
      <c r="M1142">
        <v>22.719121400033298</v>
      </c>
      <c r="N1142">
        <v>0.285680633562028</v>
      </c>
      <c r="O1142">
        <v>26.332622601279301</v>
      </c>
      <c r="P1142">
        <v>44.030710172744698</v>
      </c>
      <c r="Q1142">
        <v>5.0023668444549002E-2</v>
      </c>
    </row>
    <row r="1143" spans="1:17" hidden="1" x14ac:dyDescent="0.3">
      <c r="A1143" t="s">
        <v>2446</v>
      </c>
      <c r="B1143" t="s">
        <v>2447</v>
      </c>
      <c r="C1143" t="s">
        <v>3184</v>
      </c>
      <c r="D1143" t="s">
        <v>570</v>
      </c>
      <c r="E1143">
        <v>2131.8832021500002</v>
      </c>
      <c r="F1143">
        <v>102</v>
      </c>
      <c r="G1143">
        <v>83.136552471531104</v>
      </c>
      <c r="H1143">
        <v>17.970852849399499</v>
      </c>
      <c r="I1143">
        <v>31.203522327178501</v>
      </c>
      <c r="J1143">
        <v>6.8491318693816901</v>
      </c>
      <c r="K1143">
        <v>96.488203188147907</v>
      </c>
      <c r="L1143">
        <v>80.118946342858706</v>
      </c>
      <c r="M1143">
        <v>54.061848353932596</v>
      </c>
      <c r="N1143">
        <v>1.5224037365354099</v>
      </c>
      <c r="O1143">
        <v>27.450980392156801</v>
      </c>
      <c r="P1143">
        <v>154.99999999999901</v>
      </c>
      <c r="Q1143">
        <v>0.18982694027866401</v>
      </c>
    </row>
    <row r="1144" spans="1:17" hidden="1" x14ac:dyDescent="0.3">
      <c r="A1144" t="s">
        <v>2448</v>
      </c>
      <c r="B1144" t="s">
        <v>2449</v>
      </c>
      <c r="C1144" t="s">
        <v>3184</v>
      </c>
      <c r="D1144" t="s">
        <v>1421</v>
      </c>
      <c r="E1144">
        <v>2119.9872775949998</v>
      </c>
      <c r="F1144">
        <v>719.9</v>
      </c>
      <c r="G1144">
        <v>57.471649871248303</v>
      </c>
      <c r="H1144">
        <v>4.3790859243541602</v>
      </c>
      <c r="I1144">
        <v>29.976671816509</v>
      </c>
      <c r="J1144">
        <v>8.6708801254194405</v>
      </c>
      <c r="K1144">
        <v>700.81348612221097</v>
      </c>
      <c r="L1144">
        <v>576.70804638290599</v>
      </c>
      <c r="M1144">
        <v>64.094446339459097</v>
      </c>
      <c r="N1144">
        <v>0.282139981007339</v>
      </c>
      <c r="O1144">
        <v>25.295179886095202</v>
      </c>
      <c r="P1144">
        <v>102.817298211015</v>
      </c>
      <c r="Q1144">
        <v>6.8848827038468993E-2</v>
      </c>
    </row>
    <row r="1145" spans="1:17" hidden="1" x14ac:dyDescent="0.3">
      <c r="A1145" t="s">
        <v>2450</v>
      </c>
      <c r="B1145" t="s">
        <v>2451</v>
      </c>
      <c r="C1145" t="s">
        <v>3184</v>
      </c>
      <c r="D1145" t="s">
        <v>261</v>
      </c>
      <c r="E1145">
        <v>2118.8170003213399</v>
      </c>
      <c r="F1145">
        <v>467.3</v>
      </c>
      <c r="G1145">
        <v>-49.0669993576157</v>
      </c>
      <c r="H1145">
        <v>-5.3723173396994</v>
      </c>
      <c r="I1145">
        <v>-28.092665619038499</v>
      </c>
      <c r="J1145">
        <v>1.00719873600429</v>
      </c>
      <c r="K1145">
        <v>490.81086336705101</v>
      </c>
      <c r="L1145">
        <v>521.62893557565098</v>
      </c>
      <c r="M1145">
        <v>29.473541021886799</v>
      </c>
      <c r="N1145">
        <v>0.51998477682283994</v>
      </c>
      <c r="O1145">
        <v>36.5610956558955</v>
      </c>
      <c r="P1145">
        <v>2.9295154185022101</v>
      </c>
    </row>
    <row r="1146" spans="1:17" hidden="1" x14ac:dyDescent="0.3">
      <c r="A1146" t="s">
        <v>2452</v>
      </c>
      <c r="B1146" t="s">
        <v>2453</v>
      </c>
      <c r="C1146" t="s">
        <v>3184</v>
      </c>
      <c r="D1146" t="s">
        <v>270</v>
      </c>
      <c r="E1146">
        <v>2116.89300459474</v>
      </c>
      <c r="F1146">
        <v>377.95</v>
      </c>
      <c r="G1146">
        <v>41.566409947127802</v>
      </c>
      <c r="H1146">
        <v>-7.6382511685174297</v>
      </c>
      <c r="I1146">
        <v>71.0550058191549</v>
      </c>
      <c r="J1146">
        <v>-3.0653039099000501</v>
      </c>
      <c r="K1146">
        <v>363.45009119594698</v>
      </c>
      <c r="M1146">
        <v>42.587844004248602</v>
      </c>
      <c r="N1146">
        <v>0.35234828968003201</v>
      </c>
      <c r="O1146">
        <v>16.2058473343034</v>
      </c>
      <c r="P1146">
        <v>126.65667166416701</v>
      </c>
    </row>
    <row r="1147" spans="1:17" hidden="1" x14ac:dyDescent="0.3">
      <c r="A1147" t="s">
        <v>2454</v>
      </c>
      <c r="B1147" t="s">
        <v>2455</v>
      </c>
      <c r="C1147" t="s">
        <v>3184</v>
      </c>
      <c r="D1147" t="s">
        <v>127</v>
      </c>
      <c r="E1147">
        <v>2112.2488739730002</v>
      </c>
      <c r="F1147">
        <v>130.01</v>
      </c>
      <c r="G1147">
        <v>-32.707166035826098</v>
      </c>
      <c r="H1147">
        <v>-12.6544790815345</v>
      </c>
      <c r="I1147">
        <v>-26.421703706452501</v>
      </c>
      <c r="J1147">
        <v>2.68435427045118</v>
      </c>
      <c r="K1147">
        <v>135.671815076423</v>
      </c>
      <c r="L1147">
        <v>141.45946322006</v>
      </c>
      <c r="M1147">
        <v>45.6710010344081</v>
      </c>
      <c r="N1147">
        <v>0.43242032202797098</v>
      </c>
      <c r="O1147">
        <v>49.219290823782799</v>
      </c>
      <c r="P1147">
        <v>8.3416666666666597</v>
      </c>
    </row>
    <row r="1148" spans="1:17" hidden="1" x14ac:dyDescent="0.3">
      <c r="A1148" t="s">
        <v>2456</v>
      </c>
      <c r="B1148" t="s">
        <v>2457</v>
      </c>
      <c r="C1148" t="s">
        <v>3184</v>
      </c>
      <c r="D1148" t="s">
        <v>51</v>
      </c>
      <c r="E1148">
        <v>2110.6700846099998</v>
      </c>
      <c r="F1148">
        <v>185.8</v>
      </c>
      <c r="G1148">
        <v>-48.829327073744103</v>
      </c>
      <c r="H1148">
        <v>-10.5475563881608</v>
      </c>
      <c r="I1148">
        <v>-35.6137428073298</v>
      </c>
      <c r="J1148">
        <v>-1.21655993579739</v>
      </c>
      <c r="K1148">
        <v>209.13784994240299</v>
      </c>
      <c r="L1148">
        <v>220.07097233080501</v>
      </c>
      <c r="M1148">
        <v>7.7849997375502804</v>
      </c>
      <c r="N1148">
        <v>0.94168676699059595</v>
      </c>
      <c r="O1148">
        <v>52.610333692142</v>
      </c>
      <c r="P1148">
        <v>1.5023217700081899</v>
      </c>
      <c r="Q1148">
        <v>8.8451817022866003E-2</v>
      </c>
    </row>
    <row r="1149" spans="1:17" hidden="1" x14ac:dyDescent="0.3">
      <c r="A1149" t="s">
        <v>2458</v>
      </c>
      <c r="B1149" t="s">
        <v>2459</v>
      </c>
      <c r="C1149" t="s">
        <v>3184</v>
      </c>
      <c r="D1149" t="s">
        <v>54</v>
      </c>
      <c r="E1149">
        <v>2110.1869261536599</v>
      </c>
      <c r="F1149">
        <v>21.32</v>
      </c>
      <c r="G1149">
        <v>96.311403584526502</v>
      </c>
      <c r="H1149">
        <v>8.5881570068639999</v>
      </c>
      <c r="I1149">
        <v>53.364836274446603</v>
      </c>
      <c r="J1149">
        <v>5.8267809237647503</v>
      </c>
      <c r="K1149">
        <v>20.1293391847172</v>
      </c>
      <c r="L1149">
        <v>15.456250156991899</v>
      </c>
      <c r="M1149">
        <v>50.867776541346799</v>
      </c>
      <c r="N1149">
        <v>0.52081093316696703</v>
      </c>
      <c r="O1149">
        <v>30.8630393996247</v>
      </c>
      <c r="P1149">
        <v>194.068965517241</v>
      </c>
    </row>
    <row r="1150" spans="1:17" hidden="1" x14ac:dyDescent="0.3">
      <c r="A1150" t="s">
        <v>2460</v>
      </c>
      <c r="B1150" t="s">
        <v>2461</v>
      </c>
      <c r="C1150" t="s">
        <v>3184</v>
      </c>
      <c r="D1150" t="s">
        <v>135</v>
      </c>
      <c r="E1150">
        <v>2110.1622016599999</v>
      </c>
      <c r="F1150">
        <v>138.15</v>
      </c>
      <c r="G1150">
        <v>22.183201133955599</v>
      </c>
      <c r="H1150">
        <v>1.75352903298908</v>
      </c>
      <c r="I1150">
        <v>24.1649371606666</v>
      </c>
      <c r="J1150">
        <v>1.16070041895256</v>
      </c>
      <c r="K1150">
        <v>141.47338734440501</v>
      </c>
      <c r="L1150">
        <v>123.82251971523399</v>
      </c>
      <c r="M1150">
        <v>43.092507778471301</v>
      </c>
      <c r="N1150">
        <v>0.60902726806340002</v>
      </c>
      <c r="O1150">
        <v>29.352153456387899</v>
      </c>
      <c r="P1150">
        <v>56.1016949152542</v>
      </c>
      <c r="Q1150">
        <v>0.15447293312194699</v>
      </c>
    </row>
    <row r="1151" spans="1:17" hidden="1" x14ac:dyDescent="0.3">
      <c r="A1151" t="s">
        <v>2462</v>
      </c>
      <c r="B1151" t="s">
        <v>2463</v>
      </c>
      <c r="C1151" t="s">
        <v>3184</v>
      </c>
      <c r="D1151" t="s">
        <v>270</v>
      </c>
      <c r="E1151">
        <v>2108.5658621500002</v>
      </c>
      <c r="F1151">
        <v>422.65</v>
      </c>
      <c r="G1151">
        <v>-43.999382911930901</v>
      </c>
      <c r="H1151">
        <v>-10.4573199676821</v>
      </c>
      <c r="I1151">
        <v>-25.432174237365</v>
      </c>
      <c r="J1151">
        <v>2.64920962117675</v>
      </c>
      <c r="K1151">
        <v>443.11213675377502</v>
      </c>
      <c r="L1151">
        <v>444.40353330791902</v>
      </c>
      <c r="M1151">
        <v>37.0223697331908</v>
      </c>
      <c r="N1151">
        <v>0.45648475975422997</v>
      </c>
      <c r="O1151">
        <v>51.626641429078397</v>
      </c>
      <c r="P1151">
        <v>28.0757575757575</v>
      </c>
      <c r="Q1151">
        <v>4.3316480012944997E-2</v>
      </c>
    </row>
    <row r="1152" spans="1:17" hidden="1" x14ac:dyDescent="0.3">
      <c r="A1152" t="s">
        <v>2464</v>
      </c>
      <c r="B1152" t="s">
        <v>2465</v>
      </c>
      <c r="C1152" t="s">
        <v>3184</v>
      </c>
      <c r="D1152" t="s">
        <v>400</v>
      </c>
      <c r="E1152">
        <v>2100.2650178399999</v>
      </c>
      <c r="F1152">
        <v>853.05</v>
      </c>
      <c r="G1152">
        <v>-25.570165136779501</v>
      </c>
      <c r="H1152">
        <v>2.1117655005372802</v>
      </c>
      <c r="I1152">
        <v>7.4462193844737499</v>
      </c>
      <c r="J1152">
        <v>10.939879493256401</v>
      </c>
      <c r="K1152">
        <v>828.63605974521704</v>
      </c>
      <c r="L1152">
        <v>807.94978041475599</v>
      </c>
      <c r="M1152">
        <v>65.343678195321104</v>
      </c>
      <c r="N1152">
        <v>0.57543814990645104</v>
      </c>
      <c r="O1152">
        <v>27.7768008909208</v>
      </c>
      <c r="P1152">
        <v>32.368686476840701</v>
      </c>
      <c r="Q1152">
        <v>-6.7104797694419002E-2</v>
      </c>
    </row>
    <row r="1153" spans="1:17" hidden="1" x14ac:dyDescent="0.3">
      <c r="A1153" t="s">
        <v>2466</v>
      </c>
      <c r="B1153" t="s">
        <v>2467</v>
      </c>
      <c r="C1153" t="s">
        <v>3184</v>
      </c>
      <c r="D1153" t="s">
        <v>187</v>
      </c>
      <c r="E1153">
        <v>2092.5121193999998</v>
      </c>
      <c r="F1153">
        <v>886.25</v>
      </c>
      <c r="G1153">
        <v>172.32805496746701</v>
      </c>
      <c r="H1153">
        <v>-44.277602236832998</v>
      </c>
      <c r="I1153">
        <v>94.966683606686502</v>
      </c>
      <c r="J1153">
        <v>-7.4652508766157499</v>
      </c>
      <c r="K1153">
        <v>755.70070656575103</v>
      </c>
      <c r="L1153">
        <v>527.34115610686604</v>
      </c>
      <c r="M1153">
        <v>46.896118836326202</v>
      </c>
      <c r="N1153">
        <v>0.53823550277423404</v>
      </c>
      <c r="O1153">
        <v>17.3427362482369</v>
      </c>
      <c r="P1153">
        <v>213.96687627313699</v>
      </c>
      <c r="Q1153">
        <v>0.208984060131432</v>
      </c>
    </row>
    <row r="1154" spans="1:17" hidden="1" x14ac:dyDescent="0.3">
      <c r="A1154" t="s">
        <v>1822</v>
      </c>
      <c r="B1154" t="s">
        <v>2468</v>
      </c>
      <c r="C1154" t="s">
        <v>3184</v>
      </c>
      <c r="D1154" t="s">
        <v>1824</v>
      </c>
      <c r="E1154">
        <v>2091.9342556299998</v>
      </c>
      <c r="F1154">
        <v>34.090000000000003</v>
      </c>
      <c r="G1154">
        <v>-23.427496806547701</v>
      </c>
      <c r="H1154">
        <v>-12.673306075619299</v>
      </c>
      <c r="I1154">
        <v>-14.4488411882524</v>
      </c>
      <c r="J1154">
        <v>2.85906964120209</v>
      </c>
      <c r="K1154">
        <v>37.402083102109103</v>
      </c>
      <c r="L1154">
        <v>35.613022054125302</v>
      </c>
      <c r="M1154">
        <v>49.333103027404697</v>
      </c>
      <c r="N1154">
        <v>0.44535666960918602</v>
      </c>
      <c r="O1154">
        <v>34.790261073628599</v>
      </c>
      <c r="P1154">
        <v>25.561694290976</v>
      </c>
      <c r="Q1154">
        <v>7.0291434656782004E-2</v>
      </c>
    </row>
    <row r="1155" spans="1:17" hidden="1" x14ac:dyDescent="0.3">
      <c r="A1155" t="s">
        <v>2469</v>
      </c>
      <c r="B1155" t="s">
        <v>2470</v>
      </c>
      <c r="C1155" t="s">
        <v>3184</v>
      </c>
      <c r="D1155" t="s">
        <v>626</v>
      </c>
      <c r="E1155">
        <v>2086.932796525</v>
      </c>
      <c r="F1155">
        <v>104.95</v>
      </c>
      <c r="G1155">
        <v>-40.970181027473799</v>
      </c>
      <c r="H1155">
        <v>-7.6672220053702498</v>
      </c>
      <c r="I1155">
        <v>-10.1693050278919</v>
      </c>
      <c r="J1155">
        <v>2.8811722608535399</v>
      </c>
      <c r="K1155">
        <v>109.401885926451</v>
      </c>
      <c r="L1155">
        <v>108.026967376811</v>
      </c>
      <c r="M1155">
        <v>38.537047167998203</v>
      </c>
      <c r="N1155">
        <v>0.39563729093732303</v>
      </c>
      <c r="O1155">
        <v>28.613625535969401</v>
      </c>
      <c r="P1155">
        <v>12.837329319427999</v>
      </c>
      <c r="Q1155">
        <v>8.3873678244715005E-2</v>
      </c>
    </row>
    <row r="1156" spans="1:17" hidden="1" x14ac:dyDescent="0.3">
      <c r="A1156" t="s">
        <v>2471</v>
      </c>
      <c r="B1156" t="s">
        <v>2472</v>
      </c>
      <c r="C1156" t="s">
        <v>3184</v>
      </c>
      <c r="D1156" t="s">
        <v>46</v>
      </c>
      <c r="E1156">
        <v>2086.6726399999998</v>
      </c>
      <c r="F1156">
        <v>90.55</v>
      </c>
      <c r="G1156">
        <v>14.433096706219599</v>
      </c>
      <c r="H1156">
        <v>-16.117611457346399</v>
      </c>
      <c r="I1156">
        <v>12.5195001607677</v>
      </c>
      <c r="J1156">
        <v>0.27228230587458702</v>
      </c>
      <c r="K1156">
        <v>101.344964700809</v>
      </c>
      <c r="L1156">
        <v>85.150282191449094</v>
      </c>
      <c r="M1156">
        <v>20.526299110398401</v>
      </c>
      <c r="N1156">
        <v>0.54828946636894405</v>
      </c>
      <c r="O1156">
        <v>33.252346769740399</v>
      </c>
      <c r="P1156">
        <v>53.7351443123938</v>
      </c>
      <c r="Q1156">
        <v>0.105977381292624</v>
      </c>
    </row>
    <row r="1157" spans="1:17" hidden="1" x14ac:dyDescent="0.3">
      <c r="A1157" t="s">
        <v>2473</v>
      </c>
      <c r="B1157" t="s">
        <v>2474</v>
      </c>
      <c r="C1157" t="s">
        <v>3184</v>
      </c>
      <c r="D1157" t="s">
        <v>505</v>
      </c>
      <c r="E1157">
        <v>2083.4441318251402</v>
      </c>
      <c r="F1157">
        <v>2388.6</v>
      </c>
      <c r="G1157">
        <v>15.186364058809501</v>
      </c>
      <c r="H1157">
        <v>5.8202334601276604</v>
      </c>
      <c r="I1157">
        <v>34.2154163458124</v>
      </c>
      <c r="J1157">
        <v>-4.3811542044733596</v>
      </c>
      <c r="K1157">
        <v>2465.3996336294199</v>
      </c>
      <c r="L1157">
        <v>2113.53811147843</v>
      </c>
      <c r="M1157">
        <v>45.898134828821597</v>
      </c>
      <c r="N1157">
        <v>0.36187520482660301</v>
      </c>
      <c r="O1157">
        <v>41.463618856233701</v>
      </c>
      <c r="P1157">
        <v>84.754611903933096</v>
      </c>
      <c r="Q1157">
        <v>-2.5477331004644999E-2</v>
      </c>
    </row>
    <row r="1158" spans="1:17" hidden="1" x14ac:dyDescent="0.3">
      <c r="A1158" t="s">
        <v>2475</v>
      </c>
      <c r="B1158" t="s">
        <v>2476</v>
      </c>
      <c r="C1158" t="s">
        <v>3184</v>
      </c>
      <c r="D1158" t="s">
        <v>130</v>
      </c>
      <c r="E1158">
        <v>2073.9092230599999</v>
      </c>
      <c r="F1158">
        <v>108.94</v>
      </c>
      <c r="G1158">
        <v>22.5356905893013</v>
      </c>
      <c r="H1158">
        <v>-10.598852772770201</v>
      </c>
      <c r="I1158">
        <v>-7.2426490612387697</v>
      </c>
      <c r="J1158">
        <v>-0.49828802994293497</v>
      </c>
      <c r="K1158">
        <v>118.763509659443</v>
      </c>
      <c r="L1158">
        <v>105.578414025743</v>
      </c>
      <c r="M1158">
        <v>43.148826773380797</v>
      </c>
      <c r="N1158">
        <v>0.32955588705563799</v>
      </c>
      <c r="O1158">
        <v>49.1187809803561</v>
      </c>
      <c r="P1158">
        <v>59.036496350364899</v>
      </c>
      <c r="Q1158">
        <v>3.7054509196937001E-2</v>
      </c>
    </row>
    <row r="1159" spans="1:17" hidden="1" x14ac:dyDescent="0.3">
      <c r="A1159" t="s">
        <v>2477</v>
      </c>
      <c r="B1159" t="s">
        <v>2478</v>
      </c>
      <c r="C1159" t="s">
        <v>3184</v>
      </c>
      <c r="D1159" t="s">
        <v>1616</v>
      </c>
      <c r="E1159">
        <v>2073.5922493439998</v>
      </c>
      <c r="F1159">
        <v>92.54</v>
      </c>
      <c r="G1159">
        <v>-41.912737189189201</v>
      </c>
      <c r="H1159">
        <v>-2.76712875662091</v>
      </c>
      <c r="I1159">
        <v>-28.9919985359634</v>
      </c>
      <c r="J1159">
        <v>6.2467452163239603</v>
      </c>
      <c r="K1159">
        <v>95.856892035790494</v>
      </c>
      <c r="L1159">
        <v>96.509298378318306</v>
      </c>
      <c r="M1159">
        <v>51.096893155996803</v>
      </c>
      <c r="N1159">
        <v>0.497514539555441</v>
      </c>
      <c r="O1159">
        <v>39.939485627836603</v>
      </c>
      <c r="P1159">
        <v>11.4939759036144</v>
      </c>
      <c r="Q1159">
        <v>3.6667243056797999E-2</v>
      </c>
    </row>
    <row r="1160" spans="1:17" hidden="1" x14ac:dyDescent="0.3">
      <c r="A1160" t="s">
        <v>2479</v>
      </c>
      <c r="B1160" t="s">
        <v>2480</v>
      </c>
      <c r="C1160" t="s">
        <v>3184</v>
      </c>
      <c r="D1160" t="s">
        <v>231</v>
      </c>
      <c r="E1160">
        <v>2063.99102382</v>
      </c>
      <c r="F1160">
        <v>883.8</v>
      </c>
      <c r="G1160">
        <v>25.354019378734598</v>
      </c>
      <c r="H1160">
        <v>4.5388812963752603</v>
      </c>
      <c r="I1160">
        <v>28.731851242265002</v>
      </c>
      <c r="J1160">
        <v>-4.4130853164483002</v>
      </c>
      <c r="K1160">
        <v>864.17361731069798</v>
      </c>
      <c r="L1160">
        <v>706.42583100229797</v>
      </c>
      <c r="M1160">
        <v>41.458352729585599</v>
      </c>
      <c r="N1160">
        <v>0.62937402158891398</v>
      </c>
      <c r="O1160">
        <v>18.692011767368101</v>
      </c>
      <c r="P1160">
        <v>90.457719162141203</v>
      </c>
      <c r="Q1160">
        <v>3.0340095085544E-2</v>
      </c>
    </row>
    <row r="1161" spans="1:17" hidden="1" x14ac:dyDescent="0.3">
      <c r="A1161" t="s">
        <v>2481</v>
      </c>
      <c r="B1161" t="s">
        <v>2482</v>
      </c>
      <c r="C1161" t="s">
        <v>3184</v>
      </c>
      <c r="D1161" t="s">
        <v>261</v>
      </c>
      <c r="E1161">
        <v>2056.8023270449999</v>
      </c>
      <c r="F1161">
        <v>549.95000000000005</v>
      </c>
      <c r="G1161">
        <v>16.830213118880099</v>
      </c>
      <c r="H1161">
        <v>15.2285697570747</v>
      </c>
      <c r="I1161">
        <v>43.9975501188555</v>
      </c>
      <c r="J1161">
        <v>-2.2079584699305799</v>
      </c>
      <c r="K1161">
        <v>504.87399843783101</v>
      </c>
      <c r="L1161">
        <v>415.18698313170302</v>
      </c>
      <c r="M1161">
        <v>51.580021026152998</v>
      </c>
      <c r="N1161">
        <v>1.3960479229760501</v>
      </c>
      <c r="O1161">
        <v>16.346940630966401</v>
      </c>
      <c r="P1161">
        <v>80.696566453096693</v>
      </c>
      <c r="Q1161">
        <v>9.4620506129148005E-2</v>
      </c>
    </row>
    <row r="1162" spans="1:17" hidden="1" x14ac:dyDescent="0.3">
      <c r="A1162" t="s">
        <v>2483</v>
      </c>
      <c r="B1162" t="s">
        <v>2484</v>
      </c>
      <c r="C1162" t="s">
        <v>3184</v>
      </c>
      <c r="D1162" t="s">
        <v>21</v>
      </c>
      <c r="E1162">
        <v>2053.72593158256</v>
      </c>
      <c r="F1162">
        <v>221.29</v>
      </c>
      <c r="G1162">
        <v>-68.835313390059198</v>
      </c>
      <c r="H1162">
        <v>-5.0713929699514999</v>
      </c>
      <c r="I1162">
        <v>-44.856076366766104</v>
      </c>
      <c r="J1162">
        <v>0.53006846958813603</v>
      </c>
      <c r="K1162">
        <v>237.508885498485</v>
      </c>
      <c r="M1162">
        <v>35.008198032029803</v>
      </c>
      <c r="N1162">
        <v>0.73585888947871603</v>
      </c>
      <c r="O1162">
        <v>91.468209137331101</v>
      </c>
      <c r="P1162">
        <v>7.9463414634146403</v>
      </c>
    </row>
    <row r="1163" spans="1:17" hidden="1" x14ac:dyDescent="0.3">
      <c r="A1163" t="s">
        <v>2485</v>
      </c>
      <c r="B1163" t="s">
        <v>2486</v>
      </c>
      <c r="C1163" t="s">
        <v>3184</v>
      </c>
      <c r="D1163" t="s">
        <v>187</v>
      </c>
      <c r="E1163">
        <v>2051.0674886090401</v>
      </c>
      <c r="F1163">
        <v>320.85000000000002</v>
      </c>
      <c r="G1163">
        <v>22.944930858623199</v>
      </c>
      <c r="H1163">
        <v>-3.33159692054645</v>
      </c>
      <c r="I1163">
        <v>6.15188222857455</v>
      </c>
      <c r="J1163">
        <v>1.53118257697288</v>
      </c>
      <c r="K1163">
        <v>339.649842149535</v>
      </c>
      <c r="L1163">
        <v>303.88035190156899</v>
      </c>
      <c r="M1163">
        <v>38.398172323235499</v>
      </c>
      <c r="N1163">
        <v>0.21870318864529201</v>
      </c>
      <c r="O1163">
        <v>23.3598254636122</v>
      </c>
      <c r="P1163">
        <v>67.975498664991306</v>
      </c>
      <c r="Q1163">
        <v>0.15555556551243799</v>
      </c>
    </row>
    <row r="1164" spans="1:17" hidden="1" x14ac:dyDescent="0.3">
      <c r="A1164" t="s">
        <v>2487</v>
      </c>
      <c r="B1164" t="s">
        <v>2488</v>
      </c>
      <c r="C1164" t="s">
        <v>3184</v>
      </c>
      <c r="D1164" t="s">
        <v>18</v>
      </c>
      <c r="E1164">
        <v>2028.3520609499999</v>
      </c>
      <c r="F1164">
        <v>207.13</v>
      </c>
      <c r="G1164">
        <v>-60.574434286712702</v>
      </c>
      <c r="H1164">
        <v>-9.7736216875254893</v>
      </c>
      <c r="I1164">
        <v>-20.7162642261024</v>
      </c>
      <c r="J1164">
        <v>2.22489442047923</v>
      </c>
      <c r="K1164">
        <v>212.65697804497199</v>
      </c>
      <c r="L1164">
        <v>228.703988838801</v>
      </c>
      <c r="M1164">
        <v>39.916155059929103</v>
      </c>
      <c r="N1164">
        <v>0.57026407442446903</v>
      </c>
      <c r="O1164">
        <v>66.103413315309197</v>
      </c>
      <c r="P1164">
        <v>13.526993696903199</v>
      </c>
    </row>
    <row r="1165" spans="1:17" hidden="1" x14ac:dyDescent="0.3">
      <c r="A1165" t="s">
        <v>2489</v>
      </c>
      <c r="B1165" t="s">
        <v>2490</v>
      </c>
      <c r="C1165" t="s">
        <v>3184</v>
      </c>
      <c r="D1165" t="s">
        <v>2491</v>
      </c>
      <c r="E1165">
        <v>2025.59721418499</v>
      </c>
      <c r="F1165">
        <v>1830</v>
      </c>
      <c r="G1165">
        <v>319.617447972381</v>
      </c>
      <c r="H1165">
        <v>-7.4956178323102396</v>
      </c>
      <c r="I1165">
        <v>27.182428850120601</v>
      </c>
      <c r="J1165">
        <v>-8.6686541115880297E-2</v>
      </c>
      <c r="K1165">
        <v>1876.8862736835399</v>
      </c>
      <c r="L1165">
        <v>1513.0334104768301</v>
      </c>
      <c r="M1165">
        <v>53.601351452424097</v>
      </c>
      <c r="N1165">
        <v>0.479467794861828</v>
      </c>
      <c r="O1165">
        <v>23.497267759562799</v>
      </c>
      <c r="P1165">
        <v>419.51738821859402</v>
      </c>
      <c r="Q1165">
        <v>0.240424165117927</v>
      </c>
    </row>
    <row r="1166" spans="1:17" hidden="1" x14ac:dyDescent="0.3">
      <c r="A1166" t="s">
        <v>2492</v>
      </c>
      <c r="B1166" t="s">
        <v>2493</v>
      </c>
      <c r="C1166" t="s">
        <v>3184</v>
      </c>
      <c r="D1166" t="s">
        <v>215</v>
      </c>
      <c r="E1166">
        <v>2025.3503298000001</v>
      </c>
      <c r="F1166">
        <v>137.88</v>
      </c>
      <c r="G1166">
        <v>89.525347117467007</v>
      </c>
      <c r="H1166">
        <v>71.240956050970397</v>
      </c>
      <c r="I1166">
        <v>52.913057892027197</v>
      </c>
      <c r="J1166">
        <v>-16.203175214654301</v>
      </c>
      <c r="K1166">
        <v>103.281243224159</v>
      </c>
      <c r="L1166">
        <v>80.089219010262397</v>
      </c>
      <c r="M1166">
        <v>49.403203285175998</v>
      </c>
      <c r="N1166">
        <v>3.8139107901140301</v>
      </c>
      <c r="O1166">
        <v>20.677400638236101</v>
      </c>
      <c r="P1166">
        <v>166.898954703832</v>
      </c>
    </row>
    <row r="1167" spans="1:17" hidden="1" x14ac:dyDescent="0.3">
      <c r="A1167" t="s">
        <v>2494</v>
      </c>
      <c r="B1167" t="s">
        <v>2495</v>
      </c>
      <c r="C1167" t="s">
        <v>3184</v>
      </c>
      <c r="D1167" t="s">
        <v>1365</v>
      </c>
      <c r="E1167">
        <v>2022.770223475</v>
      </c>
      <c r="F1167">
        <v>766.7</v>
      </c>
      <c r="G1167">
        <v>-15.1028409932568</v>
      </c>
      <c r="H1167">
        <v>-0.52481097837624302</v>
      </c>
      <c r="I1167">
        <v>28.660495561888801</v>
      </c>
      <c r="J1167">
        <v>2.8591256724843102</v>
      </c>
      <c r="K1167">
        <v>798.582104599731</v>
      </c>
      <c r="L1167">
        <v>721.25186140016604</v>
      </c>
      <c r="M1167">
        <v>51.305133394393998</v>
      </c>
      <c r="N1167">
        <v>0.48808526084448001</v>
      </c>
      <c r="O1167">
        <v>30.2334681100821</v>
      </c>
      <c r="P1167">
        <v>69.811738648947895</v>
      </c>
      <c r="Q1167">
        <v>-3.474092117765E-2</v>
      </c>
    </row>
    <row r="1168" spans="1:17" hidden="1" x14ac:dyDescent="0.3">
      <c r="A1168" t="s">
        <v>2496</v>
      </c>
      <c r="B1168" t="s">
        <v>2497</v>
      </c>
      <c r="C1168" t="s">
        <v>3184</v>
      </c>
      <c r="D1168" t="s">
        <v>557</v>
      </c>
      <c r="E1168">
        <v>2022.2250327659999</v>
      </c>
      <c r="F1168">
        <v>189.96</v>
      </c>
      <c r="G1168">
        <v>10.0719768608738</v>
      </c>
      <c r="H1168">
        <v>-3.0242822688370401</v>
      </c>
      <c r="I1168">
        <v>38.392036526738799</v>
      </c>
      <c r="J1168">
        <v>3.4519937513785401</v>
      </c>
      <c r="K1168">
        <v>192.95265080542501</v>
      </c>
      <c r="L1168">
        <v>160.95079329582299</v>
      </c>
      <c r="M1168">
        <v>36.451090347272597</v>
      </c>
      <c r="N1168">
        <v>1.1125371210824799</v>
      </c>
      <c r="O1168">
        <v>21.546641398188999</v>
      </c>
      <c r="P1168">
        <v>73.3211678832117</v>
      </c>
      <c r="Q1168">
        <v>0.11524464703878901</v>
      </c>
    </row>
    <row r="1169" spans="1:17" hidden="1" x14ac:dyDescent="0.3">
      <c r="A1169" t="s">
        <v>2498</v>
      </c>
      <c r="B1169" t="s">
        <v>2499</v>
      </c>
      <c r="C1169" t="s">
        <v>3184</v>
      </c>
      <c r="D1169" t="s">
        <v>187</v>
      </c>
      <c r="E1169">
        <v>2020.0685806399999</v>
      </c>
      <c r="F1169">
        <v>640.25</v>
      </c>
      <c r="G1169">
        <v>-27.175680733564999</v>
      </c>
      <c r="H1169">
        <v>-8.9822394415335491</v>
      </c>
      <c r="I1169">
        <v>28.2885388153557</v>
      </c>
      <c r="J1169">
        <v>3.48242905134641</v>
      </c>
      <c r="K1169">
        <v>643.92793650699002</v>
      </c>
      <c r="L1169">
        <v>563.191826509218</v>
      </c>
      <c r="M1169">
        <v>36.698719137387897</v>
      </c>
      <c r="N1169">
        <v>0.31385040900612898</v>
      </c>
      <c r="O1169">
        <v>23.7251073799297</v>
      </c>
      <c r="P1169">
        <v>59.266169154228798</v>
      </c>
      <c r="Q1169">
        <v>1.2712657506498E-2</v>
      </c>
    </row>
    <row r="1170" spans="1:17" hidden="1" x14ac:dyDescent="0.3">
      <c r="A1170" t="s">
        <v>2500</v>
      </c>
      <c r="B1170" t="s">
        <v>2501</v>
      </c>
      <c r="C1170" t="s">
        <v>3184</v>
      </c>
      <c r="D1170" t="s">
        <v>463</v>
      </c>
      <c r="E1170">
        <v>2013.1676227999999</v>
      </c>
      <c r="F1170">
        <v>238.64</v>
      </c>
      <c r="G1170">
        <v>-26.105848671002899</v>
      </c>
      <c r="H1170">
        <v>-3.0601129953711599</v>
      </c>
      <c r="I1170">
        <v>-1.6315964016973401</v>
      </c>
      <c r="J1170">
        <v>1.2050351617927999</v>
      </c>
      <c r="K1170">
        <v>249.843815151363</v>
      </c>
      <c r="L1170">
        <v>239.59383159933401</v>
      </c>
      <c r="M1170">
        <v>37.652608860056901</v>
      </c>
      <c r="N1170">
        <v>0.52135228514854703</v>
      </c>
      <c r="O1170">
        <v>29.6932618169627</v>
      </c>
      <c r="P1170">
        <v>32.173913043478201</v>
      </c>
      <c r="Q1170">
        <v>6.4101888569619001E-2</v>
      </c>
    </row>
    <row r="1171" spans="1:17" hidden="1" x14ac:dyDescent="0.3">
      <c r="A1171" t="s">
        <v>2502</v>
      </c>
      <c r="B1171" t="s">
        <v>2503</v>
      </c>
      <c r="C1171" t="s">
        <v>3184</v>
      </c>
      <c r="D1171" t="s">
        <v>289</v>
      </c>
      <c r="E1171">
        <v>2010.194193975</v>
      </c>
      <c r="F1171">
        <v>1293.05</v>
      </c>
      <c r="G1171">
        <v>-34.449999748577802</v>
      </c>
      <c r="H1171">
        <v>-6.0915859856081598</v>
      </c>
      <c r="I1171">
        <v>-13.457676177123901</v>
      </c>
      <c r="J1171">
        <v>1.43929188848844</v>
      </c>
      <c r="K1171">
        <v>1309.43141627815</v>
      </c>
      <c r="L1171">
        <v>1314.75260122639</v>
      </c>
      <c r="M1171">
        <v>37.354596734494201</v>
      </c>
      <c r="N1171">
        <v>0.53002764414621795</v>
      </c>
      <c r="O1171">
        <v>17.833803797223599</v>
      </c>
      <c r="P1171">
        <v>12.841434680163999</v>
      </c>
      <c r="Q1171">
        <v>2.4446219578799999E-4</v>
      </c>
    </row>
    <row r="1172" spans="1:17" hidden="1" x14ac:dyDescent="0.3">
      <c r="A1172" t="s">
        <v>2504</v>
      </c>
      <c r="B1172" t="s">
        <v>2505</v>
      </c>
      <c r="C1172" t="s">
        <v>3184</v>
      </c>
      <c r="D1172" t="s">
        <v>254</v>
      </c>
      <c r="E1172">
        <v>2009.31245405766</v>
      </c>
      <c r="F1172">
        <v>860.55</v>
      </c>
      <c r="G1172">
        <v>119.812794684701</v>
      </c>
      <c r="H1172">
        <v>-20.956995947239399</v>
      </c>
      <c r="I1172">
        <v>116.076900598764</v>
      </c>
      <c r="J1172">
        <v>8.0656243215183601</v>
      </c>
      <c r="K1172">
        <v>828.80764357203805</v>
      </c>
      <c r="M1172">
        <v>50.633934336084302</v>
      </c>
      <c r="N1172">
        <v>0.401327780795461</v>
      </c>
      <c r="O1172">
        <v>31.508918714775401</v>
      </c>
      <c r="P1172">
        <v>266.191489361702</v>
      </c>
    </row>
    <row r="1173" spans="1:17" hidden="1" x14ac:dyDescent="0.3">
      <c r="A1173" t="s">
        <v>2506</v>
      </c>
      <c r="B1173" t="s">
        <v>2507</v>
      </c>
      <c r="C1173" t="s">
        <v>3184</v>
      </c>
      <c r="D1173" t="s">
        <v>766</v>
      </c>
      <c r="E1173">
        <v>2008.4305571349901</v>
      </c>
      <c r="F1173">
        <v>9.9499999999999993</v>
      </c>
      <c r="G1173">
        <v>-76.790465717870404</v>
      </c>
      <c r="H1173">
        <v>14.0924822021104</v>
      </c>
      <c r="I1173">
        <v>-52.7898008529531</v>
      </c>
      <c r="J1173">
        <v>2.2970625188528899</v>
      </c>
      <c r="K1173">
        <v>10.595273011967199</v>
      </c>
      <c r="L1173">
        <v>15.823161487865701</v>
      </c>
      <c r="M1173">
        <v>99.612058987503104</v>
      </c>
      <c r="N1173">
        <v>1.28810655401148</v>
      </c>
      <c r="O1173">
        <v>130.65326633165799</v>
      </c>
      <c r="P1173">
        <v>46.323529411764603</v>
      </c>
      <c r="Q1173">
        <v>-4.1974725013895001E-2</v>
      </c>
    </row>
    <row r="1174" spans="1:17" hidden="1" x14ac:dyDescent="0.3">
      <c r="A1174" t="s">
        <v>2508</v>
      </c>
      <c r="B1174" t="s">
        <v>2509</v>
      </c>
      <c r="C1174" t="s">
        <v>3184</v>
      </c>
      <c r="D1174" t="s">
        <v>387</v>
      </c>
      <c r="E1174">
        <v>2003.4813023819499</v>
      </c>
      <c r="F1174">
        <v>863.85</v>
      </c>
      <c r="G1174">
        <v>127.91597951246101</v>
      </c>
      <c r="H1174">
        <v>-2.5325905637431201</v>
      </c>
      <c r="I1174">
        <v>7.69682023361226</v>
      </c>
      <c r="J1174">
        <v>3.4158630448472702</v>
      </c>
      <c r="K1174">
        <v>880.31655890381205</v>
      </c>
      <c r="L1174">
        <v>721.92482038512298</v>
      </c>
      <c r="M1174">
        <v>38.068384912136203</v>
      </c>
      <c r="N1174">
        <v>0.28377754934412702</v>
      </c>
      <c r="O1174">
        <v>19.8124674422642</v>
      </c>
      <c r="P1174">
        <v>187.95</v>
      </c>
      <c r="Q1174">
        <v>0.158289633090578</v>
      </c>
    </row>
    <row r="1175" spans="1:17" hidden="1" x14ac:dyDescent="0.3">
      <c r="A1175" t="s">
        <v>2510</v>
      </c>
      <c r="B1175" t="s">
        <v>2511</v>
      </c>
      <c r="C1175" t="s">
        <v>3184</v>
      </c>
      <c r="D1175" t="s">
        <v>766</v>
      </c>
      <c r="E1175">
        <v>1992.8352791049999</v>
      </c>
      <c r="F1175">
        <v>766.85</v>
      </c>
      <c r="G1175">
        <v>4.11455940960305</v>
      </c>
      <c r="H1175">
        <v>-12.3936552081801</v>
      </c>
      <c r="I1175">
        <v>-35.937342220185798</v>
      </c>
      <c r="J1175">
        <v>1.7341301805456899</v>
      </c>
      <c r="K1175">
        <v>822.06325756089598</v>
      </c>
      <c r="L1175">
        <v>807.66803544683796</v>
      </c>
      <c r="M1175">
        <v>30.3973712355026</v>
      </c>
      <c r="N1175">
        <v>0.66929297638299901</v>
      </c>
      <c r="O1175">
        <v>69.524678881137106</v>
      </c>
      <c r="P1175">
        <v>52.1527777777777</v>
      </c>
      <c r="Q1175">
        <v>0.179098941334704</v>
      </c>
    </row>
    <row r="1176" spans="1:17" hidden="1" x14ac:dyDescent="0.3">
      <c r="A1176" t="s">
        <v>2512</v>
      </c>
      <c r="B1176" t="s">
        <v>2513</v>
      </c>
      <c r="C1176" t="s">
        <v>3184</v>
      </c>
      <c r="D1176" t="s">
        <v>167</v>
      </c>
      <c r="E1176">
        <v>1992.2086554534001</v>
      </c>
      <c r="F1176">
        <v>2000</v>
      </c>
      <c r="G1176">
        <v>-26.148450662119501</v>
      </c>
      <c r="H1176">
        <v>-5.3940350715067096</v>
      </c>
      <c r="I1176">
        <v>-16.7113355366413</v>
      </c>
      <c r="J1176">
        <v>0.234211711230466</v>
      </c>
      <c r="K1176">
        <v>2123.6224816715899</v>
      </c>
      <c r="L1176">
        <v>2090.56502590338</v>
      </c>
      <c r="M1176">
        <v>24.474232608146099</v>
      </c>
      <c r="N1176">
        <v>0.38622584519762798</v>
      </c>
      <c r="O1176">
        <v>38.934999999999903</v>
      </c>
      <c r="P1176">
        <v>18.343195266272101</v>
      </c>
      <c r="Q1176">
        <v>8.9264451335839004E-2</v>
      </c>
    </row>
    <row r="1177" spans="1:17" hidden="1" x14ac:dyDescent="0.3">
      <c r="A1177" t="s">
        <v>2514</v>
      </c>
      <c r="B1177" t="s">
        <v>2515</v>
      </c>
      <c r="C1177" t="s">
        <v>3184</v>
      </c>
      <c r="D1177" t="s">
        <v>1689</v>
      </c>
      <c r="E1177">
        <v>1984.1380216</v>
      </c>
      <c r="F1177">
        <v>64.02</v>
      </c>
      <c r="G1177">
        <v>2.2148525200214899</v>
      </c>
      <c r="H1177">
        <v>5.8371486237091901</v>
      </c>
      <c r="I1177">
        <v>-4.2063553326316896</v>
      </c>
      <c r="J1177">
        <v>3.6066811544353601</v>
      </c>
      <c r="K1177">
        <v>61.7710919195938</v>
      </c>
      <c r="L1177">
        <v>58.7660473077988</v>
      </c>
      <c r="M1177">
        <v>58.880462682991599</v>
      </c>
      <c r="N1177">
        <v>2.0858362343325401</v>
      </c>
      <c r="O1177">
        <v>1.5932521087160301</v>
      </c>
      <c r="P1177">
        <v>32.959501557632301</v>
      </c>
      <c r="Q1177">
        <v>-2.8254867209200001E-2</v>
      </c>
    </row>
    <row r="1178" spans="1:17" hidden="1" x14ac:dyDescent="0.3">
      <c r="A1178" t="s">
        <v>2516</v>
      </c>
      <c r="B1178" t="s">
        <v>2517</v>
      </c>
      <c r="C1178" t="s">
        <v>3184</v>
      </c>
      <c r="D1178" t="s">
        <v>261</v>
      </c>
      <c r="E1178">
        <v>1983.5881320518199</v>
      </c>
      <c r="F1178">
        <v>642.04999999999995</v>
      </c>
      <c r="G1178">
        <v>73.210428908090506</v>
      </c>
      <c r="H1178">
        <v>7.0008331914345199</v>
      </c>
      <c r="I1178">
        <v>1.13791172017774</v>
      </c>
      <c r="J1178">
        <v>20.461325237607301</v>
      </c>
      <c r="K1178">
        <v>572.93374236546197</v>
      </c>
      <c r="L1178">
        <v>506.91945583547698</v>
      </c>
      <c r="M1178">
        <v>74.446726136641402</v>
      </c>
      <c r="N1178">
        <v>3.4613823271997601</v>
      </c>
      <c r="O1178">
        <v>2.1727279806868598</v>
      </c>
      <c r="P1178">
        <v>124.57152850647</v>
      </c>
      <c r="Q1178">
        <v>0.148261477543642</v>
      </c>
    </row>
    <row r="1179" spans="1:17" hidden="1" x14ac:dyDescent="0.3">
      <c r="A1179" t="s">
        <v>2518</v>
      </c>
      <c r="B1179" t="s">
        <v>2519</v>
      </c>
      <c r="C1179" t="s">
        <v>3184</v>
      </c>
      <c r="D1179" t="s">
        <v>384</v>
      </c>
      <c r="E1179">
        <v>1962.4509460742399</v>
      </c>
      <c r="F1179">
        <v>489.6</v>
      </c>
      <c r="G1179">
        <v>7.3863550614880804</v>
      </c>
      <c r="H1179">
        <v>-3.1042979682821201</v>
      </c>
      <c r="I1179">
        <v>39.029386755708103</v>
      </c>
      <c r="J1179">
        <v>4.4253156480971096</v>
      </c>
      <c r="K1179">
        <v>456.96450043752702</v>
      </c>
      <c r="L1179">
        <v>395.28778590100802</v>
      </c>
      <c r="M1179">
        <v>53.9986067222776</v>
      </c>
      <c r="N1179">
        <v>0.408586541291382</v>
      </c>
      <c r="O1179">
        <v>8.6090686274509594</v>
      </c>
      <c r="P1179">
        <v>74.607703281027099</v>
      </c>
      <c r="Q1179">
        <v>-7.6037885475668004E-2</v>
      </c>
    </row>
    <row r="1180" spans="1:17" hidden="1" x14ac:dyDescent="0.3">
      <c r="A1180" t="s">
        <v>2520</v>
      </c>
      <c r="B1180" t="s">
        <v>2521</v>
      </c>
      <c r="C1180" t="s">
        <v>3184</v>
      </c>
      <c r="D1180" t="s">
        <v>431</v>
      </c>
      <c r="E1180">
        <v>1958.104025629</v>
      </c>
      <c r="F1180">
        <v>130.69999999999999</v>
      </c>
      <c r="G1180">
        <v>88.899932967713596</v>
      </c>
      <c r="H1180">
        <v>-9.7298571872392507</v>
      </c>
      <c r="I1180">
        <v>11.4542344537007</v>
      </c>
      <c r="J1180">
        <v>-0.66101332793774104</v>
      </c>
      <c r="K1180">
        <v>136.42733255669799</v>
      </c>
      <c r="L1180">
        <v>114.84170837995499</v>
      </c>
      <c r="M1180">
        <v>30.982437032480298</v>
      </c>
      <c r="N1180">
        <v>0.246485428589996</v>
      </c>
      <c r="O1180">
        <v>25.784238714613601</v>
      </c>
      <c r="P1180">
        <v>134.86073674752899</v>
      </c>
      <c r="Q1180">
        <v>9.9854147568789006E-2</v>
      </c>
    </row>
    <row r="1181" spans="1:17" hidden="1" x14ac:dyDescent="0.3">
      <c r="A1181" t="s">
        <v>2522</v>
      </c>
      <c r="B1181" t="s">
        <v>2523</v>
      </c>
      <c r="C1181" t="s">
        <v>3184</v>
      </c>
      <c r="D1181" t="s">
        <v>1716</v>
      </c>
      <c r="E1181">
        <v>1950.9026229088199</v>
      </c>
      <c r="F1181">
        <v>177.69</v>
      </c>
      <c r="G1181">
        <v>-55.8866096380683</v>
      </c>
      <c r="H1181">
        <v>-1.1642322333164199</v>
      </c>
      <c r="I1181">
        <v>-39.154269410730201</v>
      </c>
      <c r="J1181">
        <v>9.6451801029030406</v>
      </c>
      <c r="K1181">
        <v>189.69642002588799</v>
      </c>
      <c r="L1181">
        <v>211.814094479023</v>
      </c>
      <c r="M1181">
        <v>52.519457945733599</v>
      </c>
      <c r="N1181">
        <v>0.99649027183216798</v>
      </c>
      <c r="O1181">
        <v>69.930778321796296</v>
      </c>
      <c r="P1181">
        <v>3.27811682650391</v>
      </c>
      <c r="Q1181">
        <v>0.14544042752317901</v>
      </c>
    </row>
    <row r="1182" spans="1:17" hidden="1" x14ac:dyDescent="0.3">
      <c r="A1182" t="s">
        <v>2524</v>
      </c>
      <c r="B1182" t="s">
        <v>2525</v>
      </c>
      <c r="C1182" t="s">
        <v>3184</v>
      </c>
      <c r="D1182" t="s">
        <v>270</v>
      </c>
      <c r="E1182">
        <v>1950.4441296699999</v>
      </c>
      <c r="F1182">
        <v>56.14</v>
      </c>
      <c r="G1182">
        <v>-41.1415350757607</v>
      </c>
      <c r="H1182">
        <v>-3.4237403962195301</v>
      </c>
      <c r="I1182">
        <v>-11.109485506371501</v>
      </c>
      <c r="J1182">
        <v>0.18819185534121499</v>
      </c>
      <c r="K1182">
        <v>58.9148479450024</v>
      </c>
      <c r="L1182">
        <v>59.478228382154001</v>
      </c>
      <c r="M1182">
        <v>40.225541161397402</v>
      </c>
      <c r="N1182">
        <v>0.47954549209133901</v>
      </c>
      <c r="O1182">
        <v>50.608896550616898</v>
      </c>
      <c r="P1182">
        <v>48.751230298504602</v>
      </c>
    </row>
    <row r="1183" spans="1:17" hidden="1" x14ac:dyDescent="0.3">
      <c r="A1183" t="s">
        <v>2526</v>
      </c>
      <c r="B1183" t="s">
        <v>2527</v>
      </c>
      <c r="C1183" t="s">
        <v>3184</v>
      </c>
      <c r="D1183" t="s">
        <v>161</v>
      </c>
      <c r="E1183">
        <v>1948.6638</v>
      </c>
      <c r="F1183">
        <v>1802.4</v>
      </c>
      <c r="G1183">
        <v>281.36595916539699</v>
      </c>
      <c r="H1183">
        <v>-12.0880589664936</v>
      </c>
      <c r="I1183">
        <v>49.9386070681525</v>
      </c>
      <c r="J1183">
        <v>-5.2511306932788697</v>
      </c>
      <c r="K1183">
        <v>1919.02465832302</v>
      </c>
      <c r="L1183">
        <v>1501.2350651109</v>
      </c>
      <c r="M1183">
        <v>37.895278044999699</v>
      </c>
      <c r="N1183">
        <v>0.74537582893254595</v>
      </c>
      <c r="O1183">
        <v>30.143142476697701</v>
      </c>
      <c r="P1183">
        <v>318.28730563935898</v>
      </c>
      <c r="Q1183">
        <v>0.17161420035147901</v>
      </c>
    </row>
    <row r="1184" spans="1:17" hidden="1" x14ac:dyDescent="0.3">
      <c r="A1184" t="s">
        <v>2528</v>
      </c>
      <c r="B1184" t="s">
        <v>2529</v>
      </c>
      <c r="C1184" t="s">
        <v>3184</v>
      </c>
      <c r="D1184" t="s">
        <v>46</v>
      </c>
      <c r="E1184">
        <v>1945.96610766665</v>
      </c>
      <c r="F1184">
        <v>149.75</v>
      </c>
      <c r="G1184">
        <v>185.634588869856</v>
      </c>
      <c r="H1184">
        <v>-10.4472134942168</v>
      </c>
      <c r="I1184">
        <v>49.693126277861303</v>
      </c>
      <c r="J1184">
        <v>1.1053607121725799</v>
      </c>
      <c r="K1184">
        <v>160.880767320307</v>
      </c>
      <c r="L1184">
        <v>126.37514020578701</v>
      </c>
      <c r="M1184">
        <v>38.805015959636499</v>
      </c>
      <c r="N1184">
        <v>0.63173520246408599</v>
      </c>
      <c r="O1184">
        <v>36.227045075125197</v>
      </c>
      <c r="P1184">
        <v>217.77188328912399</v>
      </c>
      <c r="Q1184">
        <v>0.18519134748955801</v>
      </c>
    </row>
    <row r="1185" spans="1:17" hidden="1" x14ac:dyDescent="0.3">
      <c r="A1185" t="s">
        <v>2530</v>
      </c>
      <c r="B1185" t="s">
        <v>2531</v>
      </c>
      <c r="C1185" t="s">
        <v>3184</v>
      </c>
      <c r="D1185" t="s">
        <v>124</v>
      </c>
      <c r="E1185">
        <v>1945.5082643498899</v>
      </c>
      <c r="F1185">
        <v>271.14999999999998</v>
      </c>
      <c r="G1185">
        <v>-48.434005838802399</v>
      </c>
      <c r="H1185">
        <v>-17.064296138285901</v>
      </c>
      <c r="I1185">
        <v>-31.686504427576299</v>
      </c>
      <c r="J1185">
        <v>3.03109557143266</v>
      </c>
      <c r="K1185">
        <v>326.97697085509202</v>
      </c>
      <c r="M1185">
        <v>17.6606608917484</v>
      </c>
      <c r="N1185">
        <v>0.73529248306507899</v>
      </c>
      <c r="O1185">
        <v>47.519822976212403</v>
      </c>
      <c r="P1185">
        <v>0.70566388115134104</v>
      </c>
    </row>
    <row r="1186" spans="1:17" hidden="1" x14ac:dyDescent="0.3">
      <c r="A1186" t="s">
        <v>2532</v>
      </c>
      <c r="B1186" t="s">
        <v>2533</v>
      </c>
      <c r="C1186" t="s">
        <v>3184</v>
      </c>
      <c r="D1186" t="s">
        <v>505</v>
      </c>
      <c r="E1186">
        <v>1936.4201578587999</v>
      </c>
      <c r="F1186">
        <v>323.35000000000002</v>
      </c>
      <c r="G1186">
        <v>62.034298922806499</v>
      </c>
      <c r="H1186">
        <v>38.989459479802498</v>
      </c>
      <c r="I1186">
        <v>120.831890127092</v>
      </c>
      <c r="J1186">
        <v>11.471460153258001</v>
      </c>
      <c r="K1186">
        <v>245.09927301473101</v>
      </c>
      <c r="L1186">
        <v>179.66760011366799</v>
      </c>
      <c r="M1186">
        <v>61.213497614344199</v>
      </c>
      <c r="N1186">
        <v>0.93466239475221802</v>
      </c>
      <c r="O1186">
        <v>13.582805010051</v>
      </c>
      <c r="P1186">
        <v>187.805963506898</v>
      </c>
      <c r="Q1186">
        <v>1.225049815223E-2</v>
      </c>
    </row>
    <row r="1187" spans="1:17" hidden="1" x14ac:dyDescent="0.3">
      <c r="A1187" t="s">
        <v>2534</v>
      </c>
      <c r="B1187" t="s">
        <v>2535</v>
      </c>
      <c r="C1187" t="s">
        <v>3184</v>
      </c>
      <c r="D1187" t="s">
        <v>57</v>
      </c>
      <c r="E1187">
        <v>1933.9462250399999</v>
      </c>
      <c r="F1187">
        <v>19.309999999999999</v>
      </c>
      <c r="G1187">
        <v>-15.7088267298214</v>
      </c>
      <c r="H1187">
        <v>7.1219930051281803</v>
      </c>
      <c r="I1187">
        <v>-3.4535154149727898</v>
      </c>
      <c r="J1187">
        <v>2.1476388637272099</v>
      </c>
      <c r="K1187">
        <v>19.275348536312901</v>
      </c>
      <c r="L1187">
        <v>18.600885003741599</v>
      </c>
      <c r="M1187">
        <v>59.410424850406599</v>
      </c>
      <c r="N1187">
        <v>1.1261034194910799</v>
      </c>
      <c r="O1187">
        <v>45.261522527187999</v>
      </c>
      <c r="P1187">
        <v>37.928571428571402</v>
      </c>
      <c r="Q1187">
        <v>2.2883474764464E-2</v>
      </c>
    </row>
    <row r="1188" spans="1:17" hidden="1" x14ac:dyDescent="0.3">
      <c r="A1188" t="s">
        <v>2536</v>
      </c>
      <c r="B1188" t="s">
        <v>2537</v>
      </c>
      <c r="C1188" t="s">
        <v>3184</v>
      </c>
      <c r="D1188" t="s">
        <v>294</v>
      </c>
      <c r="E1188">
        <v>1931.206046</v>
      </c>
      <c r="F1188">
        <v>304.05</v>
      </c>
      <c r="G1188">
        <v>-0.62588132144223596</v>
      </c>
      <c r="H1188">
        <v>-5.6206493978478296</v>
      </c>
      <c r="I1188">
        <v>-34.417734838589801</v>
      </c>
      <c r="J1188">
        <v>1.2301014315052201</v>
      </c>
      <c r="K1188">
        <v>320.40677475305699</v>
      </c>
      <c r="L1188">
        <v>314.47380211460398</v>
      </c>
      <c r="M1188">
        <v>35.030140498450201</v>
      </c>
      <c r="N1188">
        <v>0.47785404827137001</v>
      </c>
      <c r="O1188">
        <v>39.006742312119698</v>
      </c>
      <c r="P1188">
        <v>42.9478138222849</v>
      </c>
      <c r="Q1188">
        <v>8.1419444975788E-2</v>
      </c>
    </row>
    <row r="1189" spans="1:17" hidden="1" x14ac:dyDescent="0.3">
      <c r="A1189" t="s">
        <v>2538</v>
      </c>
      <c r="B1189" t="s">
        <v>2539</v>
      </c>
      <c r="C1189" t="s">
        <v>3184</v>
      </c>
      <c r="D1189" t="s">
        <v>187</v>
      </c>
      <c r="E1189">
        <v>1926.51965</v>
      </c>
      <c r="F1189">
        <v>443.7</v>
      </c>
      <c r="G1189">
        <v>-34.327027777363703</v>
      </c>
      <c r="H1189">
        <v>3.9589414824688198</v>
      </c>
      <c r="I1189">
        <v>-6.95698564841019</v>
      </c>
      <c r="J1189">
        <v>0.816609539391006</v>
      </c>
      <c r="K1189">
        <v>433.72585406973599</v>
      </c>
      <c r="L1189">
        <v>424.77201358564099</v>
      </c>
      <c r="M1189">
        <v>52.167497542066997</v>
      </c>
      <c r="N1189">
        <v>1.7899066435734701</v>
      </c>
      <c r="O1189">
        <v>16.9709263015551</v>
      </c>
      <c r="P1189">
        <v>24.216125419932801</v>
      </c>
      <c r="Q1189">
        <v>-3.9148558367625999E-2</v>
      </c>
    </row>
    <row r="1190" spans="1:17" hidden="1" x14ac:dyDescent="0.3">
      <c r="A1190" t="s">
        <v>2540</v>
      </c>
      <c r="B1190" t="s">
        <v>2541</v>
      </c>
      <c r="C1190" t="s">
        <v>3184</v>
      </c>
      <c r="D1190" t="s">
        <v>570</v>
      </c>
      <c r="E1190">
        <v>1914.2176719700001</v>
      </c>
      <c r="F1190">
        <v>365.2</v>
      </c>
      <c r="G1190">
        <v>-23.2883537510798</v>
      </c>
      <c r="H1190">
        <v>-33.317471816920502</v>
      </c>
      <c r="I1190">
        <v>8.13781546131219</v>
      </c>
      <c r="J1190">
        <v>8.1640269621508992</v>
      </c>
      <c r="K1190">
        <v>471.498841168507</v>
      </c>
      <c r="L1190">
        <v>428.29693705583003</v>
      </c>
      <c r="M1190">
        <v>34.411028674892599</v>
      </c>
      <c r="N1190">
        <v>0.58580796317278605</v>
      </c>
      <c r="O1190">
        <v>71.139101861993396</v>
      </c>
      <c r="P1190">
        <v>40.461538461538403</v>
      </c>
    </row>
    <row r="1191" spans="1:17" hidden="1" x14ac:dyDescent="0.3">
      <c r="A1191" t="s">
        <v>2542</v>
      </c>
      <c r="B1191" t="s">
        <v>2543</v>
      </c>
      <c r="C1191" t="s">
        <v>3184</v>
      </c>
      <c r="D1191" t="s">
        <v>114</v>
      </c>
      <c r="E1191">
        <v>1912.2700106572699</v>
      </c>
      <c r="F1191">
        <v>83.08</v>
      </c>
      <c r="G1191">
        <v>77.035981562301998</v>
      </c>
      <c r="H1191">
        <v>-12.3148598506453</v>
      </c>
      <c r="I1191">
        <v>15.610871319412</v>
      </c>
      <c r="J1191">
        <v>2.15034087941957</v>
      </c>
      <c r="K1191">
        <v>92.245089376523197</v>
      </c>
      <c r="L1191">
        <v>78.577691693762901</v>
      </c>
      <c r="M1191">
        <v>17.518076447939599</v>
      </c>
      <c r="N1191">
        <v>0.66883490116640998</v>
      </c>
      <c r="O1191">
        <v>29.874819451131401</v>
      </c>
      <c r="P1191">
        <v>115.177415177415</v>
      </c>
      <c r="Q1191">
        <v>7.3363409092699006E-2</v>
      </c>
    </row>
    <row r="1192" spans="1:17" hidden="1" x14ac:dyDescent="0.3">
      <c r="A1192" t="s">
        <v>2544</v>
      </c>
      <c r="B1192" t="s">
        <v>2545</v>
      </c>
      <c r="C1192" t="s">
        <v>3184</v>
      </c>
      <c r="D1192" t="s">
        <v>83</v>
      </c>
      <c r="E1192">
        <v>1911.79979600979</v>
      </c>
      <c r="F1192">
        <v>273.45</v>
      </c>
      <c r="G1192">
        <v>109.419655566632</v>
      </c>
      <c r="H1192">
        <v>40.162732116769099</v>
      </c>
      <c r="I1192">
        <v>122.27225132373999</v>
      </c>
      <c r="J1192">
        <v>4.9593624427671399</v>
      </c>
      <c r="K1192">
        <v>229.29645569928999</v>
      </c>
      <c r="L1192">
        <v>159.099380008547</v>
      </c>
      <c r="M1192">
        <v>56.261592731939999</v>
      </c>
      <c r="N1192">
        <v>0.56355953672341896</v>
      </c>
      <c r="O1192">
        <v>31.7827756445419</v>
      </c>
      <c r="P1192">
        <v>193.87426114991899</v>
      </c>
      <c r="Q1192">
        <v>0.114123503328228</v>
      </c>
    </row>
    <row r="1193" spans="1:17" hidden="1" x14ac:dyDescent="0.3">
      <c r="A1193" t="s">
        <v>2546</v>
      </c>
      <c r="B1193" t="s">
        <v>2547</v>
      </c>
      <c r="C1193" t="s">
        <v>3184</v>
      </c>
      <c r="D1193" t="s">
        <v>384</v>
      </c>
      <c r="E1193">
        <v>1907.16253678</v>
      </c>
      <c r="F1193">
        <v>1509</v>
      </c>
      <c r="G1193">
        <v>42.512114794915497</v>
      </c>
      <c r="H1193">
        <v>0.72778246467076901</v>
      </c>
      <c r="I1193">
        <v>63.951989185520802</v>
      </c>
      <c r="J1193">
        <v>0.87547817449283105</v>
      </c>
      <c r="K1193">
        <v>1458.1516683084801</v>
      </c>
      <c r="L1193">
        <v>1180.69645024801</v>
      </c>
      <c r="M1193">
        <v>43.026782793014199</v>
      </c>
      <c r="N1193">
        <v>0.31398540766071997</v>
      </c>
      <c r="O1193">
        <v>9.3406229290921203</v>
      </c>
      <c r="P1193">
        <v>115.63303801086001</v>
      </c>
      <c r="Q1193">
        <v>2.5829447953991998E-2</v>
      </c>
    </row>
    <row r="1194" spans="1:17" hidden="1" x14ac:dyDescent="0.3">
      <c r="A1194" t="s">
        <v>2548</v>
      </c>
      <c r="B1194" t="s">
        <v>2549</v>
      </c>
      <c r="C1194" t="s">
        <v>3184</v>
      </c>
      <c r="D1194" t="s">
        <v>24</v>
      </c>
      <c r="E1194">
        <v>1906.9287839000001</v>
      </c>
      <c r="F1194">
        <v>174.42</v>
      </c>
      <c r="G1194">
        <v>-23.7798206446287</v>
      </c>
      <c r="H1194">
        <v>-4.9444702093106301</v>
      </c>
      <c r="I1194">
        <v>-8.1064468402578207</v>
      </c>
      <c r="J1194">
        <v>-0.33168264652352297</v>
      </c>
      <c r="K1194">
        <v>187.43759450300701</v>
      </c>
      <c r="L1194">
        <v>182.44136422321199</v>
      </c>
      <c r="M1194">
        <v>34.606076439524102</v>
      </c>
      <c r="N1194">
        <v>0.57002106379109496</v>
      </c>
      <c r="O1194">
        <v>24.813668157321398</v>
      </c>
      <c r="P1194">
        <v>22.572030920590201</v>
      </c>
      <c r="Q1194">
        <v>-7.154386214159E-3</v>
      </c>
    </row>
    <row r="1195" spans="1:17" hidden="1" x14ac:dyDescent="0.3">
      <c r="A1195" t="s">
        <v>2550</v>
      </c>
      <c r="B1195" t="s">
        <v>2551</v>
      </c>
      <c r="C1195" t="s">
        <v>3184</v>
      </c>
      <c r="D1195" t="s">
        <v>1689</v>
      </c>
      <c r="E1195">
        <v>1906.0882018</v>
      </c>
      <c r="F1195">
        <v>65.52</v>
      </c>
      <c r="G1195">
        <v>1.9792353112643</v>
      </c>
      <c r="H1195">
        <v>5.4891847510049896</v>
      </c>
      <c r="I1195">
        <v>-4.3235943094423499</v>
      </c>
      <c r="J1195">
        <v>3.4409695480384501</v>
      </c>
      <c r="K1195">
        <v>63.221231320106497</v>
      </c>
      <c r="L1195">
        <v>60.2024569103882</v>
      </c>
      <c r="M1195">
        <v>59.453032016997597</v>
      </c>
      <c r="N1195">
        <v>0.98522747179984105</v>
      </c>
      <c r="O1195">
        <v>2.9456654456654499</v>
      </c>
      <c r="P1195">
        <v>32.363636363636303</v>
      </c>
      <c r="Q1195">
        <v>-2.8326200589973E-2</v>
      </c>
    </row>
    <row r="1196" spans="1:17" hidden="1" x14ac:dyDescent="0.3">
      <c r="A1196" t="s">
        <v>2552</v>
      </c>
      <c r="B1196" t="s">
        <v>2553</v>
      </c>
      <c r="C1196" t="s">
        <v>3184</v>
      </c>
      <c r="D1196" t="s">
        <v>1689</v>
      </c>
      <c r="E1196">
        <v>1905.052968</v>
      </c>
      <c r="F1196">
        <v>65.680000000000007</v>
      </c>
      <c r="G1196">
        <v>1.35740386028613</v>
      </c>
      <c r="H1196">
        <v>5.7090458572068101</v>
      </c>
      <c r="I1196">
        <v>-3.80783875840826</v>
      </c>
      <c r="J1196">
        <v>3.4106439988188701</v>
      </c>
      <c r="K1196">
        <v>63.2984442290008</v>
      </c>
      <c r="L1196">
        <v>60.231857236913399</v>
      </c>
      <c r="M1196">
        <v>55.931821315525497</v>
      </c>
      <c r="N1196">
        <v>1.0395492236155499</v>
      </c>
      <c r="O1196">
        <v>4.7503045066991296</v>
      </c>
      <c r="P1196">
        <v>33.4688071530177</v>
      </c>
      <c r="Q1196">
        <v>-2.9924776916618E-2</v>
      </c>
    </row>
    <row r="1197" spans="1:17" hidden="1" x14ac:dyDescent="0.3">
      <c r="A1197" t="s">
        <v>2554</v>
      </c>
      <c r="B1197" t="s">
        <v>2555</v>
      </c>
      <c r="C1197" t="s">
        <v>3184</v>
      </c>
      <c r="D1197" t="s">
        <v>757</v>
      </c>
      <c r="E1197">
        <v>1901.11000107</v>
      </c>
      <c r="F1197">
        <v>807.63</v>
      </c>
      <c r="G1197">
        <v>39.564274431693597</v>
      </c>
      <c r="H1197">
        <v>2.2121706536419601</v>
      </c>
      <c r="I1197">
        <v>8.9405788340130208</v>
      </c>
      <c r="J1197">
        <v>4.3003927330174996</v>
      </c>
      <c r="K1197">
        <v>794.23969300711099</v>
      </c>
      <c r="L1197">
        <v>702.93696911687698</v>
      </c>
      <c r="M1197">
        <v>43.078312623575101</v>
      </c>
      <c r="N1197">
        <v>1.09750717306625</v>
      </c>
      <c r="O1197">
        <v>2.7698327204288899</v>
      </c>
      <c r="P1197">
        <v>82.083192424754799</v>
      </c>
      <c r="Q1197">
        <v>-3.6227040049000002E-5</v>
      </c>
    </row>
    <row r="1198" spans="1:17" hidden="1" x14ac:dyDescent="0.3">
      <c r="A1198" t="s">
        <v>2556</v>
      </c>
      <c r="B1198" t="s">
        <v>2557</v>
      </c>
      <c r="C1198" t="s">
        <v>3184</v>
      </c>
      <c r="D1198" t="s">
        <v>215</v>
      </c>
      <c r="E1198">
        <v>1898.4831024</v>
      </c>
      <c r="F1198">
        <v>1165</v>
      </c>
      <c r="G1198">
        <v>63.344525408884401</v>
      </c>
      <c r="H1198">
        <v>25.2325677751857</v>
      </c>
      <c r="I1198">
        <v>-7.0958380510473704</v>
      </c>
      <c r="J1198">
        <v>4.1941852761216802</v>
      </c>
      <c r="K1198">
        <v>1183.7572813795</v>
      </c>
      <c r="L1198">
        <v>1048.66217201623</v>
      </c>
      <c r="M1198">
        <v>56.107106384337897</v>
      </c>
      <c r="N1198">
        <v>0.56307934330246301</v>
      </c>
      <c r="O1198">
        <v>28.133047210300401</v>
      </c>
      <c r="P1198">
        <v>140.85176762456001</v>
      </c>
      <c r="Q1198">
        <v>0.145959745368993</v>
      </c>
    </row>
    <row r="1199" spans="1:17" hidden="1" x14ac:dyDescent="0.3">
      <c r="A1199" t="s">
        <v>2558</v>
      </c>
      <c r="B1199" t="s">
        <v>2559</v>
      </c>
      <c r="C1199" t="s">
        <v>3184</v>
      </c>
      <c r="D1199" t="s">
        <v>322</v>
      </c>
      <c r="E1199">
        <v>1892.3141599999999</v>
      </c>
      <c r="F1199">
        <v>1358.1</v>
      </c>
      <c r="G1199">
        <v>375.94847369034602</v>
      </c>
      <c r="H1199">
        <v>3.8905036261427601</v>
      </c>
      <c r="I1199">
        <v>60.159792728674397</v>
      </c>
      <c r="J1199">
        <v>-3.5478294228729599</v>
      </c>
      <c r="K1199">
        <v>1367.28730900049</v>
      </c>
      <c r="L1199">
        <v>979.55543749733602</v>
      </c>
      <c r="M1199">
        <v>42.880473069448598</v>
      </c>
      <c r="N1199">
        <v>1.08397389165071</v>
      </c>
      <c r="O1199">
        <v>19.276931006553198</v>
      </c>
      <c r="P1199">
        <v>447.400241837968</v>
      </c>
      <c r="Q1199">
        <v>0.2041583978165</v>
      </c>
    </row>
    <row r="1200" spans="1:17" hidden="1" x14ac:dyDescent="0.3">
      <c r="A1200" t="s">
        <v>2560</v>
      </c>
      <c r="B1200" t="s">
        <v>2561</v>
      </c>
      <c r="C1200" t="s">
        <v>3184</v>
      </c>
      <c r="D1200" t="s">
        <v>261</v>
      </c>
      <c r="E1200">
        <v>1888.22663218</v>
      </c>
      <c r="F1200">
        <v>406.05</v>
      </c>
      <c r="G1200">
        <v>95.101943226130004</v>
      </c>
      <c r="H1200">
        <v>-8.21198766936973</v>
      </c>
      <c r="I1200">
        <v>3.0847836845959402</v>
      </c>
      <c r="J1200">
        <v>4.8242451304407599</v>
      </c>
      <c r="K1200">
        <v>427.21267273588802</v>
      </c>
      <c r="L1200">
        <v>368.27969353276001</v>
      </c>
      <c r="M1200">
        <v>41.433305716823398</v>
      </c>
      <c r="N1200">
        <v>0.90109074175653503</v>
      </c>
      <c r="O1200">
        <v>23.149858391823599</v>
      </c>
      <c r="P1200">
        <v>136.14422797324801</v>
      </c>
      <c r="Q1200">
        <v>0.24932946883677001</v>
      </c>
    </row>
    <row r="1201" spans="1:17" hidden="1" x14ac:dyDescent="0.3">
      <c r="A1201" t="s">
        <v>2562</v>
      </c>
      <c r="B1201" t="s">
        <v>2563</v>
      </c>
      <c r="C1201" t="s">
        <v>3184</v>
      </c>
      <c r="D1201" t="s">
        <v>97</v>
      </c>
      <c r="E1201">
        <v>1888.1378022183701</v>
      </c>
      <c r="F1201">
        <v>343.9</v>
      </c>
      <c r="G1201">
        <v>-40.560124854541499</v>
      </c>
      <c r="H1201">
        <v>8.7405506325052507</v>
      </c>
      <c r="I1201">
        <v>-13.1995678350153</v>
      </c>
      <c r="J1201">
        <v>2.6201330201296602</v>
      </c>
      <c r="K1201">
        <v>340.62393032761901</v>
      </c>
      <c r="L1201">
        <v>342.99781774561302</v>
      </c>
      <c r="M1201">
        <v>49.772310641222099</v>
      </c>
      <c r="N1201">
        <v>0.58262873180615105</v>
      </c>
      <c r="O1201">
        <v>29.107298633323602</v>
      </c>
      <c r="P1201">
        <v>21.9287360397092</v>
      </c>
      <c r="Q1201">
        <v>4.8519695904754002E-2</v>
      </c>
    </row>
    <row r="1202" spans="1:17" hidden="1" x14ac:dyDescent="0.3">
      <c r="A1202" t="s">
        <v>2564</v>
      </c>
      <c r="B1202" t="s">
        <v>2565</v>
      </c>
      <c r="C1202" t="s">
        <v>3184</v>
      </c>
      <c r="D1202" t="s">
        <v>21</v>
      </c>
      <c r="E1202">
        <v>1885.0116900815999</v>
      </c>
      <c r="F1202">
        <v>1558</v>
      </c>
      <c r="G1202">
        <v>199.25629099166599</v>
      </c>
      <c r="H1202">
        <v>6.2398606151478697</v>
      </c>
      <c r="I1202">
        <v>52.851999979675199</v>
      </c>
      <c r="J1202">
        <v>-1.6941883027321301</v>
      </c>
      <c r="K1202">
        <v>1513.59105100997</v>
      </c>
      <c r="L1202">
        <v>1157.22818790976</v>
      </c>
      <c r="M1202">
        <v>46.8212925610583</v>
      </c>
      <c r="N1202">
        <v>1.6743664298744301</v>
      </c>
      <c r="O1202">
        <v>19.6405648267008</v>
      </c>
      <c r="P1202">
        <v>273.93495739829598</v>
      </c>
      <c r="Q1202">
        <v>0.14005456774234101</v>
      </c>
    </row>
    <row r="1203" spans="1:17" hidden="1" x14ac:dyDescent="0.3">
      <c r="A1203" t="s">
        <v>2566</v>
      </c>
      <c r="B1203" t="s">
        <v>2567</v>
      </c>
      <c r="C1203" t="s">
        <v>3184</v>
      </c>
      <c r="D1203" t="s">
        <v>384</v>
      </c>
      <c r="E1203">
        <v>1884.0807988708</v>
      </c>
      <c r="F1203">
        <v>210.26</v>
      </c>
      <c r="G1203">
        <v>-59.944377930593603</v>
      </c>
      <c r="H1203">
        <v>-2.4205727999000999</v>
      </c>
      <c r="I1203">
        <v>-26.200484637353501</v>
      </c>
      <c r="J1203">
        <v>1.9179845183403399</v>
      </c>
      <c r="K1203">
        <v>220.34359061068099</v>
      </c>
      <c r="L1203">
        <v>239.65029445150401</v>
      </c>
      <c r="M1203">
        <v>37.198460171843003</v>
      </c>
      <c r="N1203">
        <v>0.81867467381932302</v>
      </c>
      <c r="O1203">
        <v>65.675829924854895</v>
      </c>
      <c r="P1203">
        <v>1.40342416204484</v>
      </c>
      <c r="Q1203">
        <v>0.13765627645596001</v>
      </c>
    </row>
    <row r="1204" spans="1:17" hidden="1" x14ac:dyDescent="0.3">
      <c r="A1204" t="s">
        <v>2568</v>
      </c>
      <c r="B1204" t="s">
        <v>2569</v>
      </c>
      <c r="C1204" t="s">
        <v>3184</v>
      </c>
      <c r="D1204" t="s">
        <v>446</v>
      </c>
      <c r="E1204">
        <v>1881.5355</v>
      </c>
      <c r="F1204">
        <v>1191.3499999999999</v>
      </c>
      <c r="G1204">
        <v>-4.43723914493681</v>
      </c>
      <c r="H1204">
        <v>4.4944626904564</v>
      </c>
      <c r="I1204">
        <v>-24.2916060251661</v>
      </c>
      <c r="J1204">
        <v>0.95623767082241196</v>
      </c>
      <c r="K1204">
        <v>1228.0848170437</v>
      </c>
      <c r="L1204">
        <v>1231.5221956918699</v>
      </c>
      <c r="M1204">
        <v>51.7496640983547</v>
      </c>
      <c r="N1204">
        <v>2.8508729369005401</v>
      </c>
      <c r="O1204">
        <v>34.721114701808801</v>
      </c>
      <c r="P1204">
        <v>27.423926413177099</v>
      </c>
      <c r="Q1204">
        <v>5.1532460755463E-2</v>
      </c>
    </row>
    <row r="1205" spans="1:17" hidden="1" x14ac:dyDescent="0.3">
      <c r="A1205" t="s">
        <v>2570</v>
      </c>
      <c r="B1205" t="s">
        <v>2571</v>
      </c>
      <c r="C1205" t="s">
        <v>3184</v>
      </c>
      <c r="D1205" t="s">
        <v>468</v>
      </c>
      <c r="E1205">
        <v>1872.77004343</v>
      </c>
      <c r="F1205">
        <v>361.3</v>
      </c>
      <c r="G1205">
        <v>3.9010946580885899</v>
      </c>
      <c r="H1205">
        <v>-8.2050780603286793</v>
      </c>
      <c r="I1205">
        <v>-8.7575468235718592</v>
      </c>
      <c r="J1205">
        <v>7.5362564250338702</v>
      </c>
      <c r="K1205">
        <v>358.58557820141402</v>
      </c>
      <c r="L1205">
        <v>348.18896436824701</v>
      </c>
      <c r="M1205">
        <v>56.059190570999597</v>
      </c>
      <c r="N1205">
        <v>0.852925558006699</v>
      </c>
      <c r="O1205">
        <v>25.242181013008501</v>
      </c>
      <c r="P1205">
        <v>38.4291187739463</v>
      </c>
      <c r="Q1205">
        <v>-5.1313253035267001E-2</v>
      </c>
    </row>
    <row r="1206" spans="1:17" hidden="1" x14ac:dyDescent="0.3">
      <c r="A1206" t="s">
        <v>2572</v>
      </c>
      <c r="B1206" t="s">
        <v>2573</v>
      </c>
      <c r="C1206" t="s">
        <v>3184</v>
      </c>
      <c r="D1206" t="s">
        <v>187</v>
      </c>
      <c r="E1206">
        <v>1871.8882526949999</v>
      </c>
      <c r="F1206">
        <v>1118.95</v>
      </c>
      <c r="G1206">
        <v>-1.81044928610153</v>
      </c>
      <c r="H1206">
        <v>-5.3721752685817297</v>
      </c>
      <c r="I1206">
        <v>43.293057771688197</v>
      </c>
      <c r="J1206">
        <v>-0.65042093636765697</v>
      </c>
      <c r="K1206">
        <v>1119.79134298336</v>
      </c>
      <c r="L1206">
        <v>921.13321204850195</v>
      </c>
      <c r="M1206">
        <v>35.749306738718303</v>
      </c>
      <c r="N1206">
        <v>0.18347795737154299</v>
      </c>
      <c r="O1206">
        <v>36.645962732919202</v>
      </c>
      <c r="P1206">
        <v>77.329635499207598</v>
      </c>
      <c r="Q1206">
        <v>0.10054671545169799</v>
      </c>
    </row>
    <row r="1207" spans="1:17" hidden="1" x14ac:dyDescent="0.3">
      <c r="A1207" t="s">
        <v>2574</v>
      </c>
      <c r="B1207" t="s">
        <v>2575</v>
      </c>
      <c r="C1207" t="s">
        <v>3184</v>
      </c>
      <c r="D1207" t="s">
        <v>124</v>
      </c>
      <c r="E1207">
        <v>1868.9966684000001</v>
      </c>
      <c r="F1207">
        <v>268.64999999999998</v>
      </c>
      <c r="G1207">
        <v>-29.241196102151299</v>
      </c>
      <c r="H1207">
        <v>-2.9873563744758398</v>
      </c>
      <c r="I1207">
        <v>-27.439470322834801</v>
      </c>
      <c r="J1207">
        <v>9.2723552631181594</v>
      </c>
      <c r="K1207">
        <v>268.56057747808302</v>
      </c>
      <c r="L1207">
        <v>270.247925581537</v>
      </c>
      <c r="M1207">
        <v>56.489257431996201</v>
      </c>
      <c r="N1207">
        <v>0.89929467298732801</v>
      </c>
      <c r="O1207">
        <v>49.115950120975199</v>
      </c>
      <c r="P1207">
        <v>20.1207243460764</v>
      </c>
      <c r="Q1207">
        <v>0.130871146105178</v>
      </c>
    </row>
    <row r="1208" spans="1:17" hidden="1" x14ac:dyDescent="0.3">
      <c r="A1208" t="s">
        <v>2576</v>
      </c>
      <c r="B1208" t="s">
        <v>2577</v>
      </c>
      <c r="C1208" t="s">
        <v>3184</v>
      </c>
      <c r="D1208" t="s">
        <v>1951</v>
      </c>
      <c r="E1208">
        <v>1867.63998887923</v>
      </c>
      <c r="F1208">
        <v>170.51</v>
      </c>
      <c r="G1208">
        <v>-37.625019013186296</v>
      </c>
      <c r="H1208">
        <v>-2.0863210430077501E-2</v>
      </c>
      <c r="I1208">
        <v>-17.319178038013099</v>
      </c>
      <c r="J1208">
        <v>3.4318673261289399</v>
      </c>
      <c r="K1208">
        <v>167.675360216191</v>
      </c>
      <c r="L1208">
        <v>169.614615813944</v>
      </c>
      <c r="M1208">
        <v>42.1123075507194</v>
      </c>
      <c r="N1208">
        <v>1.4881153914129099</v>
      </c>
      <c r="O1208">
        <v>27.734443727640599</v>
      </c>
      <c r="P1208">
        <v>15.0539811066126</v>
      </c>
      <c r="Q1208">
        <v>-9.8610191909066003E-2</v>
      </c>
    </row>
    <row r="1209" spans="1:17" hidden="1" x14ac:dyDescent="0.3">
      <c r="A1209" t="s">
        <v>2578</v>
      </c>
      <c r="B1209" t="s">
        <v>2579</v>
      </c>
      <c r="C1209" t="s">
        <v>3184</v>
      </c>
      <c r="D1209" t="s">
        <v>187</v>
      </c>
      <c r="E1209">
        <v>1865.7529884707101</v>
      </c>
      <c r="F1209">
        <v>742.65</v>
      </c>
      <c r="G1209">
        <v>-36.192316834946297</v>
      </c>
      <c r="H1209">
        <v>-5.4739948429503897</v>
      </c>
      <c r="I1209">
        <v>10.3853839328921</v>
      </c>
      <c r="J1209">
        <v>-0.132218985773397</v>
      </c>
      <c r="K1209">
        <v>791.88265166941699</v>
      </c>
      <c r="L1209">
        <v>735.53890930756597</v>
      </c>
      <c r="M1209">
        <v>38.078238127228097</v>
      </c>
      <c r="N1209">
        <v>0.55225171676551399</v>
      </c>
      <c r="O1209">
        <v>23.2007001952467</v>
      </c>
      <c r="P1209">
        <v>35.520072992700698</v>
      </c>
      <c r="Q1209">
        <v>-2.3888549731442998E-2</v>
      </c>
    </row>
    <row r="1210" spans="1:17" hidden="1" x14ac:dyDescent="0.3">
      <c r="A1210" t="s">
        <v>2580</v>
      </c>
      <c r="B1210" t="s">
        <v>2581</v>
      </c>
      <c r="C1210" t="s">
        <v>3184</v>
      </c>
      <c r="D1210" t="s">
        <v>143</v>
      </c>
      <c r="E1210">
        <v>1865.0263395720001</v>
      </c>
      <c r="F1210">
        <v>110.49</v>
      </c>
      <c r="G1210">
        <v>-2.3408400315226499</v>
      </c>
      <c r="H1210">
        <v>-10.7126709352496</v>
      </c>
      <c r="I1210">
        <v>-34.104406193117597</v>
      </c>
      <c r="J1210">
        <v>0.97109419647644701</v>
      </c>
      <c r="K1210">
        <v>120.854390671145</v>
      </c>
      <c r="L1210">
        <v>124.99756370012599</v>
      </c>
      <c r="M1210">
        <v>22.886646675498099</v>
      </c>
      <c r="N1210">
        <v>0.49056138655193898</v>
      </c>
      <c r="O1210">
        <v>148.34826681147601</v>
      </c>
      <c r="P1210">
        <v>36.914498141263898</v>
      </c>
    </row>
    <row r="1211" spans="1:17" hidden="1" x14ac:dyDescent="0.3">
      <c r="A1211" t="s">
        <v>2582</v>
      </c>
      <c r="B1211" t="s">
        <v>2583</v>
      </c>
      <c r="C1211" t="s">
        <v>3184</v>
      </c>
      <c r="D1211" t="s">
        <v>261</v>
      </c>
      <c r="E1211">
        <v>1859.3183929099901</v>
      </c>
      <c r="F1211">
        <v>1336.7</v>
      </c>
      <c r="G1211">
        <v>-8.3451550429862493</v>
      </c>
      <c r="H1211">
        <v>6.0319318566288702</v>
      </c>
      <c r="I1211">
        <v>-17.6875919802524</v>
      </c>
      <c r="J1211">
        <v>0.64589107939479995</v>
      </c>
      <c r="K1211">
        <v>1355.16998028632</v>
      </c>
      <c r="L1211">
        <v>1352.99045806401</v>
      </c>
      <c r="M1211">
        <v>50.692312567929299</v>
      </c>
      <c r="N1211">
        <v>0.78178706181618696</v>
      </c>
      <c r="O1211">
        <v>32.415650482531603</v>
      </c>
      <c r="P1211">
        <v>22.633027522935699</v>
      </c>
      <c r="Q1211">
        <v>6.5535615792176996E-2</v>
      </c>
    </row>
    <row r="1212" spans="1:17" hidden="1" x14ac:dyDescent="0.3">
      <c r="A1212" t="s">
        <v>2584</v>
      </c>
      <c r="B1212" t="s">
        <v>2585</v>
      </c>
      <c r="C1212" t="s">
        <v>3184</v>
      </c>
      <c r="D1212" t="s">
        <v>2586</v>
      </c>
      <c r="E1212">
        <v>1859.0582472000001</v>
      </c>
      <c r="F1212">
        <v>650.70000000000005</v>
      </c>
      <c r="G1212">
        <v>-20.964422383549401</v>
      </c>
      <c r="H1212">
        <v>-2.5131312931877798</v>
      </c>
      <c r="I1212">
        <v>15.113770758682</v>
      </c>
      <c r="J1212">
        <v>7.5772548081007898</v>
      </c>
      <c r="K1212">
        <v>658.21492930882096</v>
      </c>
      <c r="L1212">
        <v>601.25326206631598</v>
      </c>
      <c r="M1212">
        <v>64.456231982381695</v>
      </c>
      <c r="N1212">
        <v>0.27954008304223898</v>
      </c>
      <c r="O1212">
        <v>29.7679422160749</v>
      </c>
      <c r="P1212">
        <v>38.446808510638299</v>
      </c>
      <c r="Q1212">
        <v>9.5890184137964005E-2</v>
      </c>
    </row>
    <row r="1213" spans="1:17" hidden="1" x14ac:dyDescent="0.3">
      <c r="A1213" t="s">
        <v>2587</v>
      </c>
      <c r="B1213" t="s">
        <v>2588</v>
      </c>
      <c r="C1213" t="s">
        <v>3184</v>
      </c>
      <c r="D1213" t="s">
        <v>261</v>
      </c>
      <c r="E1213">
        <v>1846.7304476041299</v>
      </c>
      <c r="F1213">
        <v>592.79999999999995</v>
      </c>
      <c r="G1213">
        <v>-72.211983300842107</v>
      </c>
      <c r="H1213">
        <v>-0.73758049759414901</v>
      </c>
      <c r="I1213">
        <v>-38.955519644370199</v>
      </c>
      <c r="J1213">
        <v>8.4737969847140295</v>
      </c>
      <c r="K1213">
        <v>627.48354584231504</v>
      </c>
      <c r="L1213">
        <v>734.52216179058701</v>
      </c>
      <c r="M1213">
        <v>56.087917507707203</v>
      </c>
      <c r="N1213">
        <v>0.45199838345946602</v>
      </c>
      <c r="O1213">
        <v>93.994601889338696</v>
      </c>
      <c r="P1213">
        <v>3.4284218790892398</v>
      </c>
    </row>
    <row r="1214" spans="1:17" hidden="1" x14ac:dyDescent="0.3">
      <c r="A1214" t="s">
        <v>2589</v>
      </c>
      <c r="B1214" t="s">
        <v>2590</v>
      </c>
      <c r="C1214" t="s">
        <v>3184</v>
      </c>
      <c r="D1214" t="s">
        <v>270</v>
      </c>
      <c r="E1214">
        <v>1842.3</v>
      </c>
      <c r="F1214">
        <v>1507.85</v>
      </c>
      <c r="G1214">
        <v>-37.399816777717703</v>
      </c>
      <c r="H1214">
        <v>2.1276494377092301</v>
      </c>
      <c r="I1214">
        <v>-6.3255380695639198</v>
      </c>
      <c r="J1214">
        <v>-0.29928950366335999</v>
      </c>
      <c r="K1214">
        <v>1473.82393379069</v>
      </c>
      <c r="L1214">
        <v>1437.40807191011</v>
      </c>
      <c r="M1214">
        <v>54.793817983537799</v>
      </c>
      <c r="N1214">
        <v>1.2040647357810299</v>
      </c>
      <c r="O1214">
        <v>12.4117120403223</v>
      </c>
      <c r="P1214">
        <v>27.670293383006602</v>
      </c>
      <c r="Q1214">
        <v>0.15765667674777001</v>
      </c>
    </row>
    <row r="1215" spans="1:17" hidden="1" x14ac:dyDescent="0.3">
      <c r="A1215" t="s">
        <v>2591</v>
      </c>
      <c r="B1215" t="s">
        <v>2592</v>
      </c>
      <c r="C1215" t="s">
        <v>3184</v>
      </c>
      <c r="D1215" t="s">
        <v>270</v>
      </c>
      <c r="E1215">
        <v>1841.47677660819</v>
      </c>
      <c r="F1215">
        <v>55.13</v>
      </c>
      <c r="G1215">
        <v>7.4171351242320496</v>
      </c>
      <c r="H1215">
        <v>-6.9143578118747699</v>
      </c>
      <c r="I1215">
        <v>-34.406399733903498</v>
      </c>
      <c r="J1215">
        <v>2.1134268980723201</v>
      </c>
      <c r="K1215">
        <v>58.829790649483598</v>
      </c>
      <c r="L1215">
        <v>59.355971831648603</v>
      </c>
      <c r="M1215">
        <v>36.535865741487498</v>
      </c>
      <c r="N1215">
        <v>1.3040036943091899</v>
      </c>
      <c r="O1215">
        <v>73.952475965898699</v>
      </c>
      <c r="P1215">
        <v>51.456043956043899</v>
      </c>
      <c r="Q1215">
        <v>-5.823866600041E-3</v>
      </c>
    </row>
    <row r="1216" spans="1:17" hidden="1" x14ac:dyDescent="0.3">
      <c r="A1216" t="s">
        <v>2593</v>
      </c>
      <c r="B1216" t="s">
        <v>2594</v>
      </c>
      <c r="C1216" t="s">
        <v>3184</v>
      </c>
      <c r="D1216" t="s">
        <v>431</v>
      </c>
      <c r="E1216">
        <v>1836.7870250000001</v>
      </c>
      <c r="F1216">
        <v>3046.5</v>
      </c>
      <c r="G1216">
        <v>181.01615417163001</v>
      </c>
      <c r="H1216">
        <v>-7.1005210768904803</v>
      </c>
      <c r="I1216">
        <v>74.495719510080605</v>
      </c>
      <c r="J1216">
        <v>8.3954592610978693</v>
      </c>
      <c r="K1216">
        <v>3145.2364892063501</v>
      </c>
      <c r="L1216">
        <v>2516.3507670509698</v>
      </c>
      <c r="M1216">
        <v>55.659739032732297</v>
      </c>
      <c r="N1216">
        <v>1.2597982809036301</v>
      </c>
      <c r="O1216">
        <v>34.096504185130399</v>
      </c>
      <c r="P1216">
        <v>230.06500541711799</v>
      </c>
      <c r="Q1216">
        <v>0.112310283566837</v>
      </c>
    </row>
    <row r="1217" spans="1:17" hidden="1" x14ac:dyDescent="0.3">
      <c r="A1217" t="s">
        <v>2595</v>
      </c>
      <c r="B1217" t="s">
        <v>2596</v>
      </c>
      <c r="C1217" t="s">
        <v>3184</v>
      </c>
      <c r="D1217" t="s">
        <v>468</v>
      </c>
      <c r="E1217">
        <v>1832.7554977499999</v>
      </c>
      <c r="F1217">
        <v>581.65</v>
      </c>
      <c r="G1217">
        <v>-19.250708793402602</v>
      </c>
      <c r="H1217">
        <v>-10.3591524780868</v>
      </c>
      <c r="I1217">
        <v>11.615238191855299</v>
      </c>
      <c r="J1217">
        <v>2.91758866308792</v>
      </c>
      <c r="K1217">
        <v>621.77694526935704</v>
      </c>
      <c r="L1217">
        <v>562.00710252180897</v>
      </c>
      <c r="M1217">
        <v>36.168826382372899</v>
      </c>
      <c r="N1217">
        <v>0.66362031047727799</v>
      </c>
      <c r="O1217">
        <v>24.989254706438501</v>
      </c>
      <c r="P1217">
        <v>44.509316770186302</v>
      </c>
      <c r="Q1217">
        <v>-8.7212735464436003E-2</v>
      </c>
    </row>
    <row r="1218" spans="1:17" hidden="1" x14ac:dyDescent="0.3">
      <c r="A1218" t="s">
        <v>2597</v>
      </c>
      <c r="B1218" t="s">
        <v>2598</v>
      </c>
      <c r="C1218" t="s">
        <v>3184</v>
      </c>
      <c r="D1218" t="s">
        <v>130</v>
      </c>
      <c r="E1218">
        <v>1831.6244392799999</v>
      </c>
      <c r="F1218">
        <v>113.06</v>
      </c>
      <c r="G1218">
        <v>171.834912939438</v>
      </c>
      <c r="H1218">
        <v>-12.244457257394799</v>
      </c>
      <c r="I1218">
        <v>11.2026285291434</v>
      </c>
      <c r="J1218">
        <v>3.4316475068879901</v>
      </c>
      <c r="K1218">
        <v>115.544852595953</v>
      </c>
      <c r="L1218">
        <v>99.401040765326101</v>
      </c>
      <c r="M1218">
        <v>29.7105599897139</v>
      </c>
      <c r="N1218">
        <v>0.85657996357392996</v>
      </c>
      <c r="O1218">
        <v>21.7760481160445</v>
      </c>
      <c r="P1218">
        <v>263.42012214721899</v>
      </c>
    </row>
    <row r="1219" spans="1:17" hidden="1" x14ac:dyDescent="0.3">
      <c r="A1219" t="s">
        <v>2599</v>
      </c>
      <c r="B1219" t="s">
        <v>2600</v>
      </c>
      <c r="C1219" t="s">
        <v>3184</v>
      </c>
      <c r="D1219" t="s">
        <v>176</v>
      </c>
      <c r="E1219">
        <v>1828.7980135799901</v>
      </c>
      <c r="F1219">
        <v>432.95</v>
      </c>
      <c r="G1219">
        <v>-37.793310570911402</v>
      </c>
      <c r="H1219">
        <v>2.7680629322526502</v>
      </c>
      <c r="I1219">
        <v>-24.890115380884598</v>
      </c>
      <c r="J1219">
        <v>3.3377799638503798</v>
      </c>
      <c r="K1219">
        <v>444.482193282342</v>
      </c>
      <c r="L1219">
        <v>479.76214102967202</v>
      </c>
      <c r="M1219">
        <v>51.7166744176671</v>
      </c>
      <c r="N1219">
        <v>0.77530608689603997</v>
      </c>
      <c r="O1219">
        <v>48.0540478115255</v>
      </c>
      <c r="P1219">
        <v>7.1658415841584002</v>
      </c>
    </row>
    <row r="1220" spans="1:17" hidden="1" x14ac:dyDescent="0.3">
      <c r="A1220" t="s">
        <v>2601</v>
      </c>
      <c r="B1220" t="s">
        <v>2602</v>
      </c>
      <c r="C1220" t="s">
        <v>3184</v>
      </c>
      <c r="D1220" t="s">
        <v>2603</v>
      </c>
      <c r="E1220">
        <v>1819.5488014208099</v>
      </c>
      <c r="F1220">
        <v>1735</v>
      </c>
      <c r="G1220">
        <v>-12.3714967713865</v>
      </c>
      <c r="H1220">
        <v>19.982258569067501</v>
      </c>
      <c r="I1220">
        <v>10.933589453121</v>
      </c>
      <c r="J1220">
        <v>-2.9913407419221998</v>
      </c>
      <c r="K1220">
        <v>1537.2553478611801</v>
      </c>
      <c r="L1220">
        <v>1405.94817723253</v>
      </c>
      <c r="M1220">
        <v>41.627044876752898</v>
      </c>
      <c r="N1220">
        <v>0.69921726950646701</v>
      </c>
      <c r="O1220">
        <v>8.29971181556194</v>
      </c>
      <c r="P1220">
        <v>72.636815920398007</v>
      </c>
      <c r="Q1220">
        <v>0.24304937150428199</v>
      </c>
    </row>
    <row r="1221" spans="1:17" hidden="1" x14ac:dyDescent="0.3">
      <c r="A1221" t="s">
        <v>2604</v>
      </c>
      <c r="B1221" t="s">
        <v>2605</v>
      </c>
      <c r="C1221" t="s">
        <v>3184</v>
      </c>
      <c r="D1221" t="s">
        <v>2606</v>
      </c>
      <c r="E1221">
        <v>1801.64001654</v>
      </c>
      <c r="F1221">
        <v>485</v>
      </c>
      <c r="G1221">
        <v>540.31497718633295</v>
      </c>
      <c r="H1221">
        <v>-15.1423844537933</v>
      </c>
      <c r="I1221">
        <v>-13.791670162702699</v>
      </c>
      <c r="J1221">
        <v>-3.1327682660753502</v>
      </c>
      <c r="K1221">
        <v>593.26050188945806</v>
      </c>
      <c r="L1221">
        <v>474.91864179005597</v>
      </c>
      <c r="M1221">
        <v>32.824690323550499</v>
      </c>
      <c r="N1221">
        <v>0.89430055823082599</v>
      </c>
      <c r="O1221">
        <v>64.536082474226802</v>
      </c>
      <c r="P1221">
        <v>569.61203921027095</v>
      </c>
    </row>
    <row r="1222" spans="1:17" hidden="1" x14ac:dyDescent="0.3">
      <c r="A1222" t="s">
        <v>2607</v>
      </c>
      <c r="B1222" t="s">
        <v>2608</v>
      </c>
      <c r="C1222" t="s">
        <v>3184</v>
      </c>
      <c r="D1222" t="s">
        <v>54</v>
      </c>
      <c r="E1222">
        <v>1795.51376427799</v>
      </c>
      <c r="F1222">
        <v>863.55</v>
      </c>
      <c r="G1222">
        <v>110.51132453535</v>
      </c>
      <c r="H1222">
        <v>4.7030485139591303</v>
      </c>
      <c r="I1222">
        <v>42.014606203109501</v>
      </c>
      <c r="J1222">
        <v>3.7721048134076001</v>
      </c>
      <c r="K1222">
        <v>827.01267530394102</v>
      </c>
      <c r="L1222">
        <v>655.21225875048196</v>
      </c>
      <c r="M1222">
        <v>50.518088133910901</v>
      </c>
      <c r="N1222">
        <v>0.53362492354696101</v>
      </c>
      <c r="O1222">
        <v>10.254183313068101</v>
      </c>
      <c r="P1222">
        <v>177.13414634146301</v>
      </c>
      <c r="Q1222">
        <v>8.8734875443826994E-2</v>
      </c>
    </row>
    <row r="1223" spans="1:17" hidden="1" x14ac:dyDescent="0.3">
      <c r="A1223" t="s">
        <v>2609</v>
      </c>
      <c r="B1223" t="s">
        <v>2610</v>
      </c>
      <c r="C1223" t="s">
        <v>3184</v>
      </c>
      <c r="D1223" t="s">
        <v>270</v>
      </c>
      <c r="E1223">
        <v>1794.4773</v>
      </c>
      <c r="F1223">
        <v>300.05</v>
      </c>
      <c r="G1223">
        <v>105.300279649243</v>
      </c>
      <c r="H1223">
        <v>-4.3097739410690403</v>
      </c>
      <c r="I1223">
        <v>52.995266973493997</v>
      </c>
      <c r="J1223">
        <v>-2.3883629545938398</v>
      </c>
      <c r="K1223">
        <v>308.82338199223199</v>
      </c>
      <c r="L1223">
        <v>243.564530611859</v>
      </c>
      <c r="M1223">
        <v>56.4869859336766</v>
      </c>
      <c r="N1223">
        <v>0.18542338146888099</v>
      </c>
      <c r="O1223">
        <v>19.963339443426001</v>
      </c>
      <c r="P1223">
        <v>147.77043765483</v>
      </c>
    </row>
    <row r="1224" spans="1:17" hidden="1" x14ac:dyDescent="0.3">
      <c r="A1224" t="s">
        <v>2611</v>
      </c>
      <c r="B1224" t="s">
        <v>2612</v>
      </c>
      <c r="C1224" t="s">
        <v>3184</v>
      </c>
      <c r="D1224" t="s">
        <v>77</v>
      </c>
      <c r="E1224">
        <v>1782.2266941467601</v>
      </c>
      <c r="F1224">
        <v>31.86</v>
      </c>
      <c r="G1224">
        <v>-29.4224538734688</v>
      </c>
      <c r="H1224">
        <v>-7.8823173396994104</v>
      </c>
      <c r="I1224">
        <v>-32.074693221957602</v>
      </c>
      <c r="J1224">
        <v>2.9651504469247101</v>
      </c>
      <c r="K1224">
        <v>34.846920317786697</v>
      </c>
      <c r="L1224">
        <v>36.215604250806798</v>
      </c>
      <c r="M1224">
        <v>26.147099459778602</v>
      </c>
      <c r="N1224">
        <v>0.39209893626651598</v>
      </c>
      <c r="O1224">
        <v>52.542372881355902</v>
      </c>
      <c r="P1224">
        <v>10.624999999999901</v>
      </c>
    </row>
    <row r="1225" spans="1:17" hidden="1" x14ac:dyDescent="0.3">
      <c r="A1225" t="s">
        <v>2613</v>
      </c>
      <c r="B1225" t="s">
        <v>2614</v>
      </c>
      <c r="C1225" t="s">
        <v>3184</v>
      </c>
      <c r="D1225" t="s">
        <v>479</v>
      </c>
      <c r="E1225">
        <v>1779.7275829831101</v>
      </c>
      <c r="F1225">
        <v>966.7</v>
      </c>
      <c r="G1225">
        <v>336.13384794235799</v>
      </c>
      <c r="H1225">
        <v>-5.4515481089301696</v>
      </c>
      <c r="I1225">
        <v>46.381799847624102</v>
      </c>
      <c r="J1225">
        <v>1.63138341799467</v>
      </c>
      <c r="K1225">
        <v>917.88889600295295</v>
      </c>
      <c r="L1225">
        <v>662.09973437157703</v>
      </c>
      <c r="M1225">
        <v>39.042415993575801</v>
      </c>
      <c r="N1225">
        <v>0.80462139552721701</v>
      </c>
      <c r="O1225">
        <v>25.6956656667011</v>
      </c>
      <c r="P1225">
        <v>365.43090996629701</v>
      </c>
      <c r="Q1225">
        <v>0.20196485228924499</v>
      </c>
    </row>
    <row r="1226" spans="1:17" hidden="1" x14ac:dyDescent="0.3">
      <c r="A1226" t="s">
        <v>2615</v>
      </c>
      <c r="B1226" t="s">
        <v>2616</v>
      </c>
      <c r="C1226" t="s">
        <v>3184</v>
      </c>
      <c r="D1226" t="s">
        <v>468</v>
      </c>
      <c r="E1226">
        <v>1771.90230486</v>
      </c>
      <c r="F1226">
        <v>489.4</v>
      </c>
      <c r="G1226">
        <v>54.826339029484501</v>
      </c>
      <c r="H1226">
        <v>20.4697702063931</v>
      </c>
      <c r="I1226">
        <v>22.5878134035786</v>
      </c>
      <c r="J1226">
        <v>1.92712272753307</v>
      </c>
      <c r="K1226">
        <v>455.60517216286598</v>
      </c>
      <c r="L1226">
        <v>385.560890234456</v>
      </c>
      <c r="M1226">
        <v>58.178123608849397</v>
      </c>
      <c r="N1226">
        <v>0.74422859389783802</v>
      </c>
      <c r="O1226">
        <v>14.160196158561501</v>
      </c>
      <c r="P1226">
        <v>91.171874999999901</v>
      </c>
      <c r="Q1226">
        <v>4.9903200805468E-2</v>
      </c>
    </row>
    <row r="1227" spans="1:17" hidden="1" x14ac:dyDescent="0.3">
      <c r="A1227" t="s">
        <v>2617</v>
      </c>
      <c r="B1227" t="s">
        <v>2618</v>
      </c>
      <c r="C1227" t="s">
        <v>3184</v>
      </c>
      <c r="D1227" t="s">
        <v>322</v>
      </c>
      <c r="E1227">
        <v>1769.1996634080599</v>
      </c>
      <c r="F1227">
        <v>977.4</v>
      </c>
      <c r="G1227">
        <v>-50.366269808805399</v>
      </c>
      <c r="H1227">
        <v>1.53452044264145</v>
      </c>
      <c r="I1227">
        <v>-2.5191654759347899</v>
      </c>
      <c r="J1227">
        <v>-0.50553178517515296</v>
      </c>
      <c r="K1227">
        <v>978.50786880226406</v>
      </c>
      <c r="L1227">
        <v>943.01623565009697</v>
      </c>
      <c r="M1227">
        <v>37.151038799044997</v>
      </c>
      <c r="N1227">
        <v>2.49278616541979</v>
      </c>
      <c r="O1227">
        <v>31.675874769797399</v>
      </c>
      <c r="P1227">
        <v>44.8214550303748</v>
      </c>
      <c r="Q1227">
        <v>-2.203379774961E-2</v>
      </c>
    </row>
    <row r="1228" spans="1:17" hidden="1" x14ac:dyDescent="0.3">
      <c r="A1228" t="s">
        <v>2619</v>
      </c>
      <c r="B1228" t="s">
        <v>2620</v>
      </c>
      <c r="C1228" t="s">
        <v>3184</v>
      </c>
      <c r="D1228" t="s">
        <v>1996</v>
      </c>
      <c r="E1228">
        <v>1768.5718715999999</v>
      </c>
      <c r="F1228">
        <v>607.25</v>
      </c>
      <c r="G1228">
        <v>-37.3173589036724</v>
      </c>
      <c r="H1228">
        <v>-5.7152006048795503</v>
      </c>
      <c r="I1228">
        <v>-20.985929732133901</v>
      </c>
      <c r="J1228">
        <v>3.2684521919516798</v>
      </c>
      <c r="K1228">
        <v>637.68637635608104</v>
      </c>
      <c r="L1228">
        <v>642.57356983496697</v>
      </c>
      <c r="M1228">
        <v>31.3053226992078</v>
      </c>
      <c r="N1228">
        <v>0.29553698839081399</v>
      </c>
      <c r="O1228">
        <v>50.679291889666501</v>
      </c>
      <c r="P1228">
        <v>16.7788461538461</v>
      </c>
      <c r="Q1228">
        <v>0.13029419514335699</v>
      </c>
    </row>
    <row r="1229" spans="1:17" hidden="1" x14ac:dyDescent="0.3">
      <c r="A1229" t="s">
        <v>2621</v>
      </c>
      <c r="B1229" t="s">
        <v>2622</v>
      </c>
      <c r="C1229" t="s">
        <v>3184</v>
      </c>
      <c r="D1229" t="s">
        <v>261</v>
      </c>
      <c r="E1229">
        <v>1765.4217581</v>
      </c>
      <c r="F1229">
        <v>546.79999999999995</v>
      </c>
      <c r="G1229">
        <v>22.887741761198601</v>
      </c>
      <c r="H1229">
        <v>-0.92976034647696504</v>
      </c>
      <c r="I1229">
        <v>22.512808165847002</v>
      </c>
      <c r="J1229">
        <v>4.2391366247087898</v>
      </c>
      <c r="K1229">
        <v>573.748915087569</v>
      </c>
      <c r="L1229">
        <v>499.36085646785</v>
      </c>
      <c r="M1229">
        <v>46.681138667767101</v>
      </c>
      <c r="N1229">
        <v>0.22331372382041001</v>
      </c>
      <c r="O1229">
        <v>36.539868324798803</v>
      </c>
      <c r="P1229">
        <v>83.366867873910095</v>
      </c>
      <c r="Q1229">
        <v>0.10528151838559099</v>
      </c>
    </row>
    <row r="1230" spans="1:17" hidden="1" x14ac:dyDescent="0.3">
      <c r="A1230" t="s">
        <v>2623</v>
      </c>
      <c r="B1230" t="s">
        <v>2624</v>
      </c>
      <c r="C1230" t="s">
        <v>3184</v>
      </c>
      <c r="D1230" t="s">
        <v>51</v>
      </c>
      <c r="E1230">
        <v>1765.1903765699999</v>
      </c>
      <c r="F1230">
        <v>1620.9</v>
      </c>
      <c r="G1230">
        <v>-54.945556324528397</v>
      </c>
      <c r="H1230">
        <v>-3.8570933483737102</v>
      </c>
      <c r="I1230">
        <v>-32.621554498163697</v>
      </c>
      <c r="J1230">
        <v>2.66398667206226</v>
      </c>
      <c r="K1230">
        <v>1772.51087495659</v>
      </c>
      <c r="L1230">
        <v>1962.1218713262599</v>
      </c>
      <c r="M1230">
        <v>42.504186715083499</v>
      </c>
      <c r="N1230">
        <v>1.02514778408789</v>
      </c>
      <c r="O1230">
        <v>65.340243074834902</v>
      </c>
      <c r="P1230">
        <v>2.6535782140595301</v>
      </c>
      <c r="Q1230">
        <v>5.2901685186934999E-2</v>
      </c>
    </row>
    <row r="1231" spans="1:17" hidden="1" x14ac:dyDescent="0.3">
      <c r="A1231" t="s">
        <v>2625</v>
      </c>
      <c r="B1231" t="s">
        <v>2626</v>
      </c>
      <c r="C1231" t="s">
        <v>3184</v>
      </c>
      <c r="D1231" t="s">
        <v>21</v>
      </c>
      <c r="E1231">
        <v>1763.3111309999999</v>
      </c>
      <c r="F1231">
        <v>1350.85</v>
      </c>
      <c r="G1231">
        <v>63.681509404632301</v>
      </c>
      <c r="H1231">
        <v>-10.3984463719574</v>
      </c>
      <c r="I1231">
        <v>15.517371507120201</v>
      </c>
      <c r="J1231">
        <v>2.8906402817931101</v>
      </c>
      <c r="K1231">
        <v>1405.1239783516501</v>
      </c>
      <c r="L1231">
        <v>1142.09229361082</v>
      </c>
      <c r="M1231">
        <v>36.052603403808099</v>
      </c>
      <c r="N1231">
        <v>0.41647697843109099</v>
      </c>
      <c r="O1231">
        <v>28.5783025502461</v>
      </c>
      <c r="P1231">
        <v>127.81853444641099</v>
      </c>
      <c r="Q1231">
        <v>0.165487995224464</v>
      </c>
    </row>
    <row r="1232" spans="1:17" hidden="1" x14ac:dyDescent="0.3">
      <c r="A1232" t="s">
        <v>2627</v>
      </c>
      <c r="B1232" t="s">
        <v>2628</v>
      </c>
      <c r="C1232" t="s">
        <v>3184</v>
      </c>
      <c r="D1232" t="s">
        <v>384</v>
      </c>
      <c r="E1232">
        <v>1761.4785730297101</v>
      </c>
      <c r="F1232">
        <v>84.74</v>
      </c>
      <c r="G1232">
        <v>-14.5509550503439</v>
      </c>
      <c r="H1232">
        <v>-2.9687370927858199</v>
      </c>
      <c r="I1232">
        <v>-7.9322766620956298</v>
      </c>
      <c r="J1232">
        <v>5.2728102014740097</v>
      </c>
      <c r="K1232">
        <v>86.168898835566395</v>
      </c>
      <c r="L1232">
        <v>81.718324837390995</v>
      </c>
      <c r="M1232">
        <v>51.942277673796603</v>
      </c>
      <c r="N1232">
        <v>0.47925164059068698</v>
      </c>
      <c r="O1232">
        <v>26.858626386594199</v>
      </c>
      <c r="P1232">
        <v>33.238993710691801</v>
      </c>
      <c r="Q1232">
        <v>4.6135607334354997E-2</v>
      </c>
    </row>
    <row r="1233" spans="1:17" hidden="1" x14ac:dyDescent="0.3">
      <c r="A1233" t="s">
        <v>2629</v>
      </c>
      <c r="B1233" t="s">
        <v>2630</v>
      </c>
      <c r="C1233" t="s">
        <v>3184</v>
      </c>
      <c r="D1233" t="s">
        <v>400</v>
      </c>
      <c r="E1233">
        <v>1758.0250666649999</v>
      </c>
      <c r="F1233">
        <v>198.36</v>
      </c>
      <c r="G1233">
        <v>8.4529379760609498</v>
      </c>
      <c r="H1233">
        <v>1.4413226703281701</v>
      </c>
      <c r="I1233">
        <v>-7.4581698842360797</v>
      </c>
      <c r="J1233">
        <v>3.8878672516641801</v>
      </c>
      <c r="K1233">
        <v>202.772361851472</v>
      </c>
      <c r="L1233">
        <v>191.04199380902699</v>
      </c>
      <c r="M1233">
        <v>53.147209918192402</v>
      </c>
      <c r="N1233">
        <v>1.2260634634305201</v>
      </c>
      <c r="O1233">
        <v>22.252470256100001</v>
      </c>
      <c r="P1233">
        <v>70.632258064516094</v>
      </c>
      <c r="Q1233">
        <v>7.5580491640332995E-2</v>
      </c>
    </row>
    <row r="1234" spans="1:17" hidden="1" x14ac:dyDescent="0.3">
      <c r="A1234" t="s">
        <v>2631</v>
      </c>
      <c r="B1234" t="s">
        <v>2632</v>
      </c>
      <c r="C1234" t="s">
        <v>3184</v>
      </c>
      <c r="D1234" t="s">
        <v>46</v>
      </c>
      <c r="E1234">
        <v>1755.3489876000001</v>
      </c>
      <c r="F1234">
        <v>1554.5</v>
      </c>
      <c r="G1234">
        <v>106.859413479289</v>
      </c>
      <c r="H1234">
        <v>-3.2033049940203799</v>
      </c>
      <c r="I1234">
        <v>11.0785609078851</v>
      </c>
      <c r="J1234">
        <v>1.0820438915297499</v>
      </c>
      <c r="K1234">
        <v>1521.06762544042</v>
      </c>
      <c r="L1234">
        <v>1231.52254492054</v>
      </c>
      <c r="M1234">
        <v>52.691977697684102</v>
      </c>
      <c r="N1234">
        <v>0.60842308374286203</v>
      </c>
      <c r="O1234">
        <v>14.3390157606947</v>
      </c>
      <c r="P1234">
        <v>139.15384615384599</v>
      </c>
    </row>
    <row r="1235" spans="1:17" hidden="1" x14ac:dyDescent="0.3">
      <c r="A1235" t="s">
        <v>2633</v>
      </c>
      <c r="B1235" t="s">
        <v>2634</v>
      </c>
      <c r="C1235" t="s">
        <v>3184</v>
      </c>
      <c r="D1235" t="s">
        <v>468</v>
      </c>
      <c r="E1235">
        <v>1750.31865047683</v>
      </c>
      <c r="F1235">
        <v>498.95</v>
      </c>
      <c r="G1235">
        <v>10.1133878223867</v>
      </c>
      <c r="H1235">
        <v>0.952796274594646</v>
      </c>
      <c r="I1235">
        <v>38.122340338517603</v>
      </c>
      <c r="J1235">
        <v>6.2932705595302902</v>
      </c>
      <c r="K1235">
        <v>491.38648641563401</v>
      </c>
      <c r="L1235">
        <v>425.10890582691599</v>
      </c>
      <c r="M1235">
        <v>57.262102723140998</v>
      </c>
      <c r="N1235">
        <v>0.42962758948125901</v>
      </c>
      <c r="O1235">
        <v>13.197715201924</v>
      </c>
      <c r="P1235">
        <v>70.290102389078399</v>
      </c>
      <c r="Q1235">
        <v>-8.8181925456992993E-2</v>
      </c>
    </row>
    <row r="1236" spans="1:17" hidden="1" x14ac:dyDescent="0.3">
      <c r="A1236" t="s">
        <v>2635</v>
      </c>
      <c r="B1236" t="s">
        <v>2636</v>
      </c>
      <c r="C1236" t="s">
        <v>3184</v>
      </c>
      <c r="D1236" t="s">
        <v>409</v>
      </c>
      <c r="E1236">
        <v>1747.57981503019</v>
      </c>
      <c r="F1236">
        <v>3229.85</v>
      </c>
      <c r="G1236">
        <v>192.72188114654901</v>
      </c>
      <c r="H1236">
        <v>-9.0198173396994008</v>
      </c>
      <c r="I1236">
        <v>82.888000842547598</v>
      </c>
      <c r="J1236">
        <v>12.7213921876443</v>
      </c>
      <c r="K1236">
        <v>3393.7294616433901</v>
      </c>
      <c r="L1236">
        <v>2564.2605205516102</v>
      </c>
      <c r="M1236">
        <v>51.410958338681901</v>
      </c>
      <c r="N1236">
        <v>0.95814677560691397</v>
      </c>
      <c r="O1236">
        <v>49.082774741861002</v>
      </c>
      <c r="P1236">
        <v>260.31347612672897</v>
      </c>
      <c r="Q1236">
        <v>0.22320090316387201</v>
      </c>
    </row>
    <row r="1237" spans="1:17" hidden="1" x14ac:dyDescent="0.3">
      <c r="A1237" t="s">
        <v>2637</v>
      </c>
      <c r="B1237" t="s">
        <v>2638</v>
      </c>
      <c r="C1237" t="s">
        <v>3184</v>
      </c>
      <c r="D1237" t="s">
        <v>21</v>
      </c>
      <c r="E1237">
        <v>1745.330823</v>
      </c>
      <c r="F1237">
        <v>156.49</v>
      </c>
      <c r="G1237">
        <v>344.915059188182</v>
      </c>
      <c r="H1237">
        <v>36.834422638722003</v>
      </c>
      <c r="I1237">
        <v>154.49822095725301</v>
      </c>
      <c r="J1237">
        <v>17.3698751143957</v>
      </c>
      <c r="K1237">
        <v>121.12627675749199</v>
      </c>
      <c r="L1237">
        <v>81.403239906502193</v>
      </c>
      <c r="M1237">
        <v>85.260407405494206</v>
      </c>
      <c r="N1237">
        <v>1.2007513156035901</v>
      </c>
      <c r="O1237">
        <v>7.2272988689373099</v>
      </c>
      <c r="P1237">
        <v>444.31304347826</v>
      </c>
    </row>
    <row r="1238" spans="1:17" hidden="1" x14ac:dyDescent="0.3">
      <c r="A1238" t="s">
        <v>2639</v>
      </c>
      <c r="B1238" t="s">
        <v>2640</v>
      </c>
      <c r="C1238" t="s">
        <v>3184</v>
      </c>
      <c r="D1238" t="s">
        <v>130</v>
      </c>
      <c r="E1238">
        <v>1744.1969610398301</v>
      </c>
      <c r="F1238">
        <v>51.5</v>
      </c>
      <c r="G1238">
        <v>34.195001468124403</v>
      </c>
      <c r="H1238">
        <v>-5.6016155853134304</v>
      </c>
      <c r="I1238">
        <v>-18.140761345985101</v>
      </c>
      <c r="J1238">
        <v>1.1279112627507499</v>
      </c>
      <c r="K1238">
        <v>57.865830624947897</v>
      </c>
      <c r="L1238">
        <v>55.599595095106999</v>
      </c>
      <c r="M1238">
        <v>37.905214037496499</v>
      </c>
      <c r="N1238">
        <v>0.66805277951349396</v>
      </c>
      <c r="O1238">
        <v>51.902912621359199</v>
      </c>
      <c r="P1238">
        <v>70.529801324503296</v>
      </c>
      <c r="Q1238">
        <v>0.123481889182638</v>
      </c>
    </row>
    <row r="1239" spans="1:17" hidden="1" x14ac:dyDescent="0.3">
      <c r="A1239" t="s">
        <v>2641</v>
      </c>
      <c r="B1239" t="s">
        <v>2642</v>
      </c>
      <c r="C1239" t="s">
        <v>3184</v>
      </c>
      <c r="D1239" t="s">
        <v>83</v>
      </c>
      <c r="E1239">
        <v>1744.1042445227199</v>
      </c>
      <c r="F1239">
        <v>150.46</v>
      </c>
      <c r="G1239">
        <v>281.79583415092401</v>
      </c>
      <c r="H1239">
        <v>45.487140788379399</v>
      </c>
      <c r="I1239">
        <v>103.16370103603199</v>
      </c>
      <c r="J1239">
        <v>16.120755658708902</v>
      </c>
      <c r="K1239">
        <v>109.017168430577</v>
      </c>
      <c r="L1239">
        <v>75.826949729762006</v>
      </c>
      <c r="M1239">
        <v>77.262979755824503</v>
      </c>
      <c r="N1239">
        <v>0.82255142074424004</v>
      </c>
      <c r="O1239">
        <v>4.5859364615180098</v>
      </c>
      <c r="P1239">
        <v>325.62942008486499</v>
      </c>
      <c r="Q1239">
        <v>0.15015657613800701</v>
      </c>
    </row>
    <row r="1240" spans="1:17" hidden="1" x14ac:dyDescent="0.3">
      <c r="A1240" t="s">
        <v>2643</v>
      </c>
      <c r="B1240" t="s">
        <v>2644</v>
      </c>
      <c r="C1240" t="s">
        <v>3184</v>
      </c>
      <c r="D1240" t="s">
        <v>130</v>
      </c>
      <c r="E1240">
        <v>1743.2572000999501</v>
      </c>
      <c r="F1240">
        <v>406</v>
      </c>
      <c r="G1240">
        <v>87.005548524808901</v>
      </c>
      <c r="H1240">
        <v>31.096616984959802</v>
      </c>
      <c r="I1240">
        <v>-6.8607572125568297E-2</v>
      </c>
      <c r="J1240">
        <v>14.510262980750801</v>
      </c>
      <c r="K1240">
        <v>351.63350610103299</v>
      </c>
      <c r="L1240">
        <v>323.27581629651797</v>
      </c>
      <c r="M1240">
        <v>88.002478406818199</v>
      </c>
      <c r="N1240">
        <v>2.4562993007496901</v>
      </c>
      <c r="O1240">
        <v>7.1305418719211699</v>
      </c>
      <c r="P1240">
        <v>156.07064017659999</v>
      </c>
      <c r="Q1240">
        <v>9.1904898622131997E-2</v>
      </c>
    </row>
    <row r="1241" spans="1:17" hidden="1" x14ac:dyDescent="0.3">
      <c r="A1241" t="s">
        <v>2645</v>
      </c>
      <c r="B1241" t="s">
        <v>2646</v>
      </c>
      <c r="C1241" t="s">
        <v>3184</v>
      </c>
      <c r="D1241" t="s">
        <v>261</v>
      </c>
      <c r="E1241">
        <v>1742.182</v>
      </c>
      <c r="F1241">
        <v>3320.1</v>
      </c>
      <c r="G1241">
        <v>173.631770092849</v>
      </c>
      <c r="H1241">
        <v>54.511691876890403</v>
      </c>
      <c r="I1241">
        <v>160.193395108966</v>
      </c>
      <c r="J1241">
        <v>33.936888102286701</v>
      </c>
      <c r="K1241">
        <v>2317.0617557514101</v>
      </c>
      <c r="L1241">
        <v>1698.8862548524301</v>
      </c>
      <c r="M1241">
        <v>88.905151301525393</v>
      </c>
      <c r="N1241">
        <v>2.2145022989335801</v>
      </c>
      <c r="O1241">
        <v>5.4109815969398403</v>
      </c>
      <c r="P1241">
        <v>230.670783327523</v>
      </c>
      <c r="Q1241">
        <v>0.119797029062431</v>
      </c>
    </row>
    <row r="1242" spans="1:17" hidden="1" x14ac:dyDescent="0.3">
      <c r="A1242" t="s">
        <v>2647</v>
      </c>
      <c r="B1242" t="s">
        <v>2648</v>
      </c>
      <c r="C1242" t="s">
        <v>3184</v>
      </c>
      <c r="D1242" t="s">
        <v>463</v>
      </c>
      <c r="E1242">
        <v>1735.2737568</v>
      </c>
      <c r="F1242">
        <v>837</v>
      </c>
      <c r="G1242">
        <v>-25.205531119822599</v>
      </c>
      <c r="H1242">
        <v>16.6914988162894</v>
      </c>
      <c r="I1242">
        <v>16.567292453233801</v>
      </c>
      <c r="J1242">
        <v>5.0408355031422802</v>
      </c>
      <c r="K1242">
        <v>747.959166871668</v>
      </c>
      <c r="L1242">
        <v>698.29730928058598</v>
      </c>
      <c r="M1242">
        <v>64.247395687237301</v>
      </c>
      <c r="N1242">
        <v>0.42764360648557598</v>
      </c>
      <c r="O1242">
        <v>3.5244922341696601</v>
      </c>
      <c r="P1242">
        <v>48.141592920353901</v>
      </c>
      <c r="Q1242">
        <v>8.0839634615723993E-2</v>
      </c>
    </row>
    <row r="1243" spans="1:17" hidden="1" x14ac:dyDescent="0.3">
      <c r="A1243" t="s">
        <v>2649</v>
      </c>
      <c r="B1243" t="s">
        <v>2650</v>
      </c>
      <c r="C1243" t="s">
        <v>3184</v>
      </c>
      <c r="E1243">
        <v>1732.1618598913899</v>
      </c>
      <c r="F1243">
        <v>379.6</v>
      </c>
      <c r="G1243">
        <v>1265.26575943087</v>
      </c>
      <c r="H1243">
        <v>10.0956622914594</v>
      </c>
      <c r="I1243">
        <v>209.965307696547</v>
      </c>
      <c r="J1243">
        <v>3.8475230146514399</v>
      </c>
      <c r="K1243">
        <v>382.29877242879598</v>
      </c>
      <c r="L1243">
        <v>258.54760757978102</v>
      </c>
      <c r="M1243">
        <v>55.939532238506501</v>
      </c>
      <c r="N1243">
        <v>0.85706981350896005</v>
      </c>
      <c r="O1243">
        <v>30.347734457323401</v>
      </c>
      <c r="P1243">
        <v>1491.6142557651899</v>
      </c>
      <c r="Q1243">
        <v>0.211029078783316</v>
      </c>
    </row>
    <row r="1244" spans="1:17" hidden="1" x14ac:dyDescent="0.3">
      <c r="A1244" t="s">
        <v>2651</v>
      </c>
      <c r="B1244" t="s">
        <v>2652</v>
      </c>
      <c r="C1244" t="s">
        <v>3184</v>
      </c>
      <c r="D1244" t="s">
        <v>187</v>
      </c>
      <c r="E1244">
        <v>1727.0326152799901</v>
      </c>
      <c r="F1244">
        <v>746.4</v>
      </c>
      <c r="G1244">
        <v>20.2221687452917</v>
      </c>
      <c r="H1244">
        <v>-4.4331706246903302</v>
      </c>
      <c r="I1244">
        <v>-9.3273230245508305</v>
      </c>
      <c r="J1244">
        <v>2.56425370543952</v>
      </c>
      <c r="K1244">
        <v>778.89930015483003</v>
      </c>
      <c r="L1244">
        <v>705.70827286503504</v>
      </c>
      <c r="M1244">
        <v>38.046760154459903</v>
      </c>
      <c r="N1244">
        <v>0.48976480037602999</v>
      </c>
      <c r="O1244">
        <v>16.1575562700964</v>
      </c>
      <c r="P1244">
        <v>61.523479766284296</v>
      </c>
      <c r="Q1244">
        <v>6.8570314500842999E-2</v>
      </c>
    </row>
    <row r="1245" spans="1:17" hidden="1" x14ac:dyDescent="0.3">
      <c r="A1245" t="s">
        <v>2653</v>
      </c>
      <c r="B1245" t="s">
        <v>2654</v>
      </c>
      <c r="C1245" t="s">
        <v>3184</v>
      </c>
      <c r="D1245" t="s">
        <v>777</v>
      </c>
      <c r="E1245">
        <v>1726.9094777028199</v>
      </c>
      <c r="F1245">
        <v>268.14999999999998</v>
      </c>
      <c r="G1245">
        <v>166.935814688389</v>
      </c>
      <c r="H1245">
        <v>-11.9374984025619</v>
      </c>
      <c r="I1245">
        <v>-6.3935827821507596</v>
      </c>
      <c r="J1245">
        <v>-3.1260563218795001</v>
      </c>
      <c r="K1245">
        <v>306.057671333391</v>
      </c>
      <c r="L1245">
        <v>269.20951091037301</v>
      </c>
      <c r="M1245">
        <v>40.977655813401803</v>
      </c>
      <c r="N1245">
        <v>0.63997332345244795</v>
      </c>
      <c r="O1245">
        <v>65.951892597426806</v>
      </c>
      <c r="P1245">
        <v>196.23287671232799</v>
      </c>
      <c r="Q1245">
        <v>9.6189750058462004E-2</v>
      </c>
    </row>
    <row r="1246" spans="1:17" hidden="1" x14ac:dyDescent="0.3">
      <c r="A1246" t="s">
        <v>2655</v>
      </c>
      <c r="B1246" t="s">
        <v>2656</v>
      </c>
      <c r="C1246" t="s">
        <v>3184</v>
      </c>
      <c r="D1246" t="s">
        <v>468</v>
      </c>
      <c r="E1246">
        <v>1722.3532135810001</v>
      </c>
      <c r="F1246">
        <v>100.42</v>
      </c>
      <c r="G1246">
        <v>-67.557129653819104</v>
      </c>
      <c r="H1246">
        <v>-0.28909700071635502</v>
      </c>
      <c r="I1246">
        <v>-12.8276142373405</v>
      </c>
      <c r="J1246">
        <v>3.0372319121872899</v>
      </c>
      <c r="K1246">
        <v>105.96023035781501</v>
      </c>
      <c r="L1246">
        <v>113.8529152725</v>
      </c>
      <c r="M1246">
        <v>38.5742059827285</v>
      </c>
      <c r="N1246">
        <v>0.41689254153469002</v>
      </c>
      <c r="O1246">
        <v>68.094005178251294</v>
      </c>
      <c r="P1246">
        <v>25.603502188867999</v>
      </c>
      <c r="Q1246">
        <v>-8.5028389516813005E-2</v>
      </c>
    </row>
    <row r="1247" spans="1:17" hidden="1" x14ac:dyDescent="0.3">
      <c r="A1247" t="s">
        <v>2657</v>
      </c>
      <c r="B1247" t="s">
        <v>2658</v>
      </c>
      <c r="C1247" t="s">
        <v>3184</v>
      </c>
      <c r="D1247" t="s">
        <v>261</v>
      </c>
      <c r="E1247">
        <v>1719.9305135249999</v>
      </c>
      <c r="F1247">
        <v>2906.2</v>
      </c>
      <c r="G1247">
        <v>202.42306124965901</v>
      </c>
      <c r="H1247">
        <v>-7.9978797433973998</v>
      </c>
      <c r="I1247">
        <v>51.4942415999761</v>
      </c>
      <c r="J1247">
        <v>12.902523625304999</v>
      </c>
      <c r="K1247">
        <v>2827.5292348145299</v>
      </c>
      <c r="L1247">
        <v>2232.0284037744</v>
      </c>
      <c r="M1247">
        <v>69.753909454687005</v>
      </c>
      <c r="N1247">
        <v>0.57424390955115101</v>
      </c>
      <c r="O1247">
        <v>20.397770284219899</v>
      </c>
      <c r="P1247">
        <v>236.01572436119699</v>
      </c>
      <c r="Q1247">
        <v>0.17177681236212</v>
      </c>
    </row>
    <row r="1248" spans="1:17" hidden="1" x14ac:dyDescent="0.3">
      <c r="A1248" t="s">
        <v>2659</v>
      </c>
      <c r="B1248" t="s">
        <v>2660</v>
      </c>
      <c r="C1248" t="s">
        <v>3184</v>
      </c>
      <c r="D1248" t="s">
        <v>117</v>
      </c>
      <c r="E1248">
        <v>1718.73612882</v>
      </c>
      <c r="F1248">
        <v>56.4</v>
      </c>
      <c r="G1248">
        <v>-19.803759752535399</v>
      </c>
      <c r="H1248">
        <v>1.82947305331369</v>
      </c>
      <c r="I1248">
        <v>-23.870315329694002</v>
      </c>
      <c r="J1248">
        <v>1.0591568471557</v>
      </c>
      <c r="K1248">
        <v>59.148742264796198</v>
      </c>
      <c r="L1248">
        <v>58.347053946200397</v>
      </c>
      <c r="M1248">
        <v>35.655328824112203</v>
      </c>
      <c r="N1248">
        <v>1.37423338759966</v>
      </c>
      <c r="O1248">
        <v>53.014184397163099</v>
      </c>
      <c r="P1248">
        <v>24.958457959454901</v>
      </c>
      <c r="Q1248">
        <v>7.8297020103937007E-2</v>
      </c>
    </row>
    <row r="1249" spans="1:17" hidden="1" x14ac:dyDescent="0.3">
      <c r="A1249" t="s">
        <v>2661</v>
      </c>
      <c r="B1249" t="s">
        <v>2662</v>
      </c>
      <c r="C1249" t="s">
        <v>3184</v>
      </c>
      <c r="D1249" t="s">
        <v>231</v>
      </c>
      <c r="E1249">
        <v>1716.2414787559001</v>
      </c>
      <c r="F1249">
        <v>936.3</v>
      </c>
      <c r="G1249">
        <v>70.895369021602903</v>
      </c>
      <c r="H1249">
        <v>5.0565011088914797</v>
      </c>
      <c r="I1249">
        <v>69.097543859107802</v>
      </c>
      <c r="J1249">
        <v>1.16438769344905</v>
      </c>
      <c r="K1249">
        <v>877.69766531159496</v>
      </c>
      <c r="L1249">
        <v>681.24349574692599</v>
      </c>
      <c r="M1249">
        <v>47.750061391874397</v>
      </c>
      <c r="N1249">
        <v>0.53991682341768099</v>
      </c>
      <c r="O1249">
        <v>10.7978212111502</v>
      </c>
      <c r="P1249">
        <v>135.251256281407</v>
      </c>
      <c r="Q1249">
        <v>5.1031667253438003E-2</v>
      </c>
    </row>
    <row r="1250" spans="1:17" hidden="1" x14ac:dyDescent="0.3">
      <c r="A1250" t="s">
        <v>2663</v>
      </c>
      <c r="B1250" t="s">
        <v>2664</v>
      </c>
      <c r="C1250" t="s">
        <v>3184</v>
      </c>
      <c r="D1250" t="s">
        <v>387</v>
      </c>
      <c r="E1250">
        <v>1715.5927737899999</v>
      </c>
      <c r="F1250">
        <v>534.85</v>
      </c>
      <c r="G1250">
        <v>-3.4055709094280502</v>
      </c>
      <c r="H1250">
        <v>2.8949409359691698</v>
      </c>
      <c r="I1250">
        <v>-22.249037229292298</v>
      </c>
      <c r="J1250">
        <v>2.8992345932202399</v>
      </c>
      <c r="K1250">
        <v>522.86795649968099</v>
      </c>
      <c r="L1250">
        <v>510.48408677810397</v>
      </c>
      <c r="M1250">
        <v>59.694003717465399</v>
      </c>
      <c r="N1250">
        <v>1.07687154889001</v>
      </c>
      <c r="O1250">
        <v>41.806113863700098</v>
      </c>
      <c r="P1250">
        <v>32.388613861386098</v>
      </c>
      <c r="Q1250">
        <v>4.5482814722820003E-3</v>
      </c>
    </row>
    <row r="1251" spans="1:17" hidden="1" x14ac:dyDescent="0.3">
      <c r="A1251" t="s">
        <v>2665</v>
      </c>
      <c r="B1251" t="s">
        <v>2666</v>
      </c>
      <c r="C1251" t="s">
        <v>3184</v>
      </c>
      <c r="D1251" t="s">
        <v>270</v>
      </c>
      <c r="E1251">
        <v>1706.908091735</v>
      </c>
      <c r="F1251">
        <v>1116.1500000000001</v>
      </c>
      <c r="G1251">
        <v>-3.3918166770693299</v>
      </c>
      <c r="H1251">
        <v>-8.0392589895987907</v>
      </c>
      <c r="I1251">
        <v>18.461648965313898</v>
      </c>
      <c r="J1251">
        <v>1.4359883046494999</v>
      </c>
      <c r="K1251">
        <v>1179.8267617828801</v>
      </c>
      <c r="L1251">
        <v>1052.9289239447601</v>
      </c>
      <c r="M1251">
        <v>37.9752333142861</v>
      </c>
      <c r="N1251">
        <v>0.56892758605137705</v>
      </c>
      <c r="O1251">
        <v>20.154101151278901</v>
      </c>
      <c r="P1251">
        <v>43.778178539224498</v>
      </c>
      <c r="Q1251">
        <v>0.10702502236592799</v>
      </c>
    </row>
    <row r="1252" spans="1:17" hidden="1" x14ac:dyDescent="0.3">
      <c r="A1252" t="s">
        <v>2667</v>
      </c>
      <c r="B1252" t="s">
        <v>2668</v>
      </c>
      <c r="C1252" t="s">
        <v>3184</v>
      </c>
      <c r="D1252" t="s">
        <v>384</v>
      </c>
      <c r="E1252">
        <v>1704.65910544338</v>
      </c>
      <c r="F1252">
        <v>101.41</v>
      </c>
      <c r="G1252">
        <v>4.7544911816128099</v>
      </c>
      <c r="H1252">
        <v>-4.37598822577535</v>
      </c>
      <c r="I1252">
        <v>-2.38117386637939</v>
      </c>
      <c r="J1252">
        <v>4.2271220232901197</v>
      </c>
      <c r="K1252">
        <v>107.053266240873</v>
      </c>
      <c r="L1252">
        <v>100.32172103656001</v>
      </c>
      <c r="M1252">
        <v>52.930411294322901</v>
      </c>
      <c r="N1252">
        <v>0.19431223085220001</v>
      </c>
      <c r="O1252">
        <v>32.136870131150701</v>
      </c>
      <c r="P1252">
        <v>40.359861591695399</v>
      </c>
      <c r="Q1252">
        <v>0.109267599358367</v>
      </c>
    </row>
    <row r="1253" spans="1:17" hidden="1" x14ac:dyDescent="0.3">
      <c r="A1253" t="s">
        <v>2669</v>
      </c>
      <c r="B1253" t="s">
        <v>2670</v>
      </c>
      <c r="C1253" t="s">
        <v>3184</v>
      </c>
      <c r="D1253" t="s">
        <v>613</v>
      </c>
      <c r="E1253">
        <v>1701.0937799999999</v>
      </c>
      <c r="F1253">
        <v>111.98</v>
      </c>
      <c r="G1253">
        <v>9.6359404574505092</v>
      </c>
      <c r="H1253">
        <v>-20.995023238134198</v>
      </c>
      <c r="I1253">
        <v>23.027653504364299</v>
      </c>
      <c r="J1253">
        <v>0.31077833975486602</v>
      </c>
      <c r="K1253">
        <v>124.077652952512</v>
      </c>
      <c r="L1253">
        <v>102.07465970982</v>
      </c>
      <c r="M1253">
        <v>54.219977380712301</v>
      </c>
      <c r="N1253">
        <v>0.46631455588294202</v>
      </c>
      <c r="O1253">
        <v>42.471869976781498</v>
      </c>
      <c r="P1253">
        <v>58.938329430132697</v>
      </c>
    </row>
    <row r="1254" spans="1:17" hidden="1" x14ac:dyDescent="0.3">
      <c r="A1254" t="s">
        <v>2671</v>
      </c>
      <c r="B1254" t="s">
        <v>2672</v>
      </c>
      <c r="C1254" t="s">
        <v>3184</v>
      </c>
      <c r="D1254" t="s">
        <v>468</v>
      </c>
      <c r="E1254">
        <v>1697.76708633</v>
      </c>
      <c r="F1254">
        <v>5372</v>
      </c>
      <c r="G1254">
        <v>-44.251309562171599</v>
      </c>
      <c r="H1254">
        <v>-7.3289917913220597</v>
      </c>
      <c r="I1254">
        <v>-11.0790695990468</v>
      </c>
      <c r="J1254">
        <v>5.6929082406897002</v>
      </c>
      <c r="K1254">
        <v>5710.0378720750496</v>
      </c>
      <c r="L1254">
        <v>5758.9371228721402</v>
      </c>
      <c r="M1254">
        <v>42.711881488417497</v>
      </c>
      <c r="N1254">
        <v>1.28758987564801</v>
      </c>
      <c r="O1254">
        <v>19.322412509307501</v>
      </c>
      <c r="P1254">
        <v>20.340501792114601</v>
      </c>
      <c r="Q1254">
        <v>-0.116762492133259</v>
      </c>
    </row>
    <row r="1255" spans="1:17" hidden="1" x14ac:dyDescent="0.3">
      <c r="A1255" t="s">
        <v>2673</v>
      </c>
      <c r="B1255" t="s">
        <v>2674</v>
      </c>
      <c r="C1255" t="s">
        <v>3184</v>
      </c>
      <c r="D1255" t="s">
        <v>54</v>
      </c>
      <c r="E1255">
        <v>1695.6879601452299</v>
      </c>
      <c r="F1255">
        <v>637.95000000000005</v>
      </c>
      <c r="G1255">
        <v>37.095739228017102</v>
      </c>
      <c r="H1255">
        <v>-8.3083562401515501</v>
      </c>
      <c r="I1255">
        <v>14.5447714920784</v>
      </c>
      <c r="J1255">
        <v>3.8337114850643799</v>
      </c>
      <c r="K1255">
        <v>636.77291583650299</v>
      </c>
      <c r="L1255">
        <v>548.63742825333702</v>
      </c>
      <c r="M1255">
        <v>47.3543366539743</v>
      </c>
      <c r="N1255">
        <v>0.51976999515460598</v>
      </c>
      <c r="O1255">
        <v>13.6531076103142</v>
      </c>
      <c r="P1255">
        <v>71.491935483870904</v>
      </c>
      <c r="Q1255">
        <v>3.3809823864831001E-2</v>
      </c>
    </row>
    <row r="1256" spans="1:17" hidden="1" x14ac:dyDescent="0.3">
      <c r="A1256" t="s">
        <v>2675</v>
      </c>
      <c r="B1256" t="s">
        <v>2676</v>
      </c>
      <c r="C1256" t="s">
        <v>3184</v>
      </c>
      <c r="D1256" t="s">
        <v>613</v>
      </c>
      <c r="E1256">
        <v>1692.3029750000001</v>
      </c>
      <c r="F1256">
        <v>59.45</v>
      </c>
      <c r="G1256">
        <v>-14.860103409887</v>
      </c>
      <c r="H1256">
        <v>-0.82360642712760501</v>
      </c>
      <c r="I1256">
        <v>-18.779844524384799</v>
      </c>
      <c r="J1256">
        <v>3.3474962556709902</v>
      </c>
      <c r="K1256">
        <v>61.929582656022703</v>
      </c>
      <c r="L1256">
        <v>58.044609804291397</v>
      </c>
      <c r="M1256">
        <v>29.188193916460101</v>
      </c>
      <c r="N1256">
        <v>0.49905306900407398</v>
      </c>
      <c r="O1256">
        <v>31.202691337258099</v>
      </c>
      <c r="P1256">
        <v>32.258064516128997</v>
      </c>
      <c r="Q1256">
        <v>7.1071011628524999E-2</v>
      </c>
    </row>
    <row r="1257" spans="1:17" hidden="1" x14ac:dyDescent="0.3">
      <c r="A1257" t="s">
        <v>2677</v>
      </c>
      <c r="B1257" t="s">
        <v>2678</v>
      </c>
      <c r="C1257" t="s">
        <v>3184</v>
      </c>
      <c r="D1257" t="s">
        <v>187</v>
      </c>
      <c r="E1257">
        <v>1690.9162424691001</v>
      </c>
      <c r="F1257">
        <v>874.75</v>
      </c>
      <c r="G1257">
        <v>109.509926783049</v>
      </c>
      <c r="H1257">
        <v>-9.0338324912145591</v>
      </c>
      <c r="I1257">
        <v>-13.8694320098588</v>
      </c>
      <c r="J1257">
        <v>6.0228578908006396</v>
      </c>
      <c r="K1257">
        <v>918.90202721225296</v>
      </c>
      <c r="L1257">
        <v>813.20282870250105</v>
      </c>
      <c r="M1257">
        <v>57.502204470144299</v>
      </c>
      <c r="N1257">
        <v>0.470598482546358</v>
      </c>
      <c r="O1257">
        <v>46.378965418691003</v>
      </c>
      <c r="P1257">
        <v>148.261671633319</v>
      </c>
      <c r="Q1257">
        <v>0.113945224634436</v>
      </c>
    </row>
    <row r="1258" spans="1:17" hidden="1" x14ac:dyDescent="0.3">
      <c r="A1258" t="s">
        <v>2679</v>
      </c>
      <c r="B1258" t="s">
        <v>2680</v>
      </c>
      <c r="C1258" t="s">
        <v>3184</v>
      </c>
      <c r="D1258" t="s">
        <v>261</v>
      </c>
      <c r="E1258">
        <v>1689.1878683100699</v>
      </c>
      <c r="F1258">
        <v>1661.8</v>
      </c>
      <c r="G1258">
        <v>230.93011217184599</v>
      </c>
      <c r="H1258">
        <v>7.4471656085954097</v>
      </c>
      <c r="I1258">
        <v>142.202708212403</v>
      </c>
      <c r="J1258">
        <v>22.844880250867799</v>
      </c>
      <c r="K1258">
        <v>1326.33284896796</v>
      </c>
      <c r="L1258">
        <v>1009.38897790268</v>
      </c>
      <c r="M1258">
        <v>81.4428954120078</v>
      </c>
      <c r="N1258">
        <v>0.94302273740525999</v>
      </c>
      <c r="O1258">
        <v>3.32771693344566</v>
      </c>
      <c r="P1258">
        <v>400.54216867469802</v>
      </c>
      <c r="Q1258">
        <v>0.27114301826153098</v>
      </c>
    </row>
    <row r="1259" spans="1:17" hidden="1" x14ac:dyDescent="0.3">
      <c r="A1259" t="s">
        <v>2681</v>
      </c>
      <c r="B1259" t="s">
        <v>2682</v>
      </c>
      <c r="C1259" t="s">
        <v>3184</v>
      </c>
      <c r="D1259" t="s">
        <v>127</v>
      </c>
      <c r="E1259">
        <v>1682.3308739649999</v>
      </c>
      <c r="F1259">
        <v>750.5</v>
      </c>
      <c r="G1259">
        <v>0.15528812698806499</v>
      </c>
      <c r="H1259">
        <v>-8.2828264614643601</v>
      </c>
      <c r="I1259">
        <v>25.2200584786133</v>
      </c>
      <c r="J1259">
        <v>2.0316823453728898</v>
      </c>
      <c r="K1259">
        <v>725.27515941389197</v>
      </c>
      <c r="L1259">
        <v>635.59353460401701</v>
      </c>
      <c r="M1259">
        <v>38.068125460072899</v>
      </c>
      <c r="N1259">
        <v>0.33468943498236697</v>
      </c>
      <c r="O1259">
        <v>12.8514323784143</v>
      </c>
      <c r="P1259">
        <v>50.325488232348498</v>
      </c>
      <c r="Q1259">
        <v>-7.5171954470777E-2</v>
      </c>
    </row>
    <row r="1260" spans="1:17" hidden="1" x14ac:dyDescent="0.3">
      <c r="A1260" t="s">
        <v>2683</v>
      </c>
      <c r="B1260" t="s">
        <v>2684</v>
      </c>
      <c r="C1260" t="s">
        <v>3184</v>
      </c>
      <c r="D1260" t="s">
        <v>737</v>
      </c>
      <c r="E1260">
        <v>1680.71156347692</v>
      </c>
      <c r="F1260">
        <v>182.7</v>
      </c>
      <c r="G1260">
        <v>-12.7048476014757</v>
      </c>
      <c r="H1260">
        <v>-5.1932501380945899</v>
      </c>
      <c r="I1260">
        <v>4.0426538097503899</v>
      </c>
      <c r="J1260">
        <v>-0.16530032816840101</v>
      </c>
      <c r="K1260">
        <v>194.48061090813999</v>
      </c>
      <c r="M1260">
        <v>27.941006620229501</v>
      </c>
      <c r="N1260">
        <v>0.96996024149343796</v>
      </c>
      <c r="O1260">
        <v>25.889436234263801</v>
      </c>
      <c r="P1260">
        <v>32.391304347826001</v>
      </c>
    </row>
    <row r="1261" spans="1:17" hidden="1" x14ac:dyDescent="0.3">
      <c r="A1261" t="s">
        <v>2685</v>
      </c>
      <c r="B1261" t="s">
        <v>2686</v>
      </c>
      <c r="C1261" t="s">
        <v>3184</v>
      </c>
      <c r="D1261" t="s">
        <v>187</v>
      </c>
      <c r="E1261">
        <v>1679.4032251208901</v>
      </c>
      <c r="F1261">
        <v>1333.75</v>
      </c>
      <c r="G1261">
        <v>40.824111445448601</v>
      </c>
      <c r="H1261">
        <v>-0.47431793169999598</v>
      </c>
      <c r="I1261">
        <v>19.4591492403083</v>
      </c>
      <c r="J1261">
        <v>4.8709262179920998</v>
      </c>
      <c r="K1261">
        <v>1305.1994511739699</v>
      </c>
      <c r="L1261">
        <v>1127.80240341955</v>
      </c>
      <c r="M1261">
        <v>46.619263698419402</v>
      </c>
      <c r="N1261">
        <v>0.46649163173924202</v>
      </c>
      <c r="O1261">
        <v>12.464854732895899</v>
      </c>
      <c r="P1261">
        <v>78.082649041992099</v>
      </c>
      <c r="Q1261">
        <v>4.6538479549674001E-2</v>
      </c>
    </row>
    <row r="1262" spans="1:17" hidden="1" x14ac:dyDescent="0.3">
      <c r="A1262" t="s">
        <v>2687</v>
      </c>
      <c r="B1262" t="s">
        <v>2688</v>
      </c>
      <c r="C1262" t="s">
        <v>3184</v>
      </c>
      <c r="D1262" t="s">
        <v>261</v>
      </c>
      <c r="E1262">
        <v>1673.4576196205701</v>
      </c>
      <c r="F1262">
        <v>288.7</v>
      </c>
      <c r="G1262">
        <v>114.331629959183</v>
      </c>
      <c r="H1262">
        <v>-8.5489840063660694</v>
      </c>
      <c r="I1262">
        <v>19.0365834164575</v>
      </c>
      <c r="J1262">
        <v>2.4880497475464902</v>
      </c>
      <c r="K1262">
        <v>319.81681401075298</v>
      </c>
      <c r="L1262">
        <v>259.38803335920198</v>
      </c>
      <c r="M1262">
        <v>38.143285519494398</v>
      </c>
      <c r="N1262">
        <v>0.46890364708891202</v>
      </c>
      <c r="O1262">
        <v>51.957048839625898</v>
      </c>
      <c r="P1262">
        <v>143.628691983122</v>
      </c>
      <c r="Q1262">
        <v>0.143790784332121</v>
      </c>
    </row>
    <row r="1263" spans="1:17" hidden="1" x14ac:dyDescent="0.3">
      <c r="A1263" t="s">
        <v>2689</v>
      </c>
      <c r="B1263" t="s">
        <v>2690</v>
      </c>
      <c r="C1263" t="s">
        <v>3184</v>
      </c>
      <c r="D1263" t="s">
        <v>124</v>
      </c>
      <c r="E1263">
        <v>1672.2034154999999</v>
      </c>
      <c r="F1263">
        <v>569.75</v>
      </c>
      <c r="G1263">
        <v>62.796666903909802</v>
      </c>
      <c r="H1263">
        <v>7.4245534328175102</v>
      </c>
      <c r="I1263">
        <v>-12.364928996746601</v>
      </c>
      <c r="J1263">
        <v>1.37538676929123</v>
      </c>
      <c r="K1263">
        <v>568.71821931575596</v>
      </c>
      <c r="L1263">
        <v>508.71195244509897</v>
      </c>
      <c r="M1263">
        <v>51.580603002485901</v>
      </c>
      <c r="N1263">
        <v>0.87347633699493499</v>
      </c>
      <c r="O1263">
        <v>18.1219833260201</v>
      </c>
      <c r="P1263">
        <v>119.176764762454</v>
      </c>
      <c r="Q1263">
        <v>0.13763204669218701</v>
      </c>
    </row>
    <row r="1264" spans="1:17" hidden="1" x14ac:dyDescent="0.3">
      <c r="A1264" t="s">
        <v>2691</v>
      </c>
      <c r="B1264" t="s">
        <v>2692</v>
      </c>
      <c r="C1264" t="s">
        <v>3184</v>
      </c>
      <c r="D1264" t="s">
        <v>215</v>
      </c>
      <c r="E1264">
        <v>1666.02913992104</v>
      </c>
      <c r="F1264">
        <v>909.4</v>
      </c>
      <c r="G1264">
        <v>101.74968594354</v>
      </c>
      <c r="H1264">
        <v>-12.770156554295999</v>
      </c>
      <c r="I1264">
        <v>-6.5835853155793798</v>
      </c>
      <c r="J1264">
        <v>3.8549780172131101</v>
      </c>
      <c r="K1264">
        <v>958.19604340083697</v>
      </c>
      <c r="L1264">
        <v>784.661921636275</v>
      </c>
      <c r="M1264">
        <v>42.596064073866799</v>
      </c>
      <c r="N1264">
        <v>0.47683700767474502</v>
      </c>
      <c r="O1264">
        <v>25.681768198812399</v>
      </c>
      <c r="P1264">
        <v>151.80672850616</v>
      </c>
      <c r="Q1264">
        <v>0.16354189046750001</v>
      </c>
    </row>
    <row r="1265" spans="1:17" hidden="1" x14ac:dyDescent="0.3">
      <c r="A1265" t="s">
        <v>2693</v>
      </c>
      <c r="B1265" t="s">
        <v>2694</v>
      </c>
      <c r="C1265" t="s">
        <v>3184</v>
      </c>
      <c r="D1265" t="s">
        <v>431</v>
      </c>
      <c r="E1265">
        <v>1662.7776176699999</v>
      </c>
      <c r="F1265">
        <v>109.35</v>
      </c>
      <c r="G1265">
        <v>-57.8031097519547</v>
      </c>
      <c r="H1265">
        <v>8.8676826603005896</v>
      </c>
      <c r="I1265">
        <v>-6.89738669966943</v>
      </c>
      <c r="J1265">
        <v>2.28963157692916</v>
      </c>
      <c r="K1265">
        <v>105.17114039167301</v>
      </c>
      <c r="L1265">
        <v>110.536909442343</v>
      </c>
      <c r="M1265">
        <v>64.607994245137306</v>
      </c>
      <c r="N1265">
        <v>1.6162224751971099</v>
      </c>
      <c r="O1265">
        <v>53.9094650205761</v>
      </c>
      <c r="P1265">
        <v>21.499999999999901</v>
      </c>
      <c r="Q1265">
        <v>-4.5093487286559E-2</v>
      </c>
    </row>
    <row r="1266" spans="1:17" hidden="1" x14ac:dyDescent="0.3">
      <c r="A1266" t="s">
        <v>2695</v>
      </c>
      <c r="B1266" t="s">
        <v>2696</v>
      </c>
      <c r="C1266" t="s">
        <v>3184</v>
      </c>
      <c r="D1266" t="s">
        <v>1475</v>
      </c>
      <c r="E1266">
        <v>1660.2967095752499</v>
      </c>
      <c r="F1266">
        <v>116.81</v>
      </c>
      <c r="G1266">
        <v>9.8452846109626595</v>
      </c>
      <c r="H1266">
        <v>-7.6903261596387704</v>
      </c>
      <c r="I1266">
        <v>-10.5766230308709</v>
      </c>
      <c r="J1266">
        <v>-0.332806415919846</v>
      </c>
      <c r="K1266">
        <v>125.301239596122</v>
      </c>
      <c r="L1266">
        <v>113.70502586444</v>
      </c>
      <c r="M1266">
        <v>27.068676540098199</v>
      </c>
      <c r="N1266">
        <v>0.34943865334516999</v>
      </c>
      <c r="O1266">
        <v>26.119339097679902</v>
      </c>
      <c r="P1266">
        <v>61.006202618883499</v>
      </c>
      <c r="Q1266">
        <v>0.183389386833197</v>
      </c>
    </row>
    <row r="1267" spans="1:17" hidden="1" x14ac:dyDescent="0.3">
      <c r="A1267" t="s">
        <v>2697</v>
      </c>
      <c r="B1267" t="s">
        <v>2698</v>
      </c>
      <c r="C1267" t="s">
        <v>3184</v>
      </c>
      <c r="D1267" t="s">
        <v>1072</v>
      </c>
      <c r="E1267">
        <v>1653.3611742507901</v>
      </c>
      <c r="F1267">
        <v>227.5</v>
      </c>
      <c r="G1267">
        <v>327.80561026860602</v>
      </c>
      <c r="H1267">
        <v>37.027187498092196</v>
      </c>
      <c r="I1267">
        <v>18.809062864393098</v>
      </c>
      <c r="J1267">
        <v>6.04627703501595</v>
      </c>
      <c r="K1267">
        <v>201.91208407267001</v>
      </c>
      <c r="L1267">
        <v>166.83213072413201</v>
      </c>
      <c r="M1267">
        <v>74.598837027681697</v>
      </c>
      <c r="N1267">
        <v>2.0700696505687701</v>
      </c>
      <c r="O1267">
        <v>13.8241758241758</v>
      </c>
      <c r="P1267">
        <v>375.94142259414201</v>
      </c>
      <c r="Q1267">
        <v>0.214580595059292</v>
      </c>
    </row>
    <row r="1268" spans="1:17" hidden="1" x14ac:dyDescent="0.3">
      <c r="A1268" t="s">
        <v>2699</v>
      </c>
      <c r="B1268" t="s">
        <v>2700</v>
      </c>
      <c r="C1268" t="s">
        <v>3184</v>
      </c>
      <c r="D1268" t="s">
        <v>2320</v>
      </c>
      <c r="E1268">
        <v>1650.408981</v>
      </c>
      <c r="F1268">
        <v>1010.8</v>
      </c>
      <c r="G1268">
        <v>-41.340222483389098</v>
      </c>
      <c r="H1268">
        <v>-8.1196293284407197</v>
      </c>
      <c r="I1268">
        <v>-21.3303565697564</v>
      </c>
      <c r="J1268">
        <v>-1.00228270536117</v>
      </c>
      <c r="K1268">
        <v>1115.0067404666099</v>
      </c>
      <c r="L1268">
        <v>1133.1258142219001</v>
      </c>
      <c r="M1268">
        <v>19.378492850670298</v>
      </c>
      <c r="N1268">
        <v>0.81658778871517701</v>
      </c>
      <c r="O1268">
        <v>43.5447170557973</v>
      </c>
      <c r="P1268">
        <v>8.0145330198760405</v>
      </c>
      <c r="Q1268">
        <v>8.6372775655883999E-2</v>
      </c>
    </row>
    <row r="1269" spans="1:17" hidden="1" x14ac:dyDescent="0.3">
      <c r="A1269" t="s">
        <v>2701</v>
      </c>
      <c r="B1269" t="s">
        <v>2702</v>
      </c>
      <c r="C1269" t="s">
        <v>3184</v>
      </c>
      <c r="D1269" t="s">
        <v>114</v>
      </c>
      <c r="E1269">
        <v>1649.4882700799999</v>
      </c>
      <c r="F1269">
        <v>7.05</v>
      </c>
      <c r="G1269">
        <v>-70.547062023939006</v>
      </c>
      <c r="H1269">
        <v>-10.042745147186</v>
      </c>
      <c r="I1269">
        <v>-77.033187816743094</v>
      </c>
      <c r="J1269">
        <v>8.6845749073563603</v>
      </c>
      <c r="K1269">
        <v>9.3933480992979099</v>
      </c>
      <c r="L1269">
        <v>13.6336927238483</v>
      </c>
      <c r="M1269">
        <v>34.969382414801302</v>
      </c>
      <c r="N1269">
        <v>1.13003605018608</v>
      </c>
      <c r="O1269">
        <v>285.10638297872299</v>
      </c>
      <c r="P1269">
        <v>15.953947368421</v>
      </c>
      <c r="Q1269">
        <v>1.0166333786940001E-3</v>
      </c>
    </row>
    <row r="1270" spans="1:17" hidden="1" x14ac:dyDescent="0.3">
      <c r="A1270" t="s">
        <v>2703</v>
      </c>
      <c r="B1270" t="s">
        <v>2704</v>
      </c>
      <c r="C1270" t="s">
        <v>3184</v>
      </c>
      <c r="D1270" t="s">
        <v>69</v>
      </c>
      <c r="E1270">
        <v>1645.94555950007</v>
      </c>
      <c r="F1270">
        <v>361.65</v>
      </c>
      <c r="G1270">
        <v>64.929575999691394</v>
      </c>
      <c r="H1270">
        <v>-12.5717112790933</v>
      </c>
      <c r="I1270">
        <v>16.7959329495188</v>
      </c>
      <c r="J1270">
        <v>6.4143799212839498</v>
      </c>
      <c r="K1270">
        <v>362.971653431466</v>
      </c>
      <c r="L1270">
        <v>303.24307749299402</v>
      </c>
      <c r="M1270">
        <v>47.653365628920497</v>
      </c>
      <c r="N1270">
        <v>0.71309979722375505</v>
      </c>
      <c r="O1270">
        <v>22.812111157196099</v>
      </c>
      <c r="P1270">
        <v>114.50177935943</v>
      </c>
      <c r="Q1270">
        <v>8.8426559264017005E-2</v>
      </c>
    </row>
    <row r="1271" spans="1:17" hidden="1" x14ac:dyDescent="0.3">
      <c r="A1271" t="s">
        <v>2705</v>
      </c>
      <c r="B1271" t="s">
        <v>2706</v>
      </c>
      <c r="C1271" t="s">
        <v>3184</v>
      </c>
      <c r="D1271" t="s">
        <v>46</v>
      </c>
      <c r="E1271">
        <v>1644.0508404137599</v>
      </c>
      <c r="F1271">
        <v>168.26</v>
      </c>
      <c r="G1271">
        <v>60.398541132768898</v>
      </c>
      <c r="H1271">
        <v>-9.9461729521327893</v>
      </c>
      <c r="I1271">
        <v>3.0136262004739001</v>
      </c>
      <c r="J1271">
        <v>6.0696755381764396</v>
      </c>
      <c r="K1271">
        <v>178.33166057775401</v>
      </c>
      <c r="L1271">
        <v>151.514632581218</v>
      </c>
      <c r="M1271">
        <v>45.138757497599698</v>
      </c>
      <c r="N1271">
        <v>0.445049558460546</v>
      </c>
      <c r="O1271">
        <v>35.445144419351003</v>
      </c>
      <c r="P1271">
        <v>93.736327000575699</v>
      </c>
      <c r="Q1271">
        <v>0.14984559474240899</v>
      </c>
    </row>
    <row r="1272" spans="1:17" hidden="1" x14ac:dyDescent="0.3">
      <c r="A1272" t="s">
        <v>2707</v>
      </c>
      <c r="B1272" t="s">
        <v>2708</v>
      </c>
      <c r="C1272" t="s">
        <v>3184</v>
      </c>
      <c r="D1272" t="s">
        <v>2138</v>
      </c>
      <c r="E1272">
        <v>1639.9300382399999</v>
      </c>
      <c r="F1272">
        <v>305</v>
      </c>
      <c r="G1272">
        <v>9.6867611704104597</v>
      </c>
      <c r="H1272">
        <v>-6.1074242876268103</v>
      </c>
      <c r="I1272">
        <v>26.434262581636599</v>
      </c>
      <c r="J1272">
        <v>3.8737002028646499</v>
      </c>
      <c r="K1272">
        <v>328.44030310276798</v>
      </c>
      <c r="M1272">
        <v>45.174345061954597</v>
      </c>
      <c r="N1272">
        <v>0.23714755800502099</v>
      </c>
      <c r="O1272">
        <v>36.639344262294998</v>
      </c>
      <c r="P1272">
        <v>45.933014354066898</v>
      </c>
    </row>
    <row r="1273" spans="1:17" hidden="1" x14ac:dyDescent="0.3">
      <c r="A1273" t="s">
        <v>2709</v>
      </c>
      <c r="B1273" t="s">
        <v>2710</v>
      </c>
      <c r="C1273" t="s">
        <v>3184</v>
      </c>
      <c r="D1273" t="s">
        <v>982</v>
      </c>
      <c r="E1273">
        <v>1631.4011379000001</v>
      </c>
      <c r="F1273">
        <v>796.2</v>
      </c>
      <c r="G1273">
        <v>-12.0536516278265</v>
      </c>
      <c r="H1273">
        <v>9.3822800994639604</v>
      </c>
      <c r="I1273">
        <v>23.7510471079068</v>
      </c>
      <c r="J1273">
        <v>7.6720701223621104</v>
      </c>
      <c r="K1273">
        <v>715.18005278849705</v>
      </c>
      <c r="L1273">
        <v>647.78303144499398</v>
      </c>
      <c r="M1273">
        <v>72.880503871223397</v>
      </c>
      <c r="N1273">
        <v>1.6382090884957601</v>
      </c>
      <c r="O1273">
        <v>7.3850791258477599</v>
      </c>
      <c r="P1273">
        <v>66.030653737879206</v>
      </c>
      <c r="Q1273">
        <v>5.5102967712030999E-2</v>
      </c>
    </row>
    <row r="1274" spans="1:17" hidden="1" x14ac:dyDescent="0.3">
      <c r="A1274" t="s">
        <v>2711</v>
      </c>
      <c r="B1274" t="s">
        <v>2712</v>
      </c>
      <c r="C1274" t="s">
        <v>3184</v>
      </c>
      <c r="D1274" t="s">
        <v>46</v>
      </c>
      <c r="E1274">
        <v>1628.6286703675401</v>
      </c>
      <c r="F1274">
        <v>262.7</v>
      </c>
      <c r="G1274">
        <v>412.35242251214299</v>
      </c>
      <c r="H1274">
        <v>14.2635159936339</v>
      </c>
      <c r="I1274">
        <v>82.911748911096595</v>
      </c>
      <c r="J1274">
        <v>5.8742197894811099</v>
      </c>
      <c r="K1274">
        <v>240.490223890545</v>
      </c>
      <c r="L1274">
        <v>166.258237251064</v>
      </c>
      <c r="M1274">
        <v>52.492549220986298</v>
      </c>
      <c r="N1274">
        <v>0.94626995592239604</v>
      </c>
      <c r="O1274">
        <v>15.302626570232199</v>
      </c>
      <c r="P1274">
        <v>451.89075630252103</v>
      </c>
      <c r="Q1274">
        <v>0.228546998897242</v>
      </c>
    </row>
    <row r="1275" spans="1:17" hidden="1" x14ac:dyDescent="0.3">
      <c r="A1275" t="s">
        <v>2713</v>
      </c>
      <c r="B1275" t="s">
        <v>2714</v>
      </c>
      <c r="C1275" t="s">
        <v>3184</v>
      </c>
      <c r="D1275" t="s">
        <v>468</v>
      </c>
      <c r="E1275">
        <v>1626.87599336216</v>
      </c>
      <c r="F1275">
        <v>220.4</v>
      </c>
      <c r="G1275">
        <v>53.531639759553201</v>
      </c>
      <c r="H1275">
        <v>22.700393439382701</v>
      </c>
      <c r="I1275">
        <v>39.6078435985401</v>
      </c>
      <c r="J1275">
        <v>8.6178838786700993</v>
      </c>
      <c r="K1275">
        <v>194.119953299462</v>
      </c>
      <c r="L1275">
        <v>154.05288564313901</v>
      </c>
      <c r="M1275">
        <v>58.855618411019599</v>
      </c>
      <c r="N1275">
        <v>0.56878046559366302</v>
      </c>
      <c r="O1275">
        <v>12.7041742286751</v>
      </c>
      <c r="P1275">
        <v>117.786561264822</v>
      </c>
      <c r="Q1275">
        <v>6.8353299169280998E-2</v>
      </c>
    </row>
    <row r="1276" spans="1:17" hidden="1" x14ac:dyDescent="0.3">
      <c r="A1276" t="s">
        <v>2715</v>
      </c>
      <c r="B1276" t="s">
        <v>2716</v>
      </c>
      <c r="C1276" t="s">
        <v>3184</v>
      </c>
      <c r="D1276" t="s">
        <v>198</v>
      </c>
      <c r="E1276">
        <v>1623.47517153894</v>
      </c>
      <c r="F1276">
        <v>2589.35</v>
      </c>
      <c r="G1276">
        <v>42.103613159750601</v>
      </c>
      <c r="H1276">
        <v>-6.0247715004892397</v>
      </c>
      <c r="I1276">
        <v>3.7629899218302598</v>
      </c>
      <c r="J1276">
        <v>3.7146387931136098</v>
      </c>
      <c r="K1276">
        <v>2706.17854175708</v>
      </c>
      <c r="L1276">
        <v>2232.5743658215601</v>
      </c>
      <c r="M1276">
        <v>39.518134225647103</v>
      </c>
      <c r="N1276">
        <v>0.34217578049874903</v>
      </c>
      <c r="O1276">
        <v>33.199451599822297</v>
      </c>
      <c r="P1276">
        <v>91.633362936648894</v>
      </c>
      <c r="Q1276">
        <v>0.12849592056678</v>
      </c>
    </row>
    <row r="1277" spans="1:17" hidden="1" x14ac:dyDescent="0.3">
      <c r="A1277" t="s">
        <v>2717</v>
      </c>
      <c r="B1277" t="s">
        <v>2718</v>
      </c>
      <c r="C1277" t="s">
        <v>3184</v>
      </c>
      <c r="D1277" t="s">
        <v>124</v>
      </c>
      <c r="E1277">
        <v>1622.8432</v>
      </c>
      <c r="F1277">
        <v>802.15</v>
      </c>
      <c r="G1277">
        <v>-11.8949398139134</v>
      </c>
      <c r="H1277">
        <v>20.138639175531399</v>
      </c>
      <c r="I1277">
        <v>10.2065798724045</v>
      </c>
      <c r="J1277">
        <v>8.5018832281616401</v>
      </c>
      <c r="K1277">
        <v>722.73396958566605</v>
      </c>
      <c r="L1277">
        <v>663.88992047430702</v>
      </c>
      <c r="M1277">
        <v>62.726581021751997</v>
      </c>
      <c r="N1277">
        <v>0.70682060864374996</v>
      </c>
      <c r="O1277">
        <v>3.97057906875273</v>
      </c>
      <c r="P1277">
        <v>39.383145091225003</v>
      </c>
      <c r="Q1277">
        <v>0.110297539579128</v>
      </c>
    </row>
    <row r="1278" spans="1:17" hidden="1" x14ac:dyDescent="0.3">
      <c r="A1278" t="s">
        <v>2719</v>
      </c>
      <c r="B1278" t="s">
        <v>2720</v>
      </c>
      <c r="C1278" t="s">
        <v>3184</v>
      </c>
      <c r="D1278" t="s">
        <v>570</v>
      </c>
      <c r="E1278">
        <v>1622.1984611068001</v>
      </c>
      <c r="F1278">
        <v>154.66999999999999</v>
      </c>
      <c r="G1278">
        <v>69.252360312389499</v>
      </c>
      <c r="H1278">
        <v>5.76658976412571</v>
      </c>
      <c r="I1278">
        <v>5.1149506082836602</v>
      </c>
      <c r="J1278">
        <v>-2.8592317391693101</v>
      </c>
      <c r="K1278">
        <v>154.823058705715</v>
      </c>
      <c r="L1278">
        <v>139.97421144320299</v>
      </c>
      <c r="M1278">
        <v>36.821218692235</v>
      </c>
      <c r="N1278">
        <v>1.0364602225900701</v>
      </c>
      <c r="O1278">
        <v>18.316415594491499</v>
      </c>
      <c r="P1278">
        <v>102.979002624671</v>
      </c>
      <c r="Q1278">
        <v>6.8765605308893002E-2</v>
      </c>
    </row>
    <row r="1279" spans="1:17" hidden="1" x14ac:dyDescent="0.3">
      <c r="A1279" t="s">
        <v>2721</v>
      </c>
      <c r="B1279" t="s">
        <v>2722</v>
      </c>
      <c r="C1279" t="s">
        <v>3184</v>
      </c>
      <c r="D1279" t="s">
        <v>72</v>
      </c>
      <c r="E1279">
        <v>1618.9460507199999</v>
      </c>
      <c r="F1279">
        <v>282.2</v>
      </c>
      <c r="G1279">
        <v>63.528356493314099</v>
      </c>
      <c r="H1279">
        <v>-21.0206381147263</v>
      </c>
      <c r="I1279">
        <v>73.967293319871303</v>
      </c>
      <c r="J1279">
        <v>-3.8268658374755602</v>
      </c>
      <c r="K1279">
        <v>277.25432835467899</v>
      </c>
      <c r="L1279">
        <v>206.42484117571499</v>
      </c>
      <c r="M1279">
        <v>39.173889061447703</v>
      </c>
      <c r="N1279">
        <v>0.24854703905730599</v>
      </c>
      <c r="O1279">
        <v>31.679659815733501</v>
      </c>
      <c r="P1279">
        <v>99.434628975264999</v>
      </c>
      <c r="Q1279">
        <v>4.6334072549120003E-2</v>
      </c>
    </row>
    <row r="1280" spans="1:17" hidden="1" x14ac:dyDescent="0.3">
      <c r="A1280" t="s">
        <v>2723</v>
      </c>
      <c r="B1280" t="s">
        <v>2724</v>
      </c>
      <c r="C1280" t="s">
        <v>3184</v>
      </c>
      <c r="D1280" t="s">
        <v>117</v>
      </c>
      <c r="E1280">
        <v>1612.7408931667201</v>
      </c>
      <c r="F1280">
        <v>14.79</v>
      </c>
      <c r="G1280">
        <v>-20.984687530563399</v>
      </c>
      <c r="H1280">
        <v>-0.81069930256413003</v>
      </c>
      <c r="I1280">
        <v>-41.546200075026803</v>
      </c>
      <c r="J1280">
        <v>6.7190576659770596</v>
      </c>
      <c r="K1280">
        <v>15.511513604642699</v>
      </c>
      <c r="L1280">
        <v>16.3068217122158</v>
      </c>
      <c r="M1280">
        <v>51.865117624717499</v>
      </c>
      <c r="N1280">
        <v>0.86259432879325604</v>
      </c>
      <c r="O1280">
        <v>78.195716376911506</v>
      </c>
      <c r="P1280">
        <v>23.927408482837201</v>
      </c>
      <c r="Q1280">
        <v>4.1240932343568001E-2</v>
      </c>
    </row>
    <row r="1281" spans="1:17" hidden="1" x14ac:dyDescent="0.3">
      <c r="A1281" t="s">
        <v>2725</v>
      </c>
      <c r="B1281" t="s">
        <v>2726</v>
      </c>
      <c r="C1281" t="s">
        <v>3184</v>
      </c>
      <c r="D1281" t="s">
        <v>54</v>
      </c>
      <c r="E1281">
        <v>1605.1720934750001</v>
      </c>
      <c r="F1281">
        <v>326.39999999999998</v>
      </c>
      <c r="G1281">
        <v>16.254777440943801</v>
      </c>
      <c r="H1281">
        <v>12.9820894399616</v>
      </c>
      <c r="I1281">
        <v>9.3096889672758696</v>
      </c>
      <c r="J1281">
        <v>-1.48489248085212</v>
      </c>
      <c r="K1281">
        <v>310.05015261390298</v>
      </c>
      <c r="L1281">
        <v>267.773702513307</v>
      </c>
      <c r="M1281">
        <v>47.575722919747399</v>
      </c>
      <c r="N1281">
        <v>0.73347748991108197</v>
      </c>
      <c r="O1281">
        <v>13.265931372549</v>
      </c>
      <c r="P1281">
        <v>76.004313831221296</v>
      </c>
      <c r="Q1281">
        <v>4.9317945492889002E-2</v>
      </c>
    </row>
    <row r="1282" spans="1:17" hidden="1" x14ac:dyDescent="0.3">
      <c r="A1282" t="s">
        <v>2727</v>
      </c>
      <c r="B1282" t="s">
        <v>2728</v>
      </c>
      <c r="C1282" t="s">
        <v>3184</v>
      </c>
      <c r="D1282" t="s">
        <v>54</v>
      </c>
      <c r="E1282">
        <v>1602.50418050743</v>
      </c>
      <c r="F1282">
        <v>1635</v>
      </c>
      <c r="G1282">
        <v>34.1457329978033</v>
      </c>
      <c r="H1282">
        <v>-6.8902529605779099</v>
      </c>
      <c r="I1282">
        <v>7.9456859050849999</v>
      </c>
      <c r="J1282">
        <v>2.43828410616943</v>
      </c>
      <c r="K1282">
        <v>1572.7160940773999</v>
      </c>
      <c r="L1282">
        <v>1343.5008827839299</v>
      </c>
      <c r="M1282">
        <v>44.849796266334302</v>
      </c>
      <c r="N1282">
        <v>0.46958740961293</v>
      </c>
      <c r="O1282">
        <v>21.406727828746099</v>
      </c>
      <c r="P1282">
        <v>83.224071272482703</v>
      </c>
      <c r="Q1282">
        <v>9.1786639069177001E-2</v>
      </c>
    </row>
    <row r="1283" spans="1:17" hidden="1" x14ac:dyDescent="0.3">
      <c r="A1283" t="s">
        <v>2729</v>
      </c>
      <c r="B1283" t="s">
        <v>2730</v>
      </c>
      <c r="C1283" t="s">
        <v>3184</v>
      </c>
      <c r="D1283" t="s">
        <v>468</v>
      </c>
      <c r="E1283">
        <v>1593.3871563494499</v>
      </c>
      <c r="F1283">
        <v>1219</v>
      </c>
      <c r="G1283">
        <v>-26.605515753773499</v>
      </c>
      <c r="H1283">
        <v>-7.6129718206088102</v>
      </c>
      <c r="I1283">
        <v>-18.747860024047501</v>
      </c>
      <c r="J1283">
        <v>2.5835386379263099</v>
      </c>
      <c r="K1283">
        <v>1296.93593202855</v>
      </c>
      <c r="L1283">
        <v>1306.91435144242</v>
      </c>
      <c r="M1283">
        <v>36.870628646800803</v>
      </c>
      <c r="N1283">
        <v>0.73661412393131998</v>
      </c>
      <c r="O1283">
        <v>27.399507793273099</v>
      </c>
      <c r="P1283">
        <v>19.5273814776682</v>
      </c>
      <c r="Q1283">
        <v>-7.3578572861712002E-2</v>
      </c>
    </row>
    <row r="1284" spans="1:17" hidden="1" x14ac:dyDescent="0.3">
      <c r="A1284" t="s">
        <v>2731</v>
      </c>
      <c r="B1284" t="s">
        <v>2732</v>
      </c>
      <c r="C1284" t="s">
        <v>3184</v>
      </c>
      <c r="D1284" t="s">
        <v>384</v>
      </c>
      <c r="E1284">
        <v>1584.6660706499999</v>
      </c>
      <c r="F1284">
        <v>129.52000000000001</v>
      </c>
      <c r="G1284">
        <v>-9.25999066156648</v>
      </c>
      <c r="H1284">
        <v>-0.210308394488818</v>
      </c>
      <c r="I1284">
        <v>2.5793282761759802</v>
      </c>
      <c r="J1284">
        <v>10.661133032006299</v>
      </c>
      <c r="K1284">
        <v>128.88961747717701</v>
      </c>
      <c r="L1284">
        <v>121.978869724299</v>
      </c>
      <c r="M1284">
        <v>71.164062350018995</v>
      </c>
      <c r="N1284">
        <v>0.45903844339743599</v>
      </c>
      <c r="O1284">
        <v>20.521927115503299</v>
      </c>
      <c r="P1284">
        <v>37.203389830508399</v>
      </c>
      <c r="Q1284">
        <v>4.8708552520209003E-2</v>
      </c>
    </row>
    <row r="1285" spans="1:17" hidden="1" x14ac:dyDescent="0.3">
      <c r="A1285" t="s">
        <v>2733</v>
      </c>
      <c r="B1285" t="s">
        <v>2734</v>
      </c>
      <c r="C1285" t="s">
        <v>3184</v>
      </c>
      <c r="D1285" t="s">
        <v>610</v>
      </c>
      <c r="E1285">
        <v>1569.8259868</v>
      </c>
      <c r="F1285">
        <v>23.84</v>
      </c>
      <c r="G1285">
        <v>49.951058276812802</v>
      </c>
      <c r="H1285">
        <v>90.125252683010601</v>
      </c>
      <c r="I1285">
        <v>86.117106053953705</v>
      </c>
      <c r="J1285">
        <v>61.446988483723402</v>
      </c>
      <c r="K1285">
        <v>15.0880277610693</v>
      </c>
      <c r="L1285">
        <v>13.8453320000456</v>
      </c>
      <c r="M1285">
        <v>96.414052806137803</v>
      </c>
      <c r="N1285">
        <v>3.6924289376573198</v>
      </c>
      <c r="O1285">
        <v>10.5285234899328</v>
      </c>
      <c r="P1285">
        <v>138.39999999999901</v>
      </c>
      <c r="Q1285">
        <v>6.1683394197486002E-2</v>
      </c>
    </row>
    <row r="1286" spans="1:17" hidden="1" x14ac:dyDescent="0.3">
      <c r="A1286" t="s">
        <v>2735</v>
      </c>
      <c r="B1286" t="s">
        <v>2736</v>
      </c>
      <c r="C1286" t="s">
        <v>3184</v>
      </c>
      <c r="D1286" t="s">
        <v>790</v>
      </c>
      <c r="E1286">
        <v>1568.219541167</v>
      </c>
      <c r="F1286">
        <v>68.180000000000007</v>
      </c>
      <c r="G1286">
        <v>63.847413896740797</v>
      </c>
      <c r="H1286">
        <v>5.4071331451668803</v>
      </c>
      <c r="I1286">
        <v>12.436690533024899</v>
      </c>
      <c r="J1286">
        <v>6.9857137281722697</v>
      </c>
      <c r="K1286">
        <v>69.015267166449306</v>
      </c>
      <c r="L1286">
        <v>59.295787922144903</v>
      </c>
      <c r="M1286">
        <v>53.713785439204699</v>
      </c>
      <c r="N1286">
        <v>0.55596921887641804</v>
      </c>
      <c r="O1286">
        <v>13.669697858609499</v>
      </c>
      <c r="P1286">
        <v>117.133757961783</v>
      </c>
      <c r="Q1286">
        <v>0.229983055728083</v>
      </c>
    </row>
    <row r="1287" spans="1:17" hidden="1" x14ac:dyDescent="0.3">
      <c r="A1287" t="s">
        <v>2737</v>
      </c>
      <c r="B1287" t="s">
        <v>2738</v>
      </c>
      <c r="C1287" t="s">
        <v>3184</v>
      </c>
      <c r="D1287" t="s">
        <v>60</v>
      </c>
      <c r="E1287">
        <v>1566.5045290569001</v>
      </c>
      <c r="F1287">
        <v>220.75</v>
      </c>
      <c r="G1287">
        <v>-49.358622769910397</v>
      </c>
      <c r="H1287">
        <v>-2.0296932641402901</v>
      </c>
      <c r="I1287">
        <v>-30.348853109454598</v>
      </c>
      <c r="J1287">
        <v>4.05013878964479</v>
      </c>
      <c r="K1287">
        <v>228.00604994074499</v>
      </c>
      <c r="M1287">
        <v>43.027808122729397</v>
      </c>
      <c r="N1287">
        <v>0.95439361104100895</v>
      </c>
      <c r="O1287">
        <v>34.337485843714603</v>
      </c>
      <c r="P1287">
        <v>10.929648241205999</v>
      </c>
    </row>
    <row r="1288" spans="1:17" hidden="1" x14ac:dyDescent="0.3">
      <c r="A1288" t="s">
        <v>2739</v>
      </c>
      <c r="B1288" t="s">
        <v>2740</v>
      </c>
      <c r="C1288" t="s">
        <v>3184</v>
      </c>
      <c r="D1288" t="s">
        <v>167</v>
      </c>
      <c r="E1288">
        <v>1565.82817214748</v>
      </c>
      <c r="F1288">
        <v>1227.7</v>
      </c>
      <c r="G1288">
        <v>-15.6369222285402</v>
      </c>
      <c r="H1288">
        <v>-3.6021058593368598</v>
      </c>
      <c r="I1288">
        <v>9.3670232998988094</v>
      </c>
      <c r="J1288">
        <v>9.8473898147059398</v>
      </c>
      <c r="K1288">
        <v>1254.2202538328399</v>
      </c>
      <c r="L1288">
        <v>1190.56700487439</v>
      </c>
      <c r="M1288">
        <v>63.165532871875598</v>
      </c>
      <c r="N1288">
        <v>0.70683841166388095</v>
      </c>
      <c r="O1288">
        <v>28.2886698704895</v>
      </c>
      <c r="P1288">
        <v>36.433850086125403</v>
      </c>
      <c r="Q1288">
        <v>-4.0337926939604002E-2</v>
      </c>
    </row>
    <row r="1289" spans="1:17" hidden="1" x14ac:dyDescent="0.3">
      <c r="A1289" t="s">
        <v>2741</v>
      </c>
      <c r="B1289" t="s">
        <v>2742</v>
      </c>
      <c r="C1289" t="s">
        <v>3184</v>
      </c>
      <c r="D1289" t="s">
        <v>2743</v>
      </c>
      <c r="E1289">
        <v>1560.4131977500001</v>
      </c>
      <c r="F1289">
        <v>1420</v>
      </c>
      <c r="G1289">
        <v>435.65221189688799</v>
      </c>
      <c r="H1289">
        <v>-8.6093112047300799</v>
      </c>
      <c r="I1289">
        <v>101.59611877199499</v>
      </c>
      <c r="J1289">
        <v>-3.0395630236781002</v>
      </c>
      <c r="K1289">
        <v>1500.1149692434201</v>
      </c>
      <c r="L1289">
        <v>978.65992090395298</v>
      </c>
      <c r="M1289">
        <v>34.305872498689197</v>
      </c>
      <c r="N1289">
        <v>0.607616066770996</v>
      </c>
      <c r="O1289">
        <v>27.426056338028101</v>
      </c>
      <c r="P1289">
        <v>493.14954051796099</v>
      </c>
    </row>
    <row r="1290" spans="1:17" hidden="1" x14ac:dyDescent="0.3">
      <c r="A1290" t="s">
        <v>2744</v>
      </c>
      <c r="B1290" t="s">
        <v>2745</v>
      </c>
      <c r="C1290" t="s">
        <v>3184</v>
      </c>
      <c r="D1290" t="s">
        <v>54</v>
      </c>
      <c r="E1290">
        <v>1558.1809229299699</v>
      </c>
      <c r="F1290">
        <v>2580</v>
      </c>
      <c r="G1290">
        <v>75.099848255324105</v>
      </c>
      <c r="H1290">
        <v>-7.8107060865024698</v>
      </c>
      <c r="I1290">
        <v>44.877903767797797</v>
      </c>
      <c r="J1290">
        <v>-0.70927845992140803</v>
      </c>
      <c r="K1290">
        <v>2434.3046118494599</v>
      </c>
      <c r="L1290">
        <v>1941.14068298083</v>
      </c>
      <c r="M1290">
        <v>56.367155893235903</v>
      </c>
      <c r="N1290">
        <v>1.1705699481865199</v>
      </c>
      <c r="O1290">
        <v>9.87403100775194</v>
      </c>
      <c r="P1290">
        <v>114.99999999999901</v>
      </c>
    </row>
    <row r="1291" spans="1:17" hidden="1" x14ac:dyDescent="0.3">
      <c r="A1291" t="s">
        <v>2746</v>
      </c>
      <c r="B1291" t="s">
        <v>2747</v>
      </c>
      <c r="C1291" t="s">
        <v>3184</v>
      </c>
      <c r="D1291" t="s">
        <v>130</v>
      </c>
      <c r="E1291">
        <v>1556.0060904899999</v>
      </c>
      <c r="F1291">
        <v>117.25</v>
      </c>
      <c r="G1291">
        <v>43.383350347194899</v>
      </c>
      <c r="H1291">
        <v>-12.667118425336101</v>
      </c>
      <c r="I1291">
        <v>0.136647940867103</v>
      </c>
      <c r="J1291">
        <v>-0.20365807178569401</v>
      </c>
      <c r="K1291">
        <v>129.31441719836599</v>
      </c>
      <c r="L1291">
        <v>116.48945317881901</v>
      </c>
      <c r="M1291">
        <v>37.504740103819202</v>
      </c>
      <c r="N1291">
        <v>0.62221458026496301</v>
      </c>
      <c r="O1291">
        <v>28.7420042643923</v>
      </c>
      <c r="P1291">
        <v>77.114803625377604</v>
      </c>
      <c r="Q1291">
        <v>6.9182036432555993E-2</v>
      </c>
    </row>
    <row r="1292" spans="1:17" hidden="1" x14ac:dyDescent="0.3">
      <c r="A1292" t="s">
        <v>2748</v>
      </c>
      <c r="B1292" t="s">
        <v>2749</v>
      </c>
      <c r="C1292" t="s">
        <v>3184</v>
      </c>
      <c r="D1292" t="s">
        <v>431</v>
      </c>
      <c r="E1292">
        <v>1552.60643686206</v>
      </c>
      <c r="F1292">
        <v>151.12</v>
      </c>
      <c r="G1292">
        <v>-34.515325947672103</v>
      </c>
      <c r="H1292">
        <v>-10.981732544377699</v>
      </c>
      <c r="I1292">
        <v>-17.7678245364459</v>
      </c>
      <c r="J1292">
        <v>-5.3127312883934001</v>
      </c>
      <c r="O1292">
        <v>17.125463208046501</v>
      </c>
      <c r="P1292">
        <v>3.5990950846644201</v>
      </c>
    </row>
    <row r="1293" spans="1:17" hidden="1" x14ac:dyDescent="0.3">
      <c r="A1293" t="s">
        <v>2750</v>
      </c>
      <c r="B1293" t="s">
        <v>2751</v>
      </c>
      <c r="C1293" t="s">
        <v>3184</v>
      </c>
      <c r="E1293">
        <v>1550.72824539</v>
      </c>
      <c r="F1293">
        <v>1003.65</v>
      </c>
      <c r="G1293">
        <v>35.492364131548896</v>
      </c>
      <c r="H1293">
        <v>-10.2215243881575</v>
      </c>
      <c r="I1293">
        <v>23.5109016661456</v>
      </c>
      <c r="J1293">
        <v>-4.1119277654713899</v>
      </c>
      <c r="K1293">
        <v>1083.97869262981</v>
      </c>
      <c r="L1293">
        <v>943.51066039158502</v>
      </c>
      <c r="M1293">
        <v>21.442985814372001</v>
      </c>
      <c r="N1293">
        <v>0.61451114888914904</v>
      </c>
      <c r="O1293">
        <v>24.734718278284198</v>
      </c>
      <c r="P1293">
        <v>73.341968911916993</v>
      </c>
      <c r="Q1293">
        <v>8.7689317562458E-2</v>
      </c>
    </row>
    <row r="1294" spans="1:17" hidden="1" x14ac:dyDescent="0.3">
      <c r="A1294" t="s">
        <v>2752</v>
      </c>
      <c r="B1294" t="s">
        <v>2753</v>
      </c>
      <c r="C1294" t="s">
        <v>3184</v>
      </c>
      <c r="D1294" t="s">
        <v>228</v>
      </c>
      <c r="E1294">
        <v>1549.4118604410201</v>
      </c>
      <c r="F1294">
        <v>548.54999999999995</v>
      </c>
      <c r="G1294">
        <v>102.844283722992</v>
      </c>
      <c r="H1294">
        <v>21.5857960349684</v>
      </c>
      <c r="I1294">
        <v>22.378492517283298</v>
      </c>
      <c r="J1294">
        <v>4.6880733422670504</v>
      </c>
      <c r="K1294">
        <v>476.64037437790699</v>
      </c>
      <c r="L1294">
        <v>403.12805173842003</v>
      </c>
      <c r="M1294">
        <v>58.575768160580303</v>
      </c>
      <c r="N1294">
        <v>3.1550320340210498</v>
      </c>
      <c r="O1294">
        <v>13.326041381824799</v>
      </c>
      <c r="P1294">
        <v>146.98334083745999</v>
      </c>
      <c r="Q1294">
        <v>0.13685062270150999</v>
      </c>
    </row>
    <row r="1295" spans="1:17" hidden="1" x14ac:dyDescent="0.3">
      <c r="A1295" t="s">
        <v>2754</v>
      </c>
      <c r="B1295" t="s">
        <v>2755</v>
      </c>
      <c r="C1295" t="s">
        <v>3184</v>
      </c>
      <c r="D1295" t="s">
        <v>289</v>
      </c>
      <c r="E1295">
        <v>1549.06135137</v>
      </c>
      <c r="F1295">
        <v>28.24</v>
      </c>
      <c r="G1295">
        <v>-41.047062023938999</v>
      </c>
      <c r="H1295">
        <v>-6.6845847621735599</v>
      </c>
      <c r="I1295">
        <v>-26.8439460451863</v>
      </c>
      <c r="J1295">
        <v>6.9354060857826703</v>
      </c>
      <c r="K1295">
        <v>29.210961346740699</v>
      </c>
      <c r="L1295">
        <v>31.140102215457699</v>
      </c>
      <c r="M1295">
        <v>54.4495008895477</v>
      </c>
      <c r="N1295">
        <v>0.52105984582278297</v>
      </c>
      <c r="O1295">
        <v>62.181303116147298</v>
      </c>
      <c r="P1295">
        <v>25.511111111111099</v>
      </c>
      <c r="Q1295">
        <v>-4.6665701928944002E-2</v>
      </c>
    </row>
    <row r="1296" spans="1:17" hidden="1" x14ac:dyDescent="0.3">
      <c r="A1296" t="s">
        <v>2756</v>
      </c>
      <c r="B1296" t="s">
        <v>2757</v>
      </c>
      <c r="C1296" t="s">
        <v>3184</v>
      </c>
      <c r="D1296" t="s">
        <v>21</v>
      </c>
      <c r="E1296">
        <v>1548.9700323274999</v>
      </c>
      <c r="F1296">
        <v>263.60000000000002</v>
      </c>
      <c r="G1296">
        <v>75.679609826760796</v>
      </c>
      <c r="H1296">
        <v>-2.5869186744377202</v>
      </c>
      <c r="I1296">
        <v>57.077209014056699</v>
      </c>
      <c r="J1296">
        <v>5.18695673220064</v>
      </c>
      <c r="K1296">
        <v>253.96771439496001</v>
      </c>
      <c r="L1296">
        <v>192.87889438547401</v>
      </c>
      <c r="M1296">
        <v>49.985697549987201</v>
      </c>
      <c r="N1296">
        <v>0.36934879436508899</v>
      </c>
      <c r="O1296">
        <v>21.358118361153199</v>
      </c>
      <c r="P1296">
        <v>138.552036199095</v>
      </c>
      <c r="Q1296">
        <v>0.10802245279101801</v>
      </c>
    </row>
    <row r="1297" spans="1:17" hidden="1" x14ac:dyDescent="0.3">
      <c r="A1297" t="s">
        <v>2758</v>
      </c>
      <c r="B1297" t="s">
        <v>2759</v>
      </c>
      <c r="C1297" t="s">
        <v>3184</v>
      </c>
      <c r="D1297" t="s">
        <v>1581</v>
      </c>
      <c r="E1297">
        <v>1541.16379379204</v>
      </c>
      <c r="F1297">
        <v>123.4</v>
      </c>
      <c r="G1297">
        <v>330.29325454961702</v>
      </c>
      <c r="H1297">
        <v>21.083866235179801</v>
      </c>
      <c r="I1297">
        <v>103.22242749709601</v>
      </c>
      <c r="J1297">
        <v>3.8445749073563702</v>
      </c>
      <c r="K1297">
        <v>102.34922260624801</v>
      </c>
      <c r="L1297">
        <v>72.888492542881295</v>
      </c>
      <c r="M1297">
        <v>64.277217195634904</v>
      </c>
      <c r="N1297">
        <v>1.0810120145075299</v>
      </c>
      <c r="O1297">
        <v>4.0518638573743901</v>
      </c>
      <c r="P1297">
        <v>378.29457364340999</v>
      </c>
      <c r="Q1297">
        <v>6.7076426812980997E-2</v>
      </c>
    </row>
    <row r="1298" spans="1:17" hidden="1" x14ac:dyDescent="0.3">
      <c r="A1298" t="s">
        <v>2760</v>
      </c>
      <c r="B1298" t="s">
        <v>2761</v>
      </c>
      <c r="C1298" t="s">
        <v>3184</v>
      </c>
      <c r="D1298" t="s">
        <v>261</v>
      </c>
      <c r="E1298">
        <v>1540.37</v>
      </c>
      <c r="F1298">
        <v>1165.3</v>
      </c>
      <c r="G1298">
        <v>29.8425760778021</v>
      </c>
      <c r="H1298">
        <v>-5.7305493619480998</v>
      </c>
      <c r="I1298">
        <v>30.082018334655501</v>
      </c>
      <c r="J1298">
        <v>3.3062328861692198</v>
      </c>
      <c r="K1298">
        <v>1238.6904096600999</v>
      </c>
      <c r="L1298">
        <v>1082.5856545726599</v>
      </c>
      <c r="M1298">
        <v>39.241156971008003</v>
      </c>
      <c r="N1298">
        <v>0.447267667326469</v>
      </c>
      <c r="O1298">
        <v>34.720672788123203</v>
      </c>
      <c r="P1298">
        <v>85.100468588674403</v>
      </c>
      <c r="Q1298">
        <v>6.6309043557515004E-2</v>
      </c>
    </row>
    <row r="1299" spans="1:17" hidden="1" x14ac:dyDescent="0.3">
      <c r="A1299" t="s">
        <v>2762</v>
      </c>
      <c r="B1299" t="s">
        <v>2763</v>
      </c>
      <c r="C1299" t="s">
        <v>3184</v>
      </c>
      <c r="D1299" t="s">
        <v>187</v>
      </c>
      <c r="E1299">
        <v>1539.1374450000001</v>
      </c>
      <c r="F1299">
        <v>111.57</v>
      </c>
      <c r="G1299">
        <v>6.3503543894347798</v>
      </c>
      <c r="H1299">
        <v>-4.9553252662742802</v>
      </c>
      <c r="I1299">
        <v>-39.436847637614598</v>
      </c>
      <c r="J1299">
        <v>2.1782118219092101</v>
      </c>
      <c r="K1299">
        <v>120.134296784987</v>
      </c>
      <c r="L1299">
        <v>117.73210004529</v>
      </c>
      <c r="M1299">
        <v>41.479756118399798</v>
      </c>
      <c r="N1299">
        <v>0.51400991481771996</v>
      </c>
      <c r="O1299">
        <v>40.718831227032297</v>
      </c>
      <c r="P1299">
        <v>40.604914933837399</v>
      </c>
      <c r="Q1299">
        <v>8.4434054235206002E-2</v>
      </c>
    </row>
    <row r="1300" spans="1:17" hidden="1" x14ac:dyDescent="0.3">
      <c r="A1300" t="s">
        <v>2764</v>
      </c>
      <c r="B1300" t="s">
        <v>2765</v>
      </c>
      <c r="C1300" t="s">
        <v>3184</v>
      </c>
      <c r="D1300" t="s">
        <v>124</v>
      </c>
      <c r="E1300">
        <v>1535.6245254831399</v>
      </c>
      <c r="F1300">
        <v>12.56</v>
      </c>
      <c r="G1300">
        <v>2.9134642918504201</v>
      </c>
      <c r="H1300">
        <v>-7.7296895499225799</v>
      </c>
      <c r="I1300">
        <v>-29.64527018367</v>
      </c>
      <c r="J1300">
        <v>2.2978260629804099</v>
      </c>
      <c r="K1300">
        <v>13.311807771869599</v>
      </c>
      <c r="L1300">
        <v>13.3612122860797</v>
      </c>
      <c r="M1300">
        <v>33.310933344476403</v>
      </c>
      <c r="N1300">
        <v>1.0697121265548299</v>
      </c>
      <c r="O1300">
        <v>46.496815286624098</v>
      </c>
      <c r="P1300">
        <v>61.025641025641001</v>
      </c>
      <c r="Q1300">
        <v>5.9638445208071003E-2</v>
      </c>
    </row>
    <row r="1301" spans="1:17" hidden="1" x14ac:dyDescent="0.3">
      <c r="A1301" t="s">
        <v>2766</v>
      </c>
      <c r="B1301" t="s">
        <v>2767</v>
      </c>
      <c r="C1301" t="s">
        <v>3184</v>
      </c>
      <c r="D1301" t="s">
        <v>215</v>
      </c>
      <c r="E1301">
        <v>1533.7527806999999</v>
      </c>
      <c r="F1301">
        <v>897.95</v>
      </c>
      <c r="G1301">
        <v>135.58494387576599</v>
      </c>
      <c r="H1301">
        <v>-0.56481650738334399</v>
      </c>
      <c r="I1301">
        <v>26.505801369478299</v>
      </c>
      <c r="J1301">
        <v>1.17899181459533</v>
      </c>
      <c r="K1301">
        <v>851.236345339369</v>
      </c>
      <c r="L1301">
        <v>705.42388970974798</v>
      </c>
      <c r="M1301">
        <v>56.910449440087199</v>
      </c>
      <c r="N1301">
        <v>0.90650750021017901</v>
      </c>
      <c r="O1301">
        <v>12.7679714906175</v>
      </c>
      <c r="P1301">
        <v>169.654654654654</v>
      </c>
      <c r="Q1301">
        <v>0.130694678495404</v>
      </c>
    </row>
    <row r="1302" spans="1:17" hidden="1" x14ac:dyDescent="0.3">
      <c r="A1302" t="s">
        <v>2768</v>
      </c>
      <c r="B1302" t="s">
        <v>2769</v>
      </c>
      <c r="C1302" t="s">
        <v>3184</v>
      </c>
      <c r="D1302" t="s">
        <v>270</v>
      </c>
      <c r="E1302">
        <v>1533.17633168</v>
      </c>
      <c r="F1302">
        <v>113.12</v>
      </c>
      <c r="G1302">
        <v>-33.877407869573801</v>
      </c>
      <c r="H1302">
        <v>-0.40118111597236999</v>
      </c>
      <c r="I1302">
        <v>-8.2914960965838702</v>
      </c>
      <c r="J1302">
        <v>7.2743184970999604</v>
      </c>
      <c r="K1302">
        <v>112.19677437388501</v>
      </c>
      <c r="L1302">
        <v>111.690851797495</v>
      </c>
      <c r="M1302">
        <v>62.019527520233801</v>
      </c>
      <c r="N1302">
        <v>0.738331450540891</v>
      </c>
      <c r="O1302">
        <v>14.0293493635077</v>
      </c>
      <c r="P1302">
        <v>22.956521739130402</v>
      </c>
      <c r="Q1302">
        <v>-5.2668267216614002E-2</v>
      </c>
    </row>
    <row r="1303" spans="1:17" hidden="1" x14ac:dyDescent="0.3">
      <c r="A1303" t="s">
        <v>2770</v>
      </c>
      <c r="B1303" t="s">
        <v>2771</v>
      </c>
      <c r="C1303" t="s">
        <v>3184</v>
      </c>
      <c r="D1303" t="s">
        <v>2772</v>
      </c>
      <c r="E1303">
        <v>1531.0679576042</v>
      </c>
      <c r="F1303">
        <v>663.1</v>
      </c>
      <c r="G1303">
        <v>184.96834081966199</v>
      </c>
      <c r="H1303">
        <v>-8.2832913656734295</v>
      </c>
      <c r="I1303">
        <v>102.602937764963</v>
      </c>
      <c r="J1303">
        <v>-3.30079496694818</v>
      </c>
      <c r="K1303">
        <v>610.78806443681196</v>
      </c>
      <c r="L1303">
        <v>421.37311546122902</v>
      </c>
      <c r="M1303">
        <v>46.918193243702198</v>
      </c>
      <c r="N1303">
        <v>0.45858585858585799</v>
      </c>
      <c r="O1303">
        <v>13.693258935303801</v>
      </c>
      <c r="P1303">
        <v>256.60123689163697</v>
      </c>
    </row>
    <row r="1304" spans="1:17" hidden="1" x14ac:dyDescent="0.3">
      <c r="A1304" t="s">
        <v>2773</v>
      </c>
      <c r="B1304" t="s">
        <v>2774</v>
      </c>
      <c r="C1304" t="s">
        <v>3184</v>
      </c>
      <c r="D1304" t="s">
        <v>400</v>
      </c>
      <c r="E1304">
        <v>1530.3</v>
      </c>
      <c r="F1304">
        <v>247.5</v>
      </c>
      <c r="G1304">
        <v>-5.8864412311193197</v>
      </c>
      <c r="H1304">
        <v>-2.65642566202435</v>
      </c>
      <c r="I1304">
        <v>69.368851735688395</v>
      </c>
      <c r="J1304">
        <v>3.6457700955597199</v>
      </c>
      <c r="K1304">
        <v>243.89089619150201</v>
      </c>
      <c r="L1304">
        <v>206.41325884479701</v>
      </c>
      <c r="M1304">
        <v>43.425812146038801</v>
      </c>
      <c r="N1304">
        <v>0.472922451238032</v>
      </c>
      <c r="O1304">
        <v>16.767676767676701</v>
      </c>
      <c r="P1304">
        <v>119.02654867256599</v>
      </c>
      <c r="Q1304">
        <v>-7.7386631513953003E-2</v>
      </c>
    </row>
    <row r="1305" spans="1:17" hidden="1" x14ac:dyDescent="0.3">
      <c r="A1305" t="s">
        <v>2775</v>
      </c>
      <c r="B1305" t="s">
        <v>2776</v>
      </c>
      <c r="C1305" t="s">
        <v>3184</v>
      </c>
      <c r="D1305" t="s">
        <v>400</v>
      </c>
      <c r="E1305">
        <v>1527.97411157125</v>
      </c>
      <c r="F1305">
        <v>316.8</v>
      </c>
      <c r="G1305">
        <v>6.9903116047983103</v>
      </c>
      <c r="H1305">
        <v>32.720457916428202</v>
      </c>
      <c r="I1305">
        <v>25.821262711156901</v>
      </c>
      <c r="J1305">
        <v>11.184136848831701</v>
      </c>
      <c r="K1305">
        <v>250.05053670127501</v>
      </c>
      <c r="L1305">
        <v>227.92152612950699</v>
      </c>
      <c r="M1305">
        <v>79.024905889695006</v>
      </c>
      <c r="N1305">
        <v>2.5772256509505098</v>
      </c>
      <c r="O1305">
        <v>0.69444444444444198</v>
      </c>
      <c r="P1305">
        <v>72.784292337060194</v>
      </c>
      <c r="Q1305">
        <v>9.4276785642936997E-2</v>
      </c>
    </row>
    <row r="1306" spans="1:17" hidden="1" x14ac:dyDescent="0.3">
      <c r="A1306" t="s">
        <v>2777</v>
      </c>
      <c r="B1306" t="s">
        <v>2778</v>
      </c>
      <c r="C1306" t="s">
        <v>3184</v>
      </c>
      <c r="D1306" t="s">
        <v>270</v>
      </c>
      <c r="E1306">
        <v>1525.9954976608899</v>
      </c>
      <c r="F1306">
        <v>379.4</v>
      </c>
      <c r="G1306">
        <v>76.005968279091206</v>
      </c>
      <c r="H1306">
        <v>-5.9813511561245196</v>
      </c>
      <c r="I1306">
        <v>53.235888371337701</v>
      </c>
      <c r="J1306">
        <v>-1.25490424657442</v>
      </c>
      <c r="K1306">
        <v>370.02902995181103</v>
      </c>
      <c r="M1306">
        <v>33.944874285954398</v>
      </c>
      <c r="N1306">
        <v>0.40294688786355998</v>
      </c>
      <c r="O1306">
        <v>22.2983658408012</v>
      </c>
      <c r="P1306">
        <v>121.418149985409</v>
      </c>
    </row>
    <row r="1307" spans="1:17" hidden="1" x14ac:dyDescent="0.3">
      <c r="A1307" t="s">
        <v>2779</v>
      </c>
      <c r="B1307" t="s">
        <v>2780</v>
      </c>
      <c r="C1307" t="s">
        <v>3184</v>
      </c>
      <c r="D1307" t="s">
        <v>130</v>
      </c>
      <c r="E1307">
        <v>1525.77203436491</v>
      </c>
      <c r="F1307">
        <v>56.21</v>
      </c>
      <c r="G1307">
        <v>98.273788178490094</v>
      </c>
      <c r="H1307">
        <v>17.702932462045201</v>
      </c>
      <c r="I1307">
        <v>53.506569372515997</v>
      </c>
      <c r="J1307">
        <v>3.75206267519845</v>
      </c>
      <c r="K1307">
        <v>50.9576993390057</v>
      </c>
      <c r="L1307">
        <v>39.521938276777</v>
      </c>
      <c r="M1307">
        <v>55.729275318591696</v>
      </c>
      <c r="N1307">
        <v>0.53546951977633594</v>
      </c>
      <c r="O1307">
        <v>22.576054082903301</v>
      </c>
      <c r="P1307">
        <v>135.68134171907701</v>
      </c>
      <c r="Q1307">
        <v>8.9066791354081007E-2</v>
      </c>
    </row>
    <row r="1308" spans="1:17" hidden="1" x14ac:dyDescent="0.3">
      <c r="A1308" t="s">
        <v>2781</v>
      </c>
      <c r="B1308" t="s">
        <v>2782</v>
      </c>
      <c r="C1308" t="s">
        <v>3184</v>
      </c>
      <c r="D1308" t="s">
        <v>143</v>
      </c>
      <c r="E1308">
        <v>1524.8618376639999</v>
      </c>
      <c r="F1308">
        <v>159.47999999999999</v>
      </c>
      <c r="G1308">
        <v>31.875247223155402</v>
      </c>
      <c r="H1308">
        <v>-7.8925955209082099</v>
      </c>
      <c r="I1308">
        <v>-24.0969815777711</v>
      </c>
      <c r="J1308">
        <v>-1.3552128910521</v>
      </c>
      <c r="K1308">
        <v>176.814690976599</v>
      </c>
      <c r="L1308">
        <v>168.28443692268999</v>
      </c>
      <c r="M1308">
        <v>28.8375688003619</v>
      </c>
      <c r="N1308">
        <v>0.561727076255506</v>
      </c>
      <c r="O1308">
        <v>67.763982944569804</v>
      </c>
      <c r="P1308">
        <v>75.542102366538202</v>
      </c>
      <c r="Q1308">
        <v>7.6031819203436005E-2</v>
      </c>
    </row>
    <row r="1309" spans="1:17" hidden="1" x14ac:dyDescent="0.3">
      <c r="A1309" t="s">
        <v>2783</v>
      </c>
      <c r="B1309" t="s">
        <v>2784</v>
      </c>
      <c r="C1309" t="s">
        <v>3184</v>
      </c>
      <c r="D1309" t="s">
        <v>613</v>
      </c>
      <c r="E1309">
        <v>1521.6750179600001</v>
      </c>
      <c r="F1309">
        <v>669.45</v>
      </c>
      <c r="G1309">
        <v>29.868415864791299</v>
      </c>
      <c r="H1309">
        <v>-3.98587007999134</v>
      </c>
      <c r="I1309">
        <v>38.499627112918802</v>
      </c>
      <c r="J1309">
        <v>2.56289380555316</v>
      </c>
      <c r="K1309">
        <v>695.36919637896494</v>
      </c>
      <c r="L1309">
        <v>582.36313814494804</v>
      </c>
      <c r="M1309">
        <v>43.495805096355198</v>
      </c>
      <c r="N1309">
        <v>0.40320320601653298</v>
      </c>
      <c r="O1309">
        <v>29.1956083352005</v>
      </c>
      <c r="P1309">
        <v>77.220383851753795</v>
      </c>
      <c r="Q1309">
        <v>3.1836288416949E-2</v>
      </c>
    </row>
    <row r="1310" spans="1:17" hidden="1" x14ac:dyDescent="0.3">
      <c r="A1310" t="s">
        <v>2785</v>
      </c>
      <c r="B1310" t="s">
        <v>2786</v>
      </c>
      <c r="C1310" t="s">
        <v>3184</v>
      </c>
      <c r="D1310" t="s">
        <v>215</v>
      </c>
      <c r="E1310">
        <v>1519.39332362</v>
      </c>
      <c r="F1310">
        <v>384.55</v>
      </c>
      <c r="G1310">
        <v>-49.357346817619501</v>
      </c>
      <c r="H1310">
        <v>6.5425253855047103</v>
      </c>
      <c r="I1310">
        <v>-29.1240263899121</v>
      </c>
      <c r="J1310">
        <v>13.172319330380301</v>
      </c>
      <c r="K1310">
        <v>386.97489006236299</v>
      </c>
      <c r="L1310">
        <v>446.651219843246</v>
      </c>
      <c r="M1310">
        <v>77.248838244465105</v>
      </c>
      <c r="N1310">
        <v>1.7509016974964899</v>
      </c>
      <c r="O1310">
        <v>65.232089455207301</v>
      </c>
      <c r="P1310">
        <v>10.2178274577242</v>
      </c>
    </row>
    <row r="1311" spans="1:17" hidden="1" x14ac:dyDescent="0.3">
      <c r="A1311" t="s">
        <v>2787</v>
      </c>
      <c r="B1311" t="s">
        <v>2788</v>
      </c>
      <c r="C1311" t="s">
        <v>3184</v>
      </c>
      <c r="D1311" t="s">
        <v>21</v>
      </c>
      <c r="E1311">
        <v>1517.56720792172</v>
      </c>
      <c r="F1311">
        <v>887.75</v>
      </c>
      <c r="G1311">
        <v>732.17795010609495</v>
      </c>
      <c r="H1311">
        <v>17.012142290942599</v>
      </c>
      <c r="I1311">
        <v>273.42870025685198</v>
      </c>
      <c r="J1311">
        <v>10.593111492722199</v>
      </c>
      <c r="K1311">
        <v>785.24445887730894</v>
      </c>
      <c r="M1311">
        <v>66.287905499125301</v>
      </c>
      <c r="N1311">
        <v>0.55354353485681196</v>
      </c>
      <c r="O1311">
        <v>12.419036891016599</v>
      </c>
      <c r="P1311">
        <v>852.010723860589</v>
      </c>
    </row>
    <row r="1312" spans="1:17" hidden="1" x14ac:dyDescent="0.3">
      <c r="A1312" t="s">
        <v>2789</v>
      </c>
      <c r="B1312" t="s">
        <v>2790</v>
      </c>
      <c r="C1312" t="s">
        <v>3184</v>
      </c>
      <c r="D1312" t="s">
        <v>124</v>
      </c>
      <c r="E1312">
        <v>1512.80609766</v>
      </c>
      <c r="F1312">
        <v>66.010000000000005</v>
      </c>
      <c r="G1312">
        <v>20.2498342152997</v>
      </c>
      <c r="H1312">
        <v>-5.8691686475746296</v>
      </c>
      <c r="I1312">
        <v>-2.51455477840718</v>
      </c>
      <c r="J1312">
        <v>-0.69727172801140502</v>
      </c>
      <c r="K1312">
        <v>69.374372593862503</v>
      </c>
      <c r="L1312">
        <v>62.473638041664003</v>
      </c>
      <c r="M1312">
        <v>26.126075531721099</v>
      </c>
      <c r="N1312">
        <v>0.38179134823720201</v>
      </c>
      <c r="O1312">
        <v>30.283290410543799</v>
      </c>
      <c r="P1312">
        <v>83.106796116504796</v>
      </c>
      <c r="Q1312">
        <v>5.1880360747302998E-2</v>
      </c>
    </row>
    <row r="1313" spans="1:17" hidden="1" x14ac:dyDescent="0.3">
      <c r="A1313" t="s">
        <v>2791</v>
      </c>
      <c r="B1313" t="s">
        <v>2792</v>
      </c>
      <c r="C1313" t="s">
        <v>3184</v>
      </c>
      <c r="D1313" t="s">
        <v>46</v>
      </c>
      <c r="E1313">
        <v>1510.73775</v>
      </c>
      <c r="F1313">
        <v>370.25</v>
      </c>
      <c r="G1313">
        <v>-18.094178708125799</v>
      </c>
      <c r="H1313">
        <v>-10.428918601086901</v>
      </c>
      <c r="I1313">
        <v>34.637877272399301</v>
      </c>
      <c r="J1313">
        <v>2.3703112815349501</v>
      </c>
      <c r="K1313">
        <v>406.57621946272002</v>
      </c>
      <c r="L1313">
        <v>364.05253890514001</v>
      </c>
      <c r="M1313">
        <v>31.544817024038199</v>
      </c>
      <c r="N1313">
        <v>0.51043712332840996</v>
      </c>
      <c r="O1313">
        <v>34.355165428764302</v>
      </c>
      <c r="P1313">
        <v>60.873343471648901</v>
      </c>
      <c r="Q1313">
        <v>6.5714952451482997E-2</v>
      </c>
    </row>
    <row r="1314" spans="1:17" hidden="1" x14ac:dyDescent="0.3">
      <c r="A1314" t="s">
        <v>2793</v>
      </c>
      <c r="B1314" t="s">
        <v>2794</v>
      </c>
      <c r="C1314" t="s">
        <v>3184</v>
      </c>
      <c r="D1314" t="s">
        <v>270</v>
      </c>
      <c r="E1314">
        <v>1507.8659662109601</v>
      </c>
      <c r="F1314">
        <v>505</v>
      </c>
      <c r="G1314">
        <v>-4.0801019445936602</v>
      </c>
      <c r="H1314">
        <v>0.175912473965182</v>
      </c>
      <c r="I1314">
        <v>22.477177355201501</v>
      </c>
      <c r="J1314">
        <v>3.481303200842</v>
      </c>
      <c r="K1314">
        <v>512.41321605599899</v>
      </c>
      <c r="L1314">
        <v>449.83515070905099</v>
      </c>
      <c r="M1314">
        <v>35.722649349625001</v>
      </c>
      <c r="N1314">
        <v>0.80216931071044495</v>
      </c>
      <c r="O1314">
        <v>13.6336633663366</v>
      </c>
      <c r="P1314">
        <v>53.8695917123705</v>
      </c>
      <c r="Q1314">
        <v>-1.8039452767006001E-2</v>
      </c>
    </row>
    <row r="1315" spans="1:17" hidden="1" x14ac:dyDescent="0.3">
      <c r="A1315" t="s">
        <v>2795</v>
      </c>
      <c r="B1315" t="s">
        <v>2796</v>
      </c>
      <c r="C1315" t="s">
        <v>3184</v>
      </c>
      <c r="D1315" t="s">
        <v>613</v>
      </c>
      <c r="E1315">
        <v>1504.3269476400001</v>
      </c>
      <c r="F1315">
        <v>146.31</v>
      </c>
      <c r="G1315">
        <v>-20.394940699041399</v>
      </c>
      <c r="H1315">
        <v>5.5992152802522597</v>
      </c>
      <c r="I1315">
        <v>-10.0197778516757</v>
      </c>
      <c r="J1315">
        <v>0.387106552925989</v>
      </c>
      <c r="K1315">
        <v>148.16966879610399</v>
      </c>
      <c r="L1315">
        <v>142.470010399058</v>
      </c>
      <c r="M1315">
        <v>48.858252653640399</v>
      </c>
      <c r="N1315">
        <v>1.36328838678732</v>
      </c>
      <c r="O1315">
        <v>28.460118925568899</v>
      </c>
      <c r="P1315">
        <v>27.781659388646201</v>
      </c>
      <c r="Q1315">
        <v>-7.3345640337970003E-2</v>
      </c>
    </row>
    <row r="1316" spans="1:17" hidden="1" x14ac:dyDescent="0.3">
      <c r="A1316" t="s">
        <v>2797</v>
      </c>
      <c r="B1316" t="s">
        <v>2798</v>
      </c>
      <c r="C1316" t="s">
        <v>3184</v>
      </c>
      <c r="D1316" t="s">
        <v>277</v>
      </c>
      <c r="E1316">
        <v>1502.4238091299901</v>
      </c>
      <c r="F1316">
        <v>178.03</v>
      </c>
      <c r="G1316">
        <v>-40.592527893395904</v>
      </c>
      <c r="H1316">
        <v>-1.62634739067874</v>
      </c>
      <c r="I1316">
        <v>-17.039903960352301</v>
      </c>
      <c r="J1316">
        <v>1.8194232297917801</v>
      </c>
      <c r="K1316">
        <v>181.06400374865501</v>
      </c>
      <c r="M1316">
        <v>46.358061410281401</v>
      </c>
      <c r="N1316">
        <v>0.54737845078458403</v>
      </c>
      <c r="O1316">
        <v>23.5185081166095</v>
      </c>
      <c r="P1316">
        <v>38.329448329448297</v>
      </c>
    </row>
    <row r="1317" spans="1:17" hidden="1" x14ac:dyDescent="0.3">
      <c r="A1317" t="s">
        <v>2799</v>
      </c>
      <c r="B1317" t="s">
        <v>2800</v>
      </c>
      <c r="C1317" t="s">
        <v>3184</v>
      </c>
      <c r="D1317" t="s">
        <v>757</v>
      </c>
      <c r="E1317">
        <v>1502.0466694199999</v>
      </c>
      <c r="F1317">
        <v>276.44</v>
      </c>
      <c r="G1317">
        <v>2.3974737294790698</v>
      </c>
      <c r="H1317">
        <v>2.5026290537073299</v>
      </c>
      <c r="I1317">
        <v>1.16496016063139</v>
      </c>
      <c r="J1317">
        <v>3.0932779488179598</v>
      </c>
      <c r="K1317">
        <v>272.21941273858602</v>
      </c>
      <c r="L1317">
        <v>251.29692541345599</v>
      </c>
      <c r="M1317">
        <v>57.335343564974302</v>
      </c>
      <c r="N1317">
        <v>1.20816540200626</v>
      </c>
      <c r="O1317">
        <v>4.0659817681956296</v>
      </c>
      <c r="P1317">
        <v>36.251170585046097</v>
      </c>
      <c r="Q1317">
        <v>2.5420345253382999E-2</v>
      </c>
    </row>
    <row r="1318" spans="1:17" hidden="1" x14ac:dyDescent="0.3">
      <c r="A1318" t="s">
        <v>2801</v>
      </c>
      <c r="B1318" t="s">
        <v>2802</v>
      </c>
      <c r="C1318" t="s">
        <v>3184</v>
      </c>
      <c r="D1318" t="s">
        <v>270</v>
      </c>
      <c r="E1318">
        <v>1499.4503129100001</v>
      </c>
      <c r="F1318">
        <v>1034.55</v>
      </c>
      <c r="G1318">
        <v>154.02486047366401</v>
      </c>
      <c r="H1318">
        <v>15.086463468713299</v>
      </c>
      <c r="I1318">
        <v>33.243844122349003</v>
      </c>
      <c r="J1318">
        <v>6.1897023612092799</v>
      </c>
      <c r="K1318">
        <v>910.71343418599702</v>
      </c>
      <c r="L1318">
        <v>687.25289298137898</v>
      </c>
      <c r="M1318">
        <v>67.623870505008099</v>
      </c>
      <c r="N1318">
        <v>0.94315212145540805</v>
      </c>
      <c r="O1318">
        <v>6.9450485718428299</v>
      </c>
      <c r="P1318">
        <v>206.578752407764</v>
      </c>
      <c r="Q1318">
        <v>0.14933629786590999</v>
      </c>
    </row>
    <row r="1319" spans="1:17" hidden="1" x14ac:dyDescent="0.3">
      <c r="A1319" t="s">
        <v>2803</v>
      </c>
      <c r="B1319" t="s">
        <v>2804</v>
      </c>
      <c r="C1319" t="s">
        <v>3184</v>
      </c>
      <c r="E1319">
        <v>1497.58</v>
      </c>
      <c r="F1319">
        <v>545.5</v>
      </c>
      <c r="G1319">
        <v>235.220144791964</v>
      </c>
      <c r="H1319">
        <v>72.039894167854399</v>
      </c>
      <c r="I1319">
        <v>15.1872383569627</v>
      </c>
      <c r="J1319">
        <v>9.7845550700225097</v>
      </c>
      <c r="K1319">
        <v>415.287527137327</v>
      </c>
      <c r="L1319">
        <v>377.36312711023402</v>
      </c>
      <c r="M1319">
        <v>98.292986229601894</v>
      </c>
      <c r="N1319">
        <v>0.72062104507795599</v>
      </c>
      <c r="O1319">
        <v>73.070577451879004</v>
      </c>
      <c r="P1319">
        <v>271.08843537414901</v>
      </c>
    </row>
    <row r="1320" spans="1:17" hidden="1" x14ac:dyDescent="0.3">
      <c r="A1320" t="s">
        <v>2805</v>
      </c>
      <c r="B1320" t="s">
        <v>2806</v>
      </c>
      <c r="C1320" t="s">
        <v>3184</v>
      </c>
      <c r="D1320" t="s">
        <v>982</v>
      </c>
      <c r="E1320">
        <v>1494.3025942700001</v>
      </c>
      <c r="F1320">
        <v>226.8</v>
      </c>
      <c r="G1320">
        <v>-53.973249337124003</v>
      </c>
      <c r="H1320">
        <v>1.70914743024947</v>
      </c>
      <c r="I1320">
        <v>-13.3586574856628</v>
      </c>
      <c r="J1320">
        <v>7.13862651441839</v>
      </c>
      <c r="K1320">
        <v>217.46127968885099</v>
      </c>
      <c r="L1320">
        <v>229.36700662305</v>
      </c>
      <c r="M1320">
        <v>74.339968589209505</v>
      </c>
      <c r="N1320">
        <v>1.4538292338779</v>
      </c>
      <c r="O1320">
        <v>36.0008818342151</v>
      </c>
      <c r="P1320">
        <v>18.681318681318601</v>
      </c>
      <c r="Q1320">
        <v>-3.8129154601443997E-2</v>
      </c>
    </row>
    <row r="1321" spans="1:17" hidden="1" x14ac:dyDescent="0.3">
      <c r="A1321" t="s">
        <v>2807</v>
      </c>
      <c r="B1321" t="s">
        <v>2808</v>
      </c>
      <c r="C1321" t="s">
        <v>3184</v>
      </c>
      <c r="D1321" t="s">
        <v>982</v>
      </c>
      <c r="E1321">
        <v>1493.5910970982</v>
      </c>
      <c r="F1321">
        <v>386.8</v>
      </c>
      <c r="G1321">
        <v>-35.674890899650002</v>
      </c>
      <c r="H1321">
        <v>10.290995327624801</v>
      </c>
      <c r="I1321">
        <v>-1.3202291964656001</v>
      </c>
      <c r="J1321">
        <v>15.3367239863225</v>
      </c>
      <c r="K1321">
        <v>345.78054551161102</v>
      </c>
      <c r="L1321">
        <v>347.302392812552</v>
      </c>
      <c r="M1321">
        <v>79.515645111996704</v>
      </c>
      <c r="N1321">
        <v>2.16461309793252</v>
      </c>
      <c r="O1321">
        <v>38.521199586349503</v>
      </c>
      <c r="P1321">
        <v>40.654545454545399</v>
      </c>
      <c r="Q1321">
        <v>7.0257673113907002E-2</v>
      </c>
    </row>
    <row r="1322" spans="1:17" hidden="1" x14ac:dyDescent="0.3">
      <c r="A1322" t="s">
        <v>2809</v>
      </c>
      <c r="B1322" t="s">
        <v>2810</v>
      </c>
      <c r="C1322" t="s">
        <v>3184</v>
      </c>
      <c r="D1322" t="s">
        <v>72</v>
      </c>
      <c r="E1322">
        <v>1486.38924</v>
      </c>
      <c r="F1322">
        <v>127.81</v>
      </c>
      <c r="G1322">
        <v>-1.10247827268529</v>
      </c>
      <c r="H1322">
        <v>2.2223818796485202</v>
      </c>
      <c r="I1322">
        <v>10.226616140409099</v>
      </c>
      <c r="J1322">
        <v>12.1920982908455</v>
      </c>
      <c r="K1322">
        <v>118.52728993900701</v>
      </c>
      <c r="L1322">
        <v>105.474725206261</v>
      </c>
      <c r="M1322">
        <v>62.806701240496103</v>
      </c>
      <c r="N1322">
        <v>0.67623269483614001</v>
      </c>
      <c r="O1322">
        <v>12.6672404350207</v>
      </c>
      <c r="P1322">
        <v>53.249400479616298</v>
      </c>
    </row>
    <row r="1323" spans="1:17" hidden="1" x14ac:dyDescent="0.3">
      <c r="A1323" t="s">
        <v>2811</v>
      </c>
      <c r="B1323" t="s">
        <v>2812</v>
      </c>
      <c r="C1323" t="s">
        <v>3184</v>
      </c>
      <c r="D1323" t="s">
        <v>72</v>
      </c>
      <c r="E1323">
        <v>1484.0641307384501</v>
      </c>
      <c r="F1323">
        <v>47000</v>
      </c>
      <c r="G1323">
        <v>134.37681266364899</v>
      </c>
      <c r="H1323">
        <v>-8.2177109079629105</v>
      </c>
      <c r="I1323">
        <v>79.287174081164594</v>
      </c>
      <c r="J1323">
        <v>2.96366862517305</v>
      </c>
      <c r="K1323">
        <v>51229.592532315299</v>
      </c>
      <c r="L1323">
        <v>39532.903379767697</v>
      </c>
      <c r="M1323">
        <v>22.748100960573101</v>
      </c>
      <c r="N1323">
        <v>0.87177814029363698</v>
      </c>
      <c r="O1323">
        <v>42.551063829787203</v>
      </c>
      <c r="P1323">
        <v>191.92546583850901</v>
      </c>
      <c r="Q1323">
        <v>8.5641334191832993E-2</v>
      </c>
    </row>
    <row r="1324" spans="1:17" hidden="1" x14ac:dyDescent="0.3">
      <c r="A1324" t="s">
        <v>2813</v>
      </c>
      <c r="B1324" t="s">
        <v>2814</v>
      </c>
      <c r="C1324" t="s">
        <v>3184</v>
      </c>
      <c r="D1324" t="s">
        <v>228</v>
      </c>
      <c r="E1324">
        <v>1480.5757208814</v>
      </c>
      <c r="F1324">
        <v>2366.9</v>
      </c>
      <c r="G1324">
        <v>178.99339710989301</v>
      </c>
      <c r="H1324">
        <v>37.866290456641003</v>
      </c>
      <c r="I1324">
        <v>77.296037943533307</v>
      </c>
      <c r="J1324">
        <v>3.0329355630940702</v>
      </c>
      <c r="K1324">
        <v>1946.4308785406899</v>
      </c>
      <c r="L1324">
        <v>1438.8480852845901</v>
      </c>
      <c r="M1324">
        <v>62.998098997343497</v>
      </c>
      <c r="N1324">
        <v>0.24547423185725101</v>
      </c>
      <c r="O1324">
        <v>12.7424056783133</v>
      </c>
      <c r="P1324">
        <v>220.718157181571</v>
      </c>
      <c r="Q1324">
        <v>0.12652616812457501</v>
      </c>
    </row>
    <row r="1325" spans="1:17" hidden="1" x14ac:dyDescent="0.3">
      <c r="A1325" t="s">
        <v>2815</v>
      </c>
      <c r="B1325" t="s">
        <v>2816</v>
      </c>
      <c r="C1325" t="s">
        <v>3184</v>
      </c>
      <c r="D1325" t="s">
        <v>261</v>
      </c>
      <c r="E1325">
        <v>1480.0504195200001</v>
      </c>
      <c r="F1325">
        <v>409.35</v>
      </c>
      <c r="G1325">
        <v>-37.163368573567602</v>
      </c>
      <c r="H1325">
        <v>3.08605248998429</v>
      </c>
      <c r="I1325">
        <v>11.9486145697688</v>
      </c>
      <c r="J1325">
        <v>-3.5084075487839699</v>
      </c>
      <c r="K1325">
        <v>422.94325403987398</v>
      </c>
      <c r="L1325">
        <v>408.22430740858198</v>
      </c>
      <c r="M1325">
        <v>33.698422301126897</v>
      </c>
      <c r="N1325">
        <v>0.67090113067748602</v>
      </c>
      <c r="O1325">
        <v>22.242579699523599</v>
      </c>
      <c r="P1325">
        <v>40.8394976776191</v>
      </c>
      <c r="Q1325">
        <v>5.0040848531244998E-2</v>
      </c>
    </row>
    <row r="1326" spans="1:17" hidden="1" x14ac:dyDescent="0.3">
      <c r="A1326" t="s">
        <v>2817</v>
      </c>
      <c r="B1326" t="s">
        <v>2818</v>
      </c>
      <c r="C1326" t="s">
        <v>3184</v>
      </c>
      <c r="D1326" t="s">
        <v>37</v>
      </c>
      <c r="E1326">
        <v>1465.39531639902</v>
      </c>
      <c r="F1326">
        <v>43.3</v>
      </c>
      <c r="G1326">
        <v>-24.225477457086299</v>
      </c>
      <c r="H1326">
        <v>-3.06009511747718</v>
      </c>
      <c r="I1326">
        <v>-12.9635440533752</v>
      </c>
      <c r="J1326">
        <v>4.5177153840978601</v>
      </c>
      <c r="K1326">
        <v>44.647153984661401</v>
      </c>
      <c r="L1326">
        <v>45.368261641335799</v>
      </c>
      <c r="M1326">
        <v>48.079598169904401</v>
      </c>
      <c r="N1326">
        <v>0.73599154313301796</v>
      </c>
      <c r="O1326">
        <v>83.348729792147793</v>
      </c>
      <c r="P1326">
        <v>19.613259668508199</v>
      </c>
      <c r="Q1326">
        <v>0.183165691980234</v>
      </c>
    </row>
    <row r="1327" spans="1:17" hidden="1" x14ac:dyDescent="0.3">
      <c r="A1327" t="s">
        <v>2819</v>
      </c>
      <c r="B1327" t="s">
        <v>2820</v>
      </c>
      <c r="C1327" t="s">
        <v>3184</v>
      </c>
      <c r="D1327" t="s">
        <v>468</v>
      </c>
      <c r="E1327">
        <v>1457.41025062475</v>
      </c>
      <c r="F1327">
        <v>226.36</v>
      </c>
      <c r="G1327">
        <v>-28.8265782245604</v>
      </c>
      <c r="H1327">
        <v>4.2029481135514404</v>
      </c>
      <c r="I1327">
        <v>14.6904618718289</v>
      </c>
      <c r="J1327">
        <v>2.1479915950721198</v>
      </c>
      <c r="K1327">
        <v>221.94242529655699</v>
      </c>
      <c r="L1327">
        <v>208.22274429853999</v>
      </c>
      <c r="M1327">
        <v>44.949345490926802</v>
      </c>
      <c r="N1327">
        <v>0.584128751853768</v>
      </c>
      <c r="O1327">
        <v>16.416327973140099</v>
      </c>
      <c r="P1327">
        <v>41.563477173233203</v>
      </c>
      <c r="Q1327">
        <v>-3.8053031154180001E-3</v>
      </c>
    </row>
    <row r="1328" spans="1:17" hidden="1" x14ac:dyDescent="0.3">
      <c r="A1328" t="s">
        <v>2821</v>
      </c>
      <c r="B1328" t="s">
        <v>2822</v>
      </c>
      <c r="C1328" t="s">
        <v>3184</v>
      </c>
      <c r="D1328" t="s">
        <v>982</v>
      </c>
      <c r="E1328">
        <v>1455.5430468500001</v>
      </c>
      <c r="F1328">
        <v>76.87</v>
      </c>
      <c r="G1328">
        <v>-54.044981749832303</v>
      </c>
      <c r="H1328">
        <v>3.8003648144716502</v>
      </c>
      <c r="I1328">
        <v>-12.393208821181901</v>
      </c>
      <c r="J1328">
        <v>8.5577391263149707</v>
      </c>
      <c r="K1328">
        <v>73.779988150096003</v>
      </c>
      <c r="L1328">
        <v>77.299447201484497</v>
      </c>
      <c r="M1328">
        <v>74.230022263647498</v>
      </c>
      <c r="N1328">
        <v>1.67542548321266</v>
      </c>
      <c r="O1328">
        <v>36.724339794458103</v>
      </c>
      <c r="P1328">
        <v>23.9838709677419</v>
      </c>
      <c r="Q1328">
        <v>-1.0346084801685E-2</v>
      </c>
    </row>
    <row r="1329" spans="1:17" hidden="1" x14ac:dyDescent="0.3">
      <c r="A1329" t="s">
        <v>2823</v>
      </c>
      <c r="B1329" t="s">
        <v>2824</v>
      </c>
      <c r="C1329" t="s">
        <v>3184</v>
      </c>
      <c r="D1329" t="s">
        <v>21</v>
      </c>
      <c r="E1329">
        <v>1455.0756341199999</v>
      </c>
      <c r="F1329">
        <v>390.45</v>
      </c>
      <c r="G1329">
        <v>-5.7564830016324597</v>
      </c>
      <c r="H1329">
        <v>-2.9013720291327201</v>
      </c>
      <c r="I1329">
        <v>22.554245615660701</v>
      </c>
      <c r="J1329">
        <v>-1.6192791460446201</v>
      </c>
      <c r="K1329">
        <v>396.12243422952002</v>
      </c>
      <c r="L1329">
        <v>351.385437819836</v>
      </c>
      <c r="M1329">
        <v>34.340273216239702</v>
      </c>
      <c r="N1329">
        <v>0.45063058906835801</v>
      </c>
      <c r="O1329">
        <v>16.532206428479899</v>
      </c>
      <c r="P1329">
        <v>57.185990338164203</v>
      </c>
      <c r="Q1329">
        <v>-1.9872012698742E-2</v>
      </c>
    </row>
    <row r="1330" spans="1:17" hidden="1" x14ac:dyDescent="0.3">
      <c r="A1330" t="s">
        <v>2825</v>
      </c>
      <c r="B1330" t="s">
        <v>2826</v>
      </c>
      <c r="C1330" t="s">
        <v>3184</v>
      </c>
      <c r="D1330" t="s">
        <v>626</v>
      </c>
      <c r="E1330">
        <v>1442.3489039999999</v>
      </c>
      <c r="F1330">
        <v>206.61</v>
      </c>
      <c r="G1330">
        <v>-49.647871584463303</v>
      </c>
      <c r="H1330">
        <v>-8.2537559608742104</v>
      </c>
      <c r="I1330">
        <v>-34.317830207563297</v>
      </c>
      <c r="J1330">
        <v>1.99109879999281</v>
      </c>
      <c r="K1330">
        <v>228.42964711917099</v>
      </c>
      <c r="L1330">
        <v>251.32233283853</v>
      </c>
      <c r="M1330">
        <v>21.036405751794199</v>
      </c>
      <c r="N1330">
        <v>0.80773529939653699</v>
      </c>
      <c r="O1330">
        <v>60.205217559653398</v>
      </c>
      <c r="P1330">
        <v>0.76079005120701604</v>
      </c>
      <c r="Q1330">
        <v>2.7316176322676002E-2</v>
      </c>
    </row>
    <row r="1331" spans="1:17" hidden="1" x14ac:dyDescent="0.3">
      <c r="A1331" t="s">
        <v>2827</v>
      </c>
      <c r="B1331" t="s">
        <v>2828</v>
      </c>
      <c r="C1331" t="s">
        <v>3184</v>
      </c>
      <c r="D1331" t="s">
        <v>187</v>
      </c>
      <c r="E1331">
        <v>1441.384438</v>
      </c>
      <c r="F1331">
        <v>1557.85</v>
      </c>
      <c r="G1331">
        <v>78.181129359159996</v>
      </c>
      <c r="H1331">
        <v>-5.8906597945111097</v>
      </c>
      <c r="I1331">
        <v>54.136722289063201</v>
      </c>
      <c r="J1331">
        <v>-4.96407374129228</v>
      </c>
      <c r="K1331">
        <v>1482.6902682822499</v>
      </c>
      <c r="L1331">
        <v>1148.67071398294</v>
      </c>
      <c r="M1331">
        <v>45.003460123752099</v>
      </c>
      <c r="N1331">
        <v>0.52411371374656401</v>
      </c>
      <c r="O1331">
        <v>19.709856533042299</v>
      </c>
      <c r="P1331">
        <v>119.060676369261</v>
      </c>
      <c r="Q1331">
        <v>0.121900047985151</v>
      </c>
    </row>
    <row r="1332" spans="1:17" hidden="1" x14ac:dyDescent="0.3">
      <c r="A1332" t="s">
        <v>2829</v>
      </c>
      <c r="B1332" t="s">
        <v>2830</v>
      </c>
      <c r="C1332" t="s">
        <v>3184</v>
      </c>
      <c r="D1332" t="s">
        <v>384</v>
      </c>
      <c r="E1332">
        <v>1440.72355868521</v>
      </c>
      <c r="F1332">
        <v>228.7</v>
      </c>
      <c r="G1332">
        <v>-34.371255237594703</v>
      </c>
      <c r="H1332">
        <v>-7.4958047697005901</v>
      </c>
      <c r="I1332">
        <v>-18.762396372401199</v>
      </c>
      <c r="J1332">
        <v>0.82814794669488401</v>
      </c>
      <c r="K1332">
        <v>251.72087878893299</v>
      </c>
      <c r="L1332">
        <v>250.44878968675999</v>
      </c>
      <c r="M1332">
        <v>27.518365613916998</v>
      </c>
      <c r="N1332">
        <v>0.40970948596817203</v>
      </c>
      <c r="O1332">
        <v>36.4013992129427</v>
      </c>
      <c r="P1332">
        <v>11.5337722506705</v>
      </c>
      <c r="Q1332">
        <v>8.7546130066487995E-2</v>
      </c>
    </row>
    <row r="1333" spans="1:17" hidden="1" x14ac:dyDescent="0.3">
      <c r="A1333" t="s">
        <v>2831</v>
      </c>
      <c r="B1333" t="s">
        <v>2832</v>
      </c>
      <c r="C1333" t="s">
        <v>3184</v>
      </c>
      <c r="D1333" t="s">
        <v>387</v>
      </c>
      <c r="E1333">
        <v>1438.2643889101801</v>
      </c>
      <c r="F1333">
        <v>34.409999999999997</v>
      </c>
      <c r="G1333">
        <v>15.8928113937824</v>
      </c>
      <c r="H1333">
        <v>0.482134580681855</v>
      </c>
      <c r="I1333">
        <v>-22.115920665275301</v>
      </c>
      <c r="J1333">
        <v>2.79863913769967</v>
      </c>
      <c r="K1333">
        <v>37.1030157396373</v>
      </c>
      <c r="L1333">
        <v>35.527683114318698</v>
      </c>
      <c r="M1333">
        <v>44.289043217204501</v>
      </c>
      <c r="N1333">
        <v>0.57275779663429605</v>
      </c>
      <c r="O1333">
        <v>35.135135135135101</v>
      </c>
      <c r="P1333">
        <v>68.676470588235205</v>
      </c>
      <c r="Q1333">
        <v>-2.4145429396397002E-2</v>
      </c>
    </row>
    <row r="1334" spans="1:17" hidden="1" x14ac:dyDescent="0.3">
      <c r="A1334" t="s">
        <v>2833</v>
      </c>
      <c r="B1334" t="s">
        <v>2834</v>
      </c>
      <c r="C1334" t="s">
        <v>3184</v>
      </c>
      <c r="D1334" t="s">
        <v>2835</v>
      </c>
      <c r="E1334">
        <v>1438.1326865208</v>
      </c>
      <c r="F1334">
        <v>38.549999999999997</v>
      </c>
      <c r="G1334">
        <v>-28.512748298448798</v>
      </c>
      <c r="H1334">
        <v>33.031119352807004</v>
      </c>
      <c r="I1334">
        <v>-2.4067034698557701</v>
      </c>
      <c r="J1334">
        <v>-0.95041929890086796</v>
      </c>
      <c r="K1334">
        <v>35.383817062570103</v>
      </c>
      <c r="L1334">
        <v>34.011827673344101</v>
      </c>
      <c r="M1334">
        <v>52.693732459261099</v>
      </c>
      <c r="N1334">
        <v>1.4742008351960501</v>
      </c>
      <c r="O1334">
        <v>34.889753566796301</v>
      </c>
      <c r="P1334">
        <v>48.269230769230703</v>
      </c>
      <c r="Q1334">
        <v>0.16218179848817099</v>
      </c>
    </row>
    <row r="1335" spans="1:17" hidden="1" x14ac:dyDescent="0.3">
      <c r="A1335" t="s">
        <v>2836</v>
      </c>
      <c r="B1335" t="s">
        <v>2837</v>
      </c>
      <c r="C1335" t="s">
        <v>3184</v>
      </c>
      <c r="D1335" t="s">
        <v>570</v>
      </c>
      <c r="E1335">
        <v>1432.9472245119</v>
      </c>
      <c r="F1335">
        <v>404.6</v>
      </c>
      <c r="G1335">
        <v>75.719406179759901</v>
      </c>
      <c r="H1335">
        <v>10.8164588150578</v>
      </c>
      <c r="I1335">
        <v>46.086001041864598</v>
      </c>
      <c r="J1335">
        <v>12.2825609646762</v>
      </c>
      <c r="K1335">
        <v>371.06300988388898</v>
      </c>
      <c r="L1335">
        <v>296.58675693341098</v>
      </c>
      <c r="M1335">
        <v>65.600679856860197</v>
      </c>
      <c r="N1335">
        <v>0.80989774208971299</v>
      </c>
      <c r="O1335">
        <v>12.419673751853599</v>
      </c>
      <c r="P1335">
        <v>128.58757062146799</v>
      </c>
      <c r="Q1335">
        <v>7.5669774317985994E-2</v>
      </c>
    </row>
    <row r="1336" spans="1:17" hidden="1" x14ac:dyDescent="0.3">
      <c r="A1336" t="s">
        <v>2838</v>
      </c>
      <c r="B1336" t="s">
        <v>2839</v>
      </c>
      <c r="C1336" t="s">
        <v>3184</v>
      </c>
      <c r="D1336" t="s">
        <v>21</v>
      </c>
      <c r="E1336">
        <v>1432.715148924</v>
      </c>
      <c r="F1336">
        <v>147.08000000000001</v>
      </c>
      <c r="G1336">
        <v>44.146334202475998</v>
      </c>
      <c r="H1336">
        <v>-3.6068705896830302</v>
      </c>
      <c r="I1336">
        <v>26.730742417590101</v>
      </c>
      <c r="J1336">
        <v>11.0500760388258</v>
      </c>
      <c r="K1336">
        <v>143.54151756196001</v>
      </c>
      <c r="L1336">
        <v>120.329285339539</v>
      </c>
      <c r="M1336">
        <v>63.595875733322899</v>
      </c>
      <c r="N1336">
        <v>0.45631093809213802</v>
      </c>
      <c r="O1336">
        <v>25.305955942344301</v>
      </c>
      <c r="P1336">
        <v>102.86896551724099</v>
      </c>
      <c r="Q1336">
        <v>9.6459360176281997E-2</v>
      </c>
    </row>
    <row r="1337" spans="1:17" hidden="1" x14ac:dyDescent="0.3">
      <c r="A1337" t="s">
        <v>2840</v>
      </c>
      <c r="B1337" t="s">
        <v>2841</v>
      </c>
      <c r="C1337" t="s">
        <v>3184</v>
      </c>
      <c r="D1337" t="s">
        <v>270</v>
      </c>
      <c r="E1337">
        <v>1426.7301523148301</v>
      </c>
      <c r="F1337">
        <v>145.85</v>
      </c>
      <c r="G1337">
        <v>27.110444678473801</v>
      </c>
      <c r="H1337">
        <v>9.2315155133265101</v>
      </c>
      <c r="I1337">
        <v>38.199793392455</v>
      </c>
      <c r="J1337">
        <v>-1.8716735336513699</v>
      </c>
      <c r="K1337">
        <v>147.62510628896001</v>
      </c>
      <c r="L1337">
        <v>123.581139310981</v>
      </c>
      <c r="M1337">
        <v>32.068199824300002</v>
      </c>
      <c r="N1337">
        <v>0.506924746719421</v>
      </c>
      <c r="O1337">
        <v>22.043195063421301</v>
      </c>
      <c r="P1337">
        <v>78.083028083027997</v>
      </c>
      <c r="Q1337">
        <v>7.8923747905899997E-4</v>
      </c>
    </row>
    <row r="1338" spans="1:17" hidden="1" x14ac:dyDescent="0.3">
      <c r="A1338" t="s">
        <v>2842</v>
      </c>
      <c r="B1338" t="s">
        <v>2843</v>
      </c>
      <c r="C1338" t="s">
        <v>3184</v>
      </c>
      <c r="D1338" t="s">
        <v>610</v>
      </c>
      <c r="E1338">
        <v>1426.0798984999999</v>
      </c>
      <c r="F1338">
        <v>227.52</v>
      </c>
      <c r="G1338">
        <v>-24.085501330297401</v>
      </c>
      <c r="H1338">
        <v>-12.512549472764601</v>
      </c>
      <c r="I1338">
        <v>-13.282544905906599</v>
      </c>
      <c r="J1338">
        <v>3.7054997870383199</v>
      </c>
      <c r="K1338">
        <v>249.52296555133799</v>
      </c>
      <c r="L1338">
        <v>239.35715180291399</v>
      </c>
      <c r="M1338">
        <v>43.825802560816498</v>
      </c>
      <c r="N1338">
        <v>0.56811431438243298</v>
      </c>
      <c r="O1338">
        <v>35.3727144866385</v>
      </c>
      <c r="P1338">
        <v>18.5</v>
      </c>
      <c r="Q1338">
        <v>-1.3165146597563E-2</v>
      </c>
    </row>
    <row r="1339" spans="1:17" hidden="1" x14ac:dyDescent="0.3">
      <c r="A1339" t="s">
        <v>2844</v>
      </c>
      <c r="B1339" t="s">
        <v>2845</v>
      </c>
      <c r="C1339" t="s">
        <v>3184</v>
      </c>
      <c r="D1339" t="s">
        <v>77</v>
      </c>
      <c r="E1339">
        <v>1417.40729322006</v>
      </c>
      <c r="F1339">
        <v>92.93</v>
      </c>
      <c r="G1339">
        <v>-27.567450639155201</v>
      </c>
      <c r="H1339">
        <v>-5.1241732133420497</v>
      </c>
      <c r="I1339">
        <v>-24.3388344617874</v>
      </c>
      <c r="J1339">
        <v>1.88406339840496</v>
      </c>
      <c r="K1339">
        <v>99.903606076729801</v>
      </c>
      <c r="L1339">
        <v>101.45801070830601</v>
      </c>
      <c r="M1339">
        <v>45.286429266674503</v>
      </c>
      <c r="N1339">
        <v>1.4318158277461699</v>
      </c>
      <c r="O1339">
        <v>33.326159474873499</v>
      </c>
      <c r="P1339">
        <v>11.694711538461499</v>
      </c>
      <c r="Q1339">
        <v>-3.573375062644E-3</v>
      </c>
    </row>
    <row r="1340" spans="1:17" hidden="1" x14ac:dyDescent="0.3">
      <c r="A1340" t="s">
        <v>2846</v>
      </c>
      <c r="B1340" t="s">
        <v>2847</v>
      </c>
      <c r="C1340" t="s">
        <v>3184</v>
      </c>
      <c r="D1340" t="s">
        <v>468</v>
      </c>
      <c r="E1340">
        <v>1414.1776608379901</v>
      </c>
      <c r="F1340">
        <v>79.62</v>
      </c>
      <c r="G1340">
        <v>-6.7104569431076397</v>
      </c>
      <c r="H1340">
        <v>-7.6970947811165997</v>
      </c>
      <c r="I1340">
        <v>-9.1933494068831195E-2</v>
      </c>
      <c r="J1340">
        <v>4.3333691294153702</v>
      </c>
      <c r="K1340">
        <v>87.385588568087599</v>
      </c>
      <c r="L1340">
        <v>82.693893058965301</v>
      </c>
      <c r="M1340">
        <v>35.684782602435</v>
      </c>
      <c r="N1340">
        <v>0.51813657594322504</v>
      </c>
      <c r="O1340">
        <v>31.813614669680899</v>
      </c>
      <c r="P1340">
        <v>42.305630026809602</v>
      </c>
      <c r="Q1340">
        <v>-6.2880075849848005E-2</v>
      </c>
    </row>
    <row r="1341" spans="1:17" hidden="1" x14ac:dyDescent="0.3">
      <c r="A1341" t="s">
        <v>2848</v>
      </c>
      <c r="B1341" t="s">
        <v>2849</v>
      </c>
      <c r="C1341" t="s">
        <v>3184</v>
      </c>
      <c r="D1341" t="s">
        <v>77</v>
      </c>
      <c r="E1341">
        <v>1408.1085606829399</v>
      </c>
      <c r="F1341">
        <v>46.9</v>
      </c>
      <c r="G1341">
        <v>-31.312838980279398</v>
      </c>
      <c r="H1341">
        <v>-2.63741938051573</v>
      </c>
      <c r="I1341">
        <v>-14.0615303733176</v>
      </c>
      <c r="J1341">
        <v>3.1626542392979098</v>
      </c>
      <c r="K1341">
        <v>48.8413497987627</v>
      </c>
      <c r="L1341">
        <v>48.291402866112399</v>
      </c>
      <c r="M1341">
        <v>43.682666082700301</v>
      </c>
      <c r="N1341">
        <v>0.55727255332937797</v>
      </c>
      <c r="O1341">
        <v>28.964695210042599</v>
      </c>
      <c r="P1341">
        <v>21.3454075032341</v>
      </c>
      <c r="Q1341">
        <v>3.3986043205420001E-2</v>
      </c>
    </row>
    <row r="1342" spans="1:17" hidden="1" x14ac:dyDescent="0.3">
      <c r="A1342" t="s">
        <v>2850</v>
      </c>
      <c r="B1342" t="s">
        <v>2851</v>
      </c>
      <c r="C1342" t="s">
        <v>3184</v>
      </c>
      <c r="D1342" t="s">
        <v>46</v>
      </c>
      <c r="E1342">
        <v>1402.115663304</v>
      </c>
      <c r="F1342">
        <v>61.77</v>
      </c>
      <c r="G1342">
        <v>-29.2646733599714</v>
      </c>
      <c r="H1342">
        <v>-9.1654455076935992</v>
      </c>
      <c r="I1342">
        <v>-26.278610892042501</v>
      </c>
      <c r="J1342">
        <v>-0.43298211085883698</v>
      </c>
      <c r="K1342">
        <v>68.697823672018501</v>
      </c>
      <c r="L1342">
        <v>68.712860966875198</v>
      </c>
      <c r="M1342">
        <v>30.396194459028099</v>
      </c>
      <c r="N1342">
        <v>0.41859674967156602</v>
      </c>
      <c r="O1342">
        <v>50.801359883438501</v>
      </c>
      <c r="P1342">
        <v>15.1351351351351</v>
      </c>
      <c r="Q1342">
        <v>7.3457826219974001E-2</v>
      </c>
    </row>
    <row r="1343" spans="1:17" hidden="1" x14ac:dyDescent="0.3">
      <c r="A1343" t="s">
        <v>2852</v>
      </c>
      <c r="B1343" t="s">
        <v>2853</v>
      </c>
      <c r="C1343" t="s">
        <v>3184</v>
      </c>
      <c r="D1343" t="s">
        <v>387</v>
      </c>
      <c r="E1343">
        <v>1401.2100383260699</v>
      </c>
      <c r="F1343">
        <v>1310.55</v>
      </c>
      <c r="G1343">
        <v>271.78939551240302</v>
      </c>
      <c r="H1343">
        <v>2.6361317642012598</v>
      </c>
      <c r="I1343">
        <v>74.072012900993002</v>
      </c>
      <c r="J1343">
        <v>4.35942153312324</v>
      </c>
      <c r="K1343">
        <v>1205.4488522593099</v>
      </c>
      <c r="L1343">
        <v>869.51472713627504</v>
      </c>
      <c r="M1343">
        <v>58.204617778823199</v>
      </c>
      <c r="N1343">
        <v>0.29865682387817499</v>
      </c>
      <c r="O1343">
        <v>20.4227232841173</v>
      </c>
      <c r="P1343">
        <v>325.434182762538</v>
      </c>
      <c r="Q1343">
        <v>0.14288673484483499</v>
      </c>
    </row>
    <row r="1344" spans="1:17" hidden="1" x14ac:dyDescent="0.3">
      <c r="A1344" t="s">
        <v>2854</v>
      </c>
      <c r="B1344" t="s">
        <v>2855</v>
      </c>
      <c r="C1344" t="s">
        <v>3184</v>
      </c>
      <c r="D1344" t="s">
        <v>440</v>
      </c>
      <c r="E1344">
        <v>1400.77840201</v>
      </c>
      <c r="F1344">
        <v>588</v>
      </c>
      <c r="G1344">
        <v>92.506031148448599</v>
      </c>
      <c r="H1344">
        <v>-7.3113855448681404</v>
      </c>
      <c r="I1344">
        <v>36.047861676900403</v>
      </c>
      <c r="J1344">
        <v>5.8922537904279197</v>
      </c>
      <c r="K1344">
        <v>567.83419302022196</v>
      </c>
      <c r="L1344">
        <v>462.39716385257299</v>
      </c>
      <c r="M1344">
        <v>45.555494992603599</v>
      </c>
      <c r="N1344">
        <v>0.43457140573242398</v>
      </c>
      <c r="O1344">
        <v>13.5969387755102</v>
      </c>
      <c r="P1344">
        <v>137.001209189842</v>
      </c>
      <c r="Q1344">
        <v>0.13100413539967901</v>
      </c>
    </row>
    <row r="1345" spans="1:17" hidden="1" x14ac:dyDescent="0.3">
      <c r="A1345" t="s">
        <v>2856</v>
      </c>
      <c r="B1345" t="s">
        <v>2857</v>
      </c>
      <c r="C1345" t="s">
        <v>3184</v>
      </c>
      <c r="D1345" t="s">
        <v>54</v>
      </c>
      <c r="E1345">
        <v>1400.2562537040001</v>
      </c>
      <c r="F1345">
        <v>131.34</v>
      </c>
      <c r="G1345">
        <v>15.9905485955299</v>
      </c>
      <c r="H1345">
        <v>9.2264476983560701</v>
      </c>
      <c r="I1345">
        <v>-1.38578575024994</v>
      </c>
      <c r="J1345">
        <v>-0.28430789895351399</v>
      </c>
      <c r="K1345">
        <v>125.485595836914</v>
      </c>
      <c r="L1345">
        <v>115.69903454446001</v>
      </c>
      <c r="M1345">
        <v>53.1952090831482</v>
      </c>
      <c r="N1345">
        <v>1.46096705207521</v>
      </c>
      <c r="O1345">
        <v>13.9028475711892</v>
      </c>
      <c r="P1345">
        <v>69.799612152553294</v>
      </c>
      <c r="Q1345">
        <v>4.6718027697719997E-3</v>
      </c>
    </row>
    <row r="1346" spans="1:17" hidden="1" x14ac:dyDescent="0.3">
      <c r="A1346" t="s">
        <v>2858</v>
      </c>
      <c r="B1346" t="s">
        <v>2859</v>
      </c>
      <c r="C1346" t="s">
        <v>3184</v>
      </c>
      <c r="D1346" t="s">
        <v>54</v>
      </c>
      <c r="E1346">
        <v>1393.2678796799901</v>
      </c>
      <c r="F1346">
        <v>674.85</v>
      </c>
      <c r="G1346">
        <v>-0.47201668653331502</v>
      </c>
      <c r="H1346">
        <v>-2.5547673187115798</v>
      </c>
      <c r="I1346">
        <v>-2.0090200721723601</v>
      </c>
      <c r="J1346">
        <v>2.5616182620116699</v>
      </c>
      <c r="K1346">
        <v>699.14648062197398</v>
      </c>
      <c r="L1346">
        <v>632.946291690404</v>
      </c>
      <c r="M1346">
        <v>40.789679540783403</v>
      </c>
      <c r="N1346">
        <v>0.53968932637231504</v>
      </c>
      <c r="O1346">
        <v>20.300807586871102</v>
      </c>
      <c r="P1346">
        <v>42.9766949152542</v>
      </c>
      <c r="Q1346">
        <v>5.0518294308589E-2</v>
      </c>
    </row>
    <row r="1347" spans="1:17" hidden="1" x14ac:dyDescent="0.3">
      <c r="A1347" t="s">
        <v>2860</v>
      </c>
      <c r="B1347" t="s">
        <v>2861</v>
      </c>
      <c r="C1347" t="s">
        <v>3184</v>
      </c>
      <c r="D1347" t="s">
        <v>127</v>
      </c>
      <c r="E1347">
        <v>1389.66732635218</v>
      </c>
      <c r="F1347">
        <v>24.33</v>
      </c>
      <c r="G1347">
        <v>-22.820037953917101</v>
      </c>
      <c r="H1347">
        <v>-3.8408108062635899</v>
      </c>
      <c r="I1347">
        <v>-30.074984341526399</v>
      </c>
      <c r="J1347">
        <v>1.91570698282806</v>
      </c>
      <c r="K1347">
        <v>26.480560705774099</v>
      </c>
      <c r="L1347">
        <v>27.865221107942801</v>
      </c>
      <c r="M1347">
        <v>44.965691932334103</v>
      </c>
      <c r="N1347">
        <v>0.84899191288711895</v>
      </c>
      <c r="O1347">
        <v>61.939991779695802</v>
      </c>
      <c r="P1347">
        <v>11.0958904109589</v>
      </c>
      <c r="Q1347">
        <v>0.195316067831562</v>
      </c>
    </row>
    <row r="1348" spans="1:17" hidden="1" x14ac:dyDescent="0.3">
      <c r="A1348" t="s">
        <v>2862</v>
      </c>
      <c r="B1348" t="s">
        <v>2863</v>
      </c>
      <c r="C1348" t="s">
        <v>3184</v>
      </c>
      <c r="D1348" t="s">
        <v>1616</v>
      </c>
      <c r="E1348">
        <v>1386.8818236238999</v>
      </c>
      <c r="F1348">
        <v>1777.85</v>
      </c>
      <c r="G1348">
        <v>38.0063774904824</v>
      </c>
      <c r="H1348">
        <v>7.6519292356430499</v>
      </c>
      <c r="I1348">
        <v>26.139104649787999</v>
      </c>
      <c r="J1348">
        <v>2.7959027677698098</v>
      </c>
      <c r="K1348">
        <v>1712.6223522166699</v>
      </c>
      <c r="L1348">
        <v>1437.3236441781801</v>
      </c>
      <c r="M1348">
        <v>54.5261312639932</v>
      </c>
      <c r="N1348">
        <v>0.38916825219769402</v>
      </c>
      <c r="O1348">
        <v>15.774671653964001</v>
      </c>
      <c r="P1348">
        <v>82.334239269780994</v>
      </c>
      <c r="Q1348">
        <v>7.2913967798064E-2</v>
      </c>
    </row>
    <row r="1349" spans="1:17" hidden="1" x14ac:dyDescent="0.3">
      <c r="A1349" t="s">
        <v>2864</v>
      </c>
      <c r="B1349" t="s">
        <v>2865</v>
      </c>
      <c r="C1349" t="s">
        <v>3184</v>
      </c>
      <c r="D1349" t="s">
        <v>766</v>
      </c>
      <c r="E1349">
        <v>1386.4929999999999</v>
      </c>
      <c r="F1349">
        <v>259.39999999999998</v>
      </c>
      <c r="G1349">
        <v>-49.860528568112997</v>
      </c>
      <c r="H1349">
        <v>13.640658590278701</v>
      </c>
      <c r="I1349">
        <v>-39.065141349256798</v>
      </c>
      <c r="J1349">
        <v>3.4538056765871299</v>
      </c>
      <c r="K1349">
        <v>245.80810674953301</v>
      </c>
      <c r="M1349">
        <v>70.820280556562196</v>
      </c>
      <c r="N1349">
        <v>2.13496346119992</v>
      </c>
      <c r="O1349">
        <v>79.64533538936</v>
      </c>
      <c r="P1349">
        <v>22.364262465210601</v>
      </c>
    </row>
    <row r="1350" spans="1:17" hidden="1" x14ac:dyDescent="0.3">
      <c r="A1350" t="s">
        <v>2866</v>
      </c>
      <c r="B1350" t="s">
        <v>2867</v>
      </c>
      <c r="C1350" t="s">
        <v>3184</v>
      </c>
      <c r="D1350" t="s">
        <v>2743</v>
      </c>
      <c r="E1350">
        <v>1382.57693570533</v>
      </c>
      <c r="F1350">
        <v>17.61</v>
      </c>
      <c r="G1350">
        <v>56.071359028692498</v>
      </c>
      <c r="H1350">
        <v>26.081319023936899</v>
      </c>
      <c r="I1350">
        <v>71.079219366432</v>
      </c>
      <c r="J1350">
        <v>10.2691902919717</v>
      </c>
      <c r="K1350">
        <v>14.483836047265701</v>
      </c>
      <c r="L1350">
        <v>14.187420064506799</v>
      </c>
      <c r="M1350">
        <v>68.020406503587196</v>
      </c>
      <c r="N1350">
        <v>2.7238570797538899</v>
      </c>
      <c r="O1350">
        <v>5.62180579216355</v>
      </c>
      <c r="P1350">
        <v>131.10236220472399</v>
      </c>
      <c r="Q1350">
        <v>0.23494774963106499</v>
      </c>
    </row>
    <row r="1351" spans="1:17" hidden="1" x14ac:dyDescent="0.3">
      <c r="A1351" t="s">
        <v>2868</v>
      </c>
      <c r="B1351" t="s">
        <v>2869</v>
      </c>
      <c r="C1351" t="s">
        <v>3184</v>
      </c>
      <c r="D1351" t="s">
        <v>46</v>
      </c>
      <c r="E1351">
        <v>1380.39910274</v>
      </c>
      <c r="F1351">
        <v>241.57</v>
      </c>
      <c r="G1351">
        <v>249.93370720683001</v>
      </c>
      <c r="H1351">
        <v>49.604068798914398</v>
      </c>
      <c r="I1351">
        <v>91.049259446284097</v>
      </c>
      <c r="J1351">
        <v>7.5856501761735702</v>
      </c>
      <c r="K1351">
        <v>185.90289515022201</v>
      </c>
      <c r="L1351">
        <v>134.80507860417899</v>
      </c>
      <c r="M1351">
        <v>68.737939760790496</v>
      </c>
      <c r="N1351">
        <v>1.75279871544977</v>
      </c>
      <c r="O1351">
        <v>5.8906321149149399</v>
      </c>
      <c r="P1351">
        <v>319.02862098872498</v>
      </c>
      <c r="Q1351">
        <v>0.13137486845746499</v>
      </c>
    </row>
    <row r="1352" spans="1:17" hidden="1" x14ac:dyDescent="0.3">
      <c r="A1352" t="s">
        <v>2870</v>
      </c>
      <c r="B1352" t="s">
        <v>2871</v>
      </c>
      <c r="C1352" t="s">
        <v>3184</v>
      </c>
      <c r="D1352" t="s">
        <v>124</v>
      </c>
      <c r="E1352">
        <v>1378.52791856</v>
      </c>
      <c r="F1352">
        <v>705</v>
      </c>
      <c r="G1352">
        <v>-27.821711178311102</v>
      </c>
      <c r="H1352">
        <v>6.4118003073594103</v>
      </c>
      <c r="I1352">
        <v>-1.6045610061349</v>
      </c>
      <c r="J1352">
        <v>2.4277443062634698</v>
      </c>
      <c r="K1352">
        <v>695.24898670543405</v>
      </c>
      <c r="L1352">
        <v>659.67879114243306</v>
      </c>
      <c r="M1352">
        <v>59.147279168577299</v>
      </c>
      <c r="N1352">
        <v>2.63748596329506</v>
      </c>
      <c r="O1352">
        <v>19.8581560283688</v>
      </c>
      <c r="P1352">
        <v>28.415300546448002</v>
      </c>
      <c r="Q1352">
        <v>4.5609058199377002E-2</v>
      </c>
    </row>
    <row r="1353" spans="1:17" hidden="1" x14ac:dyDescent="0.3">
      <c r="A1353" t="s">
        <v>2872</v>
      </c>
      <c r="B1353" t="s">
        <v>2873</v>
      </c>
      <c r="C1353" t="s">
        <v>3184</v>
      </c>
      <c r="D1353" t="s">
        <v>83</v>
      </c>
      <c r="E1353">
        <v>1374.7990255483201</v>
      </c>
      <c r="F1353">
        <v>832.5</v>
      </c>
      <c r="G1353">
        <v>-28.253246026852</v>
      </c>
      <c r="H1353">
        <v>1.3455457063454499</v>
      </c>
      <c r="I1353">
        <v>-6.8755316713572201</v>
      </c>
      <c r="J1353">
        <v>5.5135535296841596</v>
      </c>
      <c r="K1353">
        <v>843.23753872218697</v>
      </c>
      <c r="L1353">
        <v>819.67999057553698</v>
      </c>
      <c r="M1353">
        <v>50.849464216572599</v>
      </c>
      <c r="N1353">
        <v>0.65527235626428804</v>
      </c>
      <c r="O1353">
        <v>25.6936936936936</v>
      </c>
      <c r="P1353">
        <v>19.2949774306799</v>
      </c>
      <c r="Q1353">
        <v>-6.1880629838332001E-2</v>
      </c>
    </row>
    <row r="1354" spans="1:17" hidden="1" x14ac:dyDescent="0.3">
      <c r="A1354" t="s">
        <v>2874</v>
      </c>
      <c r="B1354" t="s">
        <v>2875</v>
      </c>
      <c r="C1354" t="s">
        <v>3184</v>
      </c>
      <c r="D1354" t="s">
        <v>187</v>
      </c>
      <c r="E1354">
        <v>1372.35837050534</v>
      </c>
      <c r="F1354">
        <v>206.62</v>
      </c>
      <c r="G1354">
        <v>-49.769715116583598</v>
      </c>
      <c r="H1354">
        <v>-11.394817339699401</v>
      </c>
      <c r="I1354">
        <v>-33.022213705357501</v>
      </c>
      <c r="J1354">
        <v>-0.868234081407668</v>
      </c>
      <c r="O1354">
        <v>31.105410899235299</v>
      </c>
      <c r="P1354">
        <v>1.2346888780009699</v>
      </c>
    </row>
    <row r="1355" spans="1:17" hidden="1" x14ac:dyDescent="0.3">
      <c r="A1355" t="s">
        <v>2876</v>
      </c>
      <c r="B1355" t="s">
        <v>2877</v>
      </c>
      <c r="C1355" t="s">
        <v>3184</v>
      </c>
      <c r="D1355" t="s">
        <v>77</v>
      </c>
      <c r="E1355">
        <v>1370.1401676017999</v>
      </c>
      <c r="F1355">
        <v>118.17</v>
      </c>
      <c r="G1355">
        <v>10.6650367561154</v>
      </c>
      <c r="H1355">
        <v>0.264012227002483</v>
      </c>
      <c r="I1355">
        <v>-10.985314802656999</v>
      </c>
      <c r="J1355">
        <v>-7.3237592643627697E-2</v>
      </c>
      <c r="K1355">
        <v>126.088547303011</v>
      </c>
      <c r="L1355">
        <v>115.640079753398</v>
      </c>
      <c r="M1355">
        <v>39.7222622461924</v>
      </c>
      <c r="N1355">
        <v>0.77755393813157003</v>
      </c>
      <c r="O1355">
        <v>25.9710586443259</v>
      </c>
      <c r="P1355">
        <v>57.350199733688399</v>
      </c>
    </row>
    <row r="1356" spans="1:17" hidden="1" x14ac:dyDescent="0.3">
      <c r="A1356" t="s">
        <v>2878</v>
      </c>
      <c r="B1356" t="s">
        <v>2879</v>
      </c>
      <c r="C1356" t="s">
        <v>3184</v>
      </c>
      <c r="D1356" t="s">
        <v>431</v>
      </c>
      <c r="E1356">
        <v>1369.1190310299901</v>
      </c>
      <c r="F1356">
        <v>79.28</v>
      </c>
      <c r="G1356">
        <v>26.459323044823201</v>
      </c>
      <c r="H1356">
        <v>-0.29554048019527601</v>
      </c>
      <c r="I1356">
        <v>-6.91331810771623</v>
      </c>
      <c r="J1356">
        <v>2.1110013337827902</v>
      </c>
      <c r="K1356">
        <v>80.918337403446998</v>
      </c>
      <c r="L1356">
        <v>71.912846041545194</v>
      </c>
      <c r="M1356">
        <v>43.7524174917069</v>
      </c>
      <c r="N1356">
        <v>1.45363039728476</v>
      </c>
      <c r="O1356">
        <v>15.602926337033299</v>
      </c>
      <c r="P1356">
        <v>71.9739696312364</v>
      </c>
      <c r="Q1356">
        <v>6.5025110000211994E-2</v>
      </c>
    </row>
    <row r="1357" spans="1:17" hidden="1" x14ac:dyDescent="0.3">
      <c r="A1357" t="s">
        <v>2880</v>
      </c>
      <c r="B1357" t="s">
        <v>2881</v>
      </c>
      <c r="C1357" t="s">
        <v>3184</v>
      </c>
      <c r="D1357" t="s">
        <v>270</v>
      </c>
      <c r="E1357">
        <v>1364.9103356406199</v>
      </c>
      <c r="F1357">
        <v>221.58</v>
      </c>
      <c r="G1357">
        <v>52.698831199880203</v>
      </c>
      <c r="H1357">
        <v>-3.7816989911527199</v>
      </c>
      <c r="I1357">
        <v>46.8605113297331</v>
      </c>
      <c r="J1357">
        <v>-0.84131418119725698</v>
      </c>
      <c r="K1357">
        <v>209.82498712250299</v>
      </c>
      <c r="L1357">
        <v>163.67882147863099</v>
      </c>
      <c r="M1357">
        <v>46.681578939407103</v>
      </c>
      <c r="N1357">
        <v>0.38576599667350198</v>
      </c>
      <c r="O1357">
        <v>20.687787706471699</v>
      </c>
      <c r="P1357">
        <v>104.882108183079</v>
      </c>
      <c r="Q1357">
        <v>0.13485810531474199</v>
      </c>
    </row>
    <row r="1358" spans="1:17" hidden="1" x14ac:dyDescent="0.3">
      <c r="A1358" t="s">
        <v>2882</v>
      </c>
      <c r="B1358" t="s">
        <v>2883</v>
      </c>
      <c r="C1358" t="s">
        <v>3184</v>
      </c>
      <c r="D1358" t="s">
        <v>21</v>
      </c>
      <c r="E1358">
        <v>1363.9544712229299</v>
      </c>
      <c r="F1358">
        <v>203.84</v>
      </c>
      <c r="G1358">
        <v>36.157483430606298</v>
      </c>
      <c r="H1358">
        <v>2.4765343349417401</v>
      </c>
      <c r="I1358">
        <v>25.553420417097399</v>
      </c>
      <c r="J1358">
        <v>2.4975079327605298</v>
      </c>
      <c r="K1358">
        <v>206.68790624881899</v>
      </c>
      <c r="L1358">
        <v>170.11911495471</v>
      </c>
      <c r="M1358">
        <v>41.049787813009097</v>
      </c>
      <c r="N1358">
        <v>0.23575733296005599</v>
      </c>
      <c r="O1358">
        <v>22.596153846153801</v>
      </c>
      <c r="P1358">
        <v>73.259668508287206</v>
      </c>
      <c r="Q1358">
        <v>0.105176975693532</v>
      </c>
    </row>
    <row r="1359" spans="1:17" hidden="1" x14ac:dyDescent="0.3">
      <c r="A1359" t="s">
        <v>2884</v>
      </c>
      <c r="B1359" t="s">
        <v>2885</v>
      </c>
      <c r="C1359" t="s">
        <v>3184</v>
      </c>
      <c r="D1359" t="s">
        <v>1025</v>
      </c>
      <c r="E1359">
        <v>1362.637232</v>
      </c>
      <c r="F1359">
        <v>88.95</v>
      </c>
      <c r="G1359">
        <v>-21.151165367404101</v>
      </c>
      <c r="H1359">
        <v>-1.97226153490675</v>
      </c>
      <c r="I1359">
        <v>-14.044577224008499</v>
      </c>
      <c r="J1359">
        <v>4.0097234666119004</v>
      </c>
      <c r="K1359">
        <v>89.250232560794103</v>
      </c>
      <c r="L1359">
        <v>89.275256354271605</v>
      </c>
      <c r="M1359">
        <v>51.764095910495499</v>
      </c>
      <c r="N1359">
        <v>0.44066401710430803</v>
      </c>
      <c r="O1359">
        <v>30.016863406408099</v>
      </c>
      <c r="P1359">
        <v>20.202702702702702</v>
      </c>
      <c r="Q1359">
        <v>-1.4932589103773E-2</v>
      </c>
    </row>
    <row r="1360" spans="1:17" hidden="1" x14ac:dyDescent="0.3">
      <c r="A1360" t="s">
        <v>2886</v>
      </c>
      <c r="B1360" t="s">
        <v>2887</v>
      </c>
      <c r="C1360" t="s">
        <v>3184</v>
      </c>
      <c r="D1360" t="s">
        <v>83</v>
      </c>
      <c r="E1360">
        <v>1359.62251477524</v>
      </c>
      <c r="F1360">
        <v>133.1</v>
      </c>
      <c r="G1360">
        <v>-44.896301085448201</v>
      </c>
      <c r="H1360">
        <v>-11.8338563049908</v>
      </c>
      <c r="I1360">
        <v>-21.166107128332499</v>
      </c>
      <c r="J1360">
        <v>-2.4585315498862101</v>
      </c>
      <c r="K1360">
        <v>147.073326627873</v>
      </c>
      <c r="L1360">
        <v>148.93267763313901</v>
      </c>
      <c r="M1360">
        <v>22.348751801576601</v>
      </c>
      <c r="N1360">
        <v>0.40344237132375499</v>
      </c>
      <c r="O1360">
        <v>52.516904583020299</v>
      </c>
      <c r="P1360">
        <v>17.320405464962501</v>
      </c>
      <c r="Q1360">
        <v>8.2247531790601999E-2</v>
      </c>
    </row>
    <row r="1361" spans="1:17" hidden="1" x14ac:dyDescent="0.3">
      <c r="A1361" t="s">
        <v>2888</v>
      </c>
      <c r="B1361" t="s">
        <v>2889</v>
      </c>
      <c r="C1361" t="s">
        <v>3184</v>
      </c>
      <c r="D1361" t="s">
        <v>24</v>
      </c>
      <c r="E1361">
        <v>1357.12521003353</v>
      </c>
      <c r="F1361">
        <v>295.8</v>
      </c>
      <c r="G1361">
        <v>-61.297062023938999</v>
      </c>
      <c r="H1361">
        <v>2.0159877450463601</v>
      </c>
      <c r="I1361">
        <v>-31.196425299181499</v>
      </c>
      <c r="J1361">
        <v>2.9088693453824601</v>
      </c>
      <c r="K1361">
        <v>309.18437380554502</v>
      </c>
      <c r="M1361">
        <v>52.082267184297002</v>
      </c>
      <c r="N1361">
        <v>1.1482973539446899</v>
      </c>
      <c r="O1361">
        <v>58.553076402974902</v>
      </c>
      <c r="P1361">
        <v>2.4948024948024901</v>
      </c>
    </row>
    <row r="1362" spans="1:17" hidden="1" x14ac:dyDescent="0.3">
      <c r="A1362" t="s">
        <v>2890</v>
      </c>
      <c r="B1362" t="s">
        <v>2891</v>
      </c>
      <c r="C1362" t="s">
        <v>3184</v>
      </c>
      <c r="D1362" t="s">
        <v>277</v>
      </c>
      <c r="E1362">
        <v>1356.0517749999999</v>
      </c>
      <c r="F1362">
        <v>82.5</v>
      </c>
      <c r="G1362">
        <v>-37.610020459146803</v>
      </c>
      <c r="H1362">
        <v>-4.48305162148002</v>
      </c>
      <c r="I1362">
        <v>-17.634696369730801</v>
      </c>
      <c r="J1362">
        <v>2.4140928365893402</v>
      </c>
      <c r="K1362">
        <v>85.4553650797355</v>
      </c>
      <c r="L1362">
        <v>85.126614021947702</v>
      </c>
      <c r="M1362">
        <v>31.174813729986901</v>
      </c>
      <c r="N1362">
        <v>0.47314096430367703</v>
      </c>
      <c r="O1362">
        <v>27.2121212121212</v>
      </c>
      <c r="P1362">
        <v>19.565217391304301</v>
      </c>
      <c r="Q1362">
        <v>-4.7705717540570004E-3</v>
      </c>
    </row>
    <row r="1363" spans="1:17" hidden="1" x14ac:dyDescent="0.3">
      <c r="A1363" t="s">
        <v>2892</v>
      </c>
      <c r="B1363" t="s">
        <v>2893</v>
      </c>
      <c r="C1363" t="s">
        <v>3184</v>
      </c>
      <c r="D1363" t="s">
        <v>215</v>
      </c>
      <c r="E1363">
        <v>1355.3482352605799</v>
      </c>
      <c r="F1363">
        <v>4348.7</v>
      </c>
      <c r="G1363">
        <v>1683.80201281064</v>
      </c>
      <c r="H1363">
        <v>48.677711930123003</v>
      </c>
      <c r="I1363">
        <v>1103.5978749261801</v>
      </c>
      <c r="J1363">
        <v>9.8038998774877903</v>
      </c>
      <c r="K1363">
        <v>2954.21946074794</v>
      </c>
      <c r="L1363">
        <v>1542.95390452788</v>
      </c>
      <c r="M1363">
        <v>99.9392900383897</v>
      </c>
      <c r="N1363">
        <v>1.0498740760737699</v>
      </c>
      <c r="O1363">
        <v>0</v>
      </c>
      <c r="P1363">
        <v>1990.7211538461499</v>
      </c>
      <c r="Q1363">
        <v>0.34014313336445501</v>
      </c>
    </row>
    <row r="1364" spans="1:17" hidden="1" x14ac:dyDescent="0.3">
      <c r="A1364" t="s">
        <v>2894</v>
      </c>
      <c r="B1364" t="s">
        <v>2895</v>
      </c>
      <c r="C1364" t="s">
        <v>3184</v>
      </c>
      <c r="D1364" t="s">
        <v>140</v>
      </c>
      <c r="E1364">
        <v>1345.6795337273199</v>
      </c>
      <c r="F1364">
        <v>812.75</v>
      </c>
      <c r="G1364">
        <v>-20.334734634208498</v>
      </c>
      <c r="H1364">
        <v>5.0986213516323797</v>
      </c>
      <c r="I1364">
        <v>-26.252045216662701</v>
      </c>
      <c r="J1364">
        <v>5.4659612379428903</v>
      </c>
      <c r="K1364">
        <v>820.862101757289</v>
      </c>
      <c r="L1364">
        <v>838.93418325877599</v>
      </c>
      <c r="M1364">
        <v>65.517772688560299</v>
      </c>
      <c r="N1364">
        <v>0.61875585432486802</v>
      </c>
      <c r="O1364">
        <v>32.882190095355199</v>
      </c>
      <c r="P1364">
        <v>10.4955475494527</v>
      </c>
      <c r="Q1364">
        <v>0.10872837297150199</v>
      </c>
    </row>
    <row r="1365" spans="1:17" hidden="1" x14ac:dyDescent="0.3">
      <c r="A1365" t="s">
        <v>2896</v>
      </c>
      <c r="B1365" t="s">
        <v>2897</v>
      </c>
      <c r="C1365" t="s">
        <v>3184</v>
      </c>
      <c r="D1365" t="s">
        <v>387</v>
      </c>
      <c r="E1365">
        <v>1344.41858232</v>
      </c>
      <c r="F1365">
        <v>4090.85</v>
      </c>
      <c r="G1365">
        <v>5.0075063373275404</v>
      </c>
      <c r="H1365">
        <v>4.3836661755601103</v>
      </c>
      <c r="I1365">
        <v>22.204046344267098</v>
      </c>
      <c r="J1365">
        <v>-6.3058097080282396</v>
      </c>
      <c r="K1365">
        <v>4044.88875407256</v>
      </c>
      <c r="L1365">
        <v>3570.34932485428</v>
      </c>
      <c r="M1365">
        <v>50.795965725088898</v>
      </c>
      <c r="N1365">
        <v>1.74433920066062</v>
      </c>
      <c r="O1365">
        <v>19.5350599508659</v>
      </c>
      <c r="P1365">
        <v>68.694845360824701</v>
      </c>
      <c r="Q1365">
        <v>2.1187286743159998E-2</v>
      </c>
    </row>
    <row r="1366" spans="1:17" hidden="1" x14ac:dyDescent="0.3">
      <c r="A1366" t="s">
        <v>2898</v>
      </c>
      <c r="B1366" t="s">
        <v>2899</v>
      </c>
      <c r="C1366" t="s">
        <v>3184</v>
      </c>
      <c r="D1366" t="s">
        <v>69</v>
      </c>
      <c r="E1366">
        <v>1342.3879999999999</v>
      </c>
      <c r="F1366">
        <v>862.25</v>
      </c>
      <c r="G1366">
        <v>81.187497966296505</v>
      </c>
      <c r="H1366">
        <v>-8.17411380906597</v>
      </c>
      <c r="I1366">
        <v>67.423305177309999</v>
      </c>
      <c r="J1366">
        <v>3.6336468856270798</v>
      </c>
      <c r="K1366">
        <v>871.70802552748501</v>
      </c>
      <c r="L1366">
        <v>692.24749802646795</v>
      </c>
      <c r="M1366">
        <v>50.406519137026997</v>
      </c>
      <c r="N1366">
        <v>0.21564717808004</v>
      </c>
      <c r="O1366">
        <v>25.0507393447376</v>
      </c>
      <c r="P1366">
        <v>121.08974358974299</v>
      </c>
      <c r="Q1366">
        <v>0.15431280563553301</v>
      </c>
    </row>
    <row r="1367" spans="1:17" hidden="1" x14ac:dyDescent="0.3">
      <c r="A1367" t="s">
        <v>2900</v>
      </c>
      <c r="B1367" t="s">
        <v>2901</v>
      </c>
      <c r="C1367" t="s">
        <v>3184</v>
      </c>
      <c r="D1367" t="s">
        <v>2902</v>
      </c>
      <c r="E1367">
        <v>1333.9360612154401</v>
      </c>
      <c r="F1367">
        <v>524</v>
      </c>
      <c r="G1367">
        <v>117.872749296815</v>
      </c>
      <c r="H1367">
        <v>7.5228722810590796</v>
      </c>
      <c r="I1367">
        <v>55.939185367994398</v>
      </c>
      <c r="J1367">
        <v>6.7688660950958397</v>
      </c>
      <c r="K1367">
        <v>500.69325773145698</v>
      </c>
      <c r="L1367">
        <v>397.885042151177</v>
      </c>
      <c r="M1367">
        <v>63.849478857989503</v>
      </c>
      <c r="N1367">
        <v>1.16696460493385</v>
      </c>
      <c r="O1367">
        <v>6.67938931297709</v>
      </c>
      <c r="P1367">
        <v>163.316582914572</v>
      </c>
    </row>
    <row r="1368" spans="1:17" hidden="1" x14ac:dyDescent="0.3">
      <c r="A1368" t="s">
        <v>2903</v>
      </c>
      <c r="B1368" t="s">
        <v>2904</v>
      </c>
      <c r="C1368" t="s">
        <v>3184</v>
      </c>
      <c r="D1368" t="s">
        <v>468</v>
      </c>
      <c r="E1368">
        <v>1333.20465247999</v>
      </c>
      <c r="F1368">
        <v>560.4</v>
      </c>
      <c r="G1368">
        <v>-1.9189508749448501</v>
      </c>
      <c r="H1368">
        <v>0.56985657334407702</v>
      </c>
      <c r="I1368">
        <v>9.3825542697935997</v>
      </c>
      <c r="J1368">
        <v>12.9646808575976</v>
      </c>
      <c r="K1368">
        <v>526.48530780465796</v>
      </c>
      <c r="L1368">
        <v>486.63315944934197</v>
      </c>
      <c r="M1368">
        <v>65.289258460034404</v>
      </c>
      <c r="N1368">
        <v>0.76046027635823599</v>
      </c>
      <c r="O1368">
        <v>16.862955032119899</v>
      </c>
      <c r="P1368">
        <v>58.305084745762699</v>
      </c>
      <c r="Q1368">
        <v>-1.7134297540029E-2</v>
      </c>
    </row>
    <row r="1369" spans="1:17" hidden="1" x14ac:dyDescent="0.3">
      <c r="A1369" t="s">
        <v>2905</v>
      </c>
      <c r="B1369" t="s">
        <v>2906</v>
      </c>
      <c r="C1369" t="s">
        <v>3184</v>
      </c>
      <c r="D1369" t="s">
        <v>21</v>
      </c>
      <c r="E1369">
        <v>1326.1021905728501</v>
      </c>
      <c r="F1369">
        <v>117.11</v>
      </c>
      <c r="G1369">
        <v>-0.53400539942009895</v>
      </c>
      <c r="H1369">
        <v>-6.3006509355412703</v>
      </c>
      <c r="I1369">
        <v>-21.590337311742001</v>
      </c>
      <c r="J1369">
        <v>2.3150529950057699</v>
      </c>
      <c r="K1369">
        <v>122.591919678389</v>
      </c>
      <c r="L1369">
        <v>118.221974353486</v>
      </c>
      <c r="M1369">
        <v>38.964137804339899</v>
      </c>
      <c r="N1369">
        <v>0.30283445882083199</v>
      </c>
      <c r="O1369">
        <v>50.7130048672188</v>
      </c>
      <c r="P1369">
        <v>44.580246913580197</v>
      </c>
      <c r="Q1369">
        <v>-1.6091434827262E-2</v>
      </c>
    </row>
    <row r="1370" spans="1:17" hidden="1" x14ac:dyDescent="0.3">
      <c r="A1370" t="s">
        <v>2907</v>
      </c>
      <c r="B1370" t="s">
        <v>2908</v>
      </c>
      <c r="C1370" t="s">
        <v>3184</v>
      </c>
      <c r="D1370" t="s">
        <v>83</v>
      </c>
      <c r="E1370">
        <v>1324.58944681861</v>
      </c>
      <c r="F1370">
        <v>265</v>
      </c>
      <c r="G1370">
        <v>-6.3272244369320898</v>
      </c>
      <c r="H1370">
        <v>11.5810772086</v>
      </c>
      <c r="I1370">
        <v>-11.288574751039199</v>
      </c>
      <c r="J1370">
        <v>-0.237341685367676</v>
      </c>
      <c r="K1370">
        <v>260.06173885907799</v>
      </c>
      <c r="L1370">
        <v>266.323188001012</v>
      </c>
      <c r="M1370">
        <v>44.958901958620899</v>
      </c>
      <c r="N1370">
        <v>1.4853761289298799</v>
      </c>
      <c r="O1370">
        <v>44.150943396226403</v>
      </c>
      <c r="P1370">
        <v>60.606060606060502</v>
      </c>
    </row>
    <row r="1371" spans="1:17" hidden="1" x14ac:dyDescent="0.3">
      <c r="A1371" t="s">
        <v>2909</v>
      </c>
      <c r="B1371" t="s">
        <v>2910</v>
      </c>
      <c r="C1371" t="s">
        <v>3184</v>
      </c>
      <c r="D1371" t="s">
        <v>280</v>
      </c>
      <c r="E1371">
        <v>1321.2135595785201</v>
      </c>
      <c r="F1371">
        <v>340.5</v>
      </c>
      <c r="G1371">
        <v>227.34951631156801</v>
      </c>
      <c r="H1371">
        <v>-5.4910361063128903</v>
      </c>
      <c r="I1371">
        <v>46.256114918343997</v>
      </c>
      <c r="J1371">
        <v>8.7748382988923392</v>
      </c>
      <c r="K1371">
        <v>315.571310430094</v>
      </c>
      <c r="L1371">
        <v>237.67597957284801</v>
      </c>
      <c r="M1371">
        <v>57.387763459046603</v>
      </c>
      <c r="N1371">
        <v>0.35658528068869599</v>
      </c>
      <c r="O1371">
        <v>21.497797356828102</v>
      </c>
      <c r="P1371">
        <v>335.44058982823498</v>
      </c>
    </row>
    <row r="1372" spans="1:17" hidden="1" x14ac:dyDescent="0.3">
      <c r="A1372" t="s">
        <v>2911</v>
      </c>
      <c r="B1372" t="s">
        <v>2912</v>
      </c>
      <c r="C1372" t="s">
        <v>3184</v>
      </c>
      <c r="D1372" t="s">
        <v>167</v>
      </c>
      <c r="E1372">
        <v>1317.6031364999999</v>
      </c>
      <c r="F1372">
        <v>557.04999999999995</v>
      </c>
      <c r="G1372">
        <v>-79.500432157582296</v>
      </c>
      <c r="H1372">
        <v>-16.585215890423999</v>
      </c>
      <c r="I1372">
        <v>-28.485575099998801</v>
      </c>
      <c r="J1372">
        <v>3.1222911703321499</v>
      </c>
      <c r="K1372">
        <v>609.25952037599995</v>
      </c>
      <c r="L1372">
        <v>682.54637753186796</v>
      </c>
      <c r="M1372">
        <v>17.698007518322601</v>
      </c>
      <c r="N1372">
        <v>1.0160269193079501</v>
      </c>
      <c r="O1372">
        <v>105.547078359213</v>
      </c>
      <c r="P1372">
        <v>22.765840220385599</v>
      </c>
      <c r="Q1372">
        <v>6.3569333905950003E-3</v>
      </c>
    </row>
    <row r="1373" spans="1:17" hidden="1" x14ac:dyDescent="0.3">
      <c r="A1373" t="s">
        <v>2913</v>
      </c>
      <c r="B1373" t="s">
        <v>2914</v>
      </c>
      <c r="C1373" t="s">
        <v>3184</v>
      </c>
      <c r="D1373" t="s">
        <v>552</v>
      </c>
      <c r="E1373">
        <v>1315.9880297474999</v>
      </c>
      <c r="F1373">
        <v>526.29999999999995</v>
      </c>
      <c r="G1373">
        <v>-13.435752172535601</v>
      </c>
      <c r="H1373">
        <v>-6.2300157592520398</v>
      </c>
      <c r="I1373">
        <v>18.811976888846999</v>
      </c>
      <c r="J1373">
        <v>2.8705256985390402</v>
      </c>
      <c r="K1373">
        <v>548.85852174063803</v>
      </c>
      <c r="L1373">
        <v>503.634167858137</v>
      </c>
      <c r="M1373">
        <v>50.587653687621398</v>
      </c>
      <c r="N1373">
        <v>0.905209411774203</v>
      </c>
      <c r="O1373">
        <v>29.203876116283499</v>
      </c>
      <c r="P1373">
        <v>55.917641830839798</v>
      </c>
      <c r="Q1373">
        <v>0.143516929358177</v>
      </c>
    </row>
    <row r="1374" spans="1:17" hidden="1" x14ac:dyDescent="0.3">
      <c r="A1374" t="s">
        <v>2915</v>
      </c>
      <c r="B1374" t="s">
        <v>2916</v>
      </c>
      <c r="C1374" t="s">
        <v>3184</v>
      </c>
      <c r="D1374" t="s">
        <v>2743</v>
      </c>
      <c r="E1374">
        <v>1315.28712</v>
      </c>
      <c r="F1374">
        <v>1524.2</v>
      </c>
      <c r="G1374">
        <v>495.88751549862002</v>
      </c>
      <c r="H1374">
        <v>-15.8823173396994</v>
      </c>
      <c r="I1374">
        <v>61.049528225555797</v>
      </c>
      <c r="J1374">
        <v>-2.2157183477755802</v>
      </c>
      <c r="K1374">
        <v>1746.91583885671</v>
      </c>
      <c r="L1374">
        <v>1272.7960890611901</v>
      </c>
      <c r="M1374">
        <v>26.5077156396679</v>
      </c>
      <c r="N1374">
        <v>0.81651588958478305</v>
      </c>
      <c r="O1374">
        <v>44.994095263088802</v>
      </c>
      <c r="P1374">
        <v>545.57390936043998</v>
      </c>
    </row>
    <row r="1375" spans="1:17" hidden="1" x14ac:dyDescent="0.3">
      <c r="A1375" t="s">
        <v>2917</v>
      </c>
      <c r="B1375" t="s">
        <v>2918</v>
      </c>
      <c r="C1375" t="s">
        <v>3184</v>
      </c>
      <c r="D1375" t="s">
        <v>613</v>
      </c>
      <c r="E1375">
        <v>1314.06964382603</v>
      </c>
      <c r="F1375">
        <v>23.67</v>
      </c>
      <c r="G1375">
        <v>-69.220919891959298</v>
      </c>
      <c r="H1375">
        <v>-11.563335684888401</v>
      </c>
      <c r="I1375">
        <v>-2.7119736057523398</v>
      </c>
      <c r="J1375">
        <v>4.8953992323692103E-2</v>
      </c>
      <c r="K1375">
        <v>24.164543773260998</v>
      </c>
      <c r="L1375">
        <v>24.9776392100345</v>
      </c>
      <c r="M1375">
        <v>25.1286051303181</v>
      </c>
      <c r="N1375">
        <v>0.57964449860599498</v>
      </c>
      <c r="O1375">
        <v>68.990283058724103</v>
      </c>
      <c r="P1375">
        <v>57.8</v>
      </c>
      <c r="Q1375">
        <v>0.24265555935047101</v>
      </c>
    </row>
    <row r="1376" spans="1:17" hidden="1" x14ac:dyDescent="0.3">
      <c r="A1376" t="s">
        <v>2919</v>
      </c>
      <c r="B1376" t="s">
        <v>2920</v>
      </c>
      <c r="C1376" t="s">
        <v>3184</v>
      </c>
      <c r="D1376" t="s">
        <v>261</v>
      </c>
      <c r="E1376">
        <v>1313.26479434159</v>
      </c>
      <c r="F1376">
        <v>1270</v>
      </c>
      <c r="G1376">
        <v>298.81687696139699</v>
      </c>
      <c r="H1376">
        <v>-7.5971060720937604</v>
      </c>
      <c r="I1376">
        <v>-4.4046293741553999</v>
      </c>
      <c r="J1376">
        <v>2.2146500953263</v>
      </c>
      <c r="K1376">
        <v>1378.5993460388299</v>
      </c>
      <c r="L1376">
        <v>1181.8657454290401</v>
      </c>
      <c r="M1376">
        <v>44.629320839909198</v>
      </c>
      <c r="N1376">
        <v>1.39796572516964</v>
      </c>
      <c r="O1376">
        <v>36.767716535433003</v>
      </c>
      <c r="P1376">
        <v>340.20797227036297</v>
      </c>
      <c r="Q1376">
        <v>0.16357391486487599</v>
      </c>
    </row>
    <row r="1377" spans="1:17" hidden="1" x14ac:dyDescent="0.3">
      <c r="A1377" t="s">
        <v>2921</v>
      </c>
      <c r="B1377" t="s">
        <v>2922</v>
      </c>
      <c r="C1377" t="s">
        <v>3184</v>
      </c>
      <c r="D1377" t="s">
        <v>161</v>
      </c>
      <c r="E1377">
        <v>1307.9587142739999</v>
      </c>
      <c r="F1377">
        <v>196.94</v>
      </c>
      <c r="G1377">
        <v>48.366447222790697</v>
      </c>
      <c r="H1377">
        <v>-1.8534472550801899</v>
      </c>
      <c r="I1377">
        <v>49.341109342075399</v>
      </c>
      <c r="J1377">
        <v>1.2810861318967399</v>
      </c>
      <c r="K1377">
        <v>201.85363748840501</v>
      </c>
      <c r="L1377">
        <v>172.12599444627801</v>
      </c>
      <c r="M1377">
        <v>47.8456678717153</v>
      </c>
      <c r="N1377">
        <v>0.277490818684201</v>
      </c>
      <c r="O1377">
        <v>29.374428760028401</v>
      </c>
      <c r="P1377">
        <v>104.400622729631</v>
      </c>
      <c r="Q1377">
        <v>0.177635072712856</v>
      </c>
    </row>
    <row r="1378" spans="1:17" hidden="1" x14ac:dyDescent="0.3">
      <c r="A1378" t="s">
        <v>2923</v>
      </c>
      <c r="B1378" t="s">
        <v>2924</v>
      </c>
      <c r="C1378" t="s">
        <v>3184</v>
      </c>
      <c r="D1378" t="s">
        <v>261</v>
      </c>
      <c r="E1378">
        <v>1304.7395892</v>
      </c>
      <c r="F1378">
        <v>193.79</v>
      </c>
      <c r="G1378">
        <v>121.07761497864399</v>
      </c>
      <c r="H1378">
        <v>-1.8628051445774501</v>
      </c>
      <c r="I1378">
        <v>126.25512207366999</v>
      </c>
      <c r="J1378">
        <v>1.11002945281091</v>
      </c>
      <c r="K1378">
        <v>187.73388546402401</v>
      </c>
      <c r="L1378">
        <v>132.78804425349301</v>
      </c>
      <c r="M1378">
        <v>47.989947430192998</v>
      </c>
      <c r="N1378">
        <v>0.599682984388759</v>
      </c>
      <c r="O1378">
        <v>12.6889932401052</v>
      </c>
      <c r="P1378">
        <v>203.746081504702</v>
      </c>
      <c r="Q1378">
        <v>0.14232848715606</v>
      </c>
    </row>
    <row r="1379" spans="1:17" hidden="1" x14ac:dyDescent="0.3">
      <c r="A1379" t="s">
        <v>2925</v>
      </c>
      <c r="B1379" t="s">
        <v>2926</v>
      </c>
      <c r="C1379" t="s">
        <v>3184</v>
      </c>
      <c r="D1379" t="s">
        <v>231</v>
      </c>
      <c r="E1379">
        <v>1304.4460730849701</v>
      </c>
      <c r="F1379">
        <v>291.95</v>
      </c>
      <c r="G1379">
        <v>103.425138055773</v>
      </c>
      <c r="H1379">
        <v>5.57326136838926</v>
      </c>
      <c r="I1379">
        <v>85.449761191288403</v>
      </c>
      <c r="J1379">
        <v>-1.52570944476348</v>
      </c>
      <c r="K1379">
        <v>251.470556540427</v>
      </c>
      <c r="L1379">
        <v>208.50177011084699</v>
      </c>
      <c r="M1379">
        <v>44.460284487655599</v>
      </c>
      <c r="N1379">
        <v>0.449492433440562</v>
      </c>
      <c r="O1379">
        <v>6.0113033053605003</v>
      </c>
      <c r="P1379">
        <v>138.911620294599</v>
      </c>
      <c r="Q1379">
        <v>0.131079766859827</v>
      </c>
    </row>
    <row r="1380" spans="1:17" hidden="1" x14ac:dyDescent="0.3">
      <c r="A1380" t="s">
        <v>2927</v>
      </c>
      <c r="B1380" t="s">
        <v>2928</v>
      </c>
      <c r="C1380" t="s">
        <v>3184</v>
      </c>
      <c r="D1380" t="s">
        <v>83</v>
      </c>
      <c r="E1380">
        <v>1300.65827496</v>
      </c>
      <c r="F1380">
        <v>132.05000000000001</v>
      </c>
      <c r="G1380">
        <v>-3.4152698409075901</v>
      </c>
      <c r="H1380">
        <v>22.672030486387499</v>
      </c>
      <c r="I1380">
        <v>2.5768561266070602</v>
      </c>
      <c r="J1380">
        <v>15.9108522796191</v>
      </c>
      <c r="K1380">
        <v>116.488294422194</v>
      </c>
      <c r="L1380">
        <v>109.461234937269</v>
      </c>
      <c r="M1380">
        <v>65.477444415771402</v>
      </c>
      <c r="N1380">
        <v>1.1490191745723399</v>
      </c>
      <c r="O1380">
        <v>23.922756531616699</v>
      </c>
      <c r="P1380">
        <v>51.086956521739097</v>
      </c>
      <c r="Q1380">
        <v>-3.4419185487551997E-2</v>
      </c>
    </row>
    <row r="1381" spans="1:17" hidden="1" x14ac:dyDescent="0.3">
      <c r="A1381" t="s">
        <v>2929</v>
      </c>
      <c r="B1381" t="s">
        <v>2930</v>
      </c>
      <c r="C1381" t="s">
        <v>3184</v>
      </c>
      <c r="D1381" t="s">
        <v>106</v>
      </c>
      <c r="E1381">
        <v>1299.8898225999999</v>
      </c>
      <c r="F1381">
        <v>484.9</v>
      </c>
      <c r="G1381">
        <v>69.513926085942003</v>
      </c>
      <c r="H1381">
        <v>-10.153396375080501</v>
      </c>
      <c r="I1381">
        <v>3.5107553279285302</v>
      </c>
      <c r="J1381">
        <v>1.9212293687169399</v>
      </c>
      <c r="K1381">
        <v>539.50921674866197</v>
      </c>
      <c r="L1381">
        <v>473.416409736307</v>
      </c>
      <c r="M1381">
        <v>46.694276548887601</v>
      </c>
      <c r="N1381">
        <v>0.45784125471288201</v>
      </c>
      <c r="O1381">
        <v>46.421942668591399</v>
      </c>
      <c r="P1381">
        <v>143.301555444054</v>
      </c>
      <c r="Q1381">
        <v>0.15597001392578699</v>
      </c>
    </row>
    <row r="1382" spans="1:17" hidden="1" x14ac:dyDescent="0.3">
      <c r="A1382" t="s">
        <v>2931</v>
      </c>
      <c r="B1382" t="s">
        <v>2932</v>
      </c>
      <c r="C1382" t="s">
        <v>3184</v>
      </c>
      <c r="E1382">
        <v>1297.3236761399901</v>
      </c>
      <c r="F1382">
        <v>547.95000000000005</v>
      </c>
      <c r="G1382">
        <v>125.03108835898</v>
      </c>
      <c r="H1382">
        <v>18.141201430088</v>
      </c>
      <c r="I1382">
        <v>141.778589770206</v>
      </c>
      <c r="J1382">
        <v>22.082941513526901</v>
      </c>
      <c r="M1382">
        <v>82.083326126740204</v>
      </c>
      <c r="O1382">
        <v>0</v>
      </c>
      <c r="P1382">
        <v>167.03216374268999</v>
      </c>
    </row>
    <row r="1383" spans="1:17" hidden="1" x14ac:dyDescent="0.3">
      <c r="A1383" t="s">
        <v>2933</v>
      </c>
      <c r="B1383" t="s">
        <v>2934</v>
      </c>
      <c r="C1383" t="s">
        <v>3184</v>
      </c>
      <c r="D1383" t="s">
        <v>2935</v>
      </c>
      <c r="E1383">
        <v>1295.9218798439999</v>
      </c>
      <c r="F1383">
        <v>196.91</v>
      </c>
      <c r="G1383">
        <v>-66.225313145015207</v>
      </c>
      <c r="H1383">
        <v>-0.49018978613687297</v>
      </c>
      <c r="I1383">
        <v>-13.074945810995301</v>
      </c>
      <c r="J1383">
        <v>-1.22533070805024</v>
      </c>
      <c r="K1383">
        <v>194.549970449857</v>
      </c>
      <c r="M1383">
        <v>40.884110706721302</v>
      </c>
      <c r="N1383">
        <v>0.77104233808946498</v>
      </c>
      <c r="O1383">
        <v>64.948453608247405</v>
      </c>
      <c r="P1383">
        <v>35.612947658402199</v>
      </c>
    </row>
    <row r="1384" spans="1:17" hidden="1" x14ac:dyDescent="0.3">
      <c r="A1384" t="s">
        <v>2936</v>
      </c>
      <c r="B1384" t="s">
        <v>2937</v>
      </c>
      <c r="C1384" t="s">
        <v>3184</v>
      </c>
      <c r="D1384" t="s">
        <v>2229</v>
      </c>
      <c r="E1384">
        <v>1293.6120162750001</v>
      </c>
      <c r="F1384">
        <v>528.85</v>
      </c>
      <c r="G1384">
        <v>123.74121548802199</v>
      </c>
      <c r="H1384">
        <v>-15.2335947119621</v>
      </c>
      <c r="I1384">
        <v>-50.912031475183703</v>
      </c>
      <c r="J1384">
        <v>0.653480054991601</v>
      </c>
      <c r="K1384">
        <v>656.78819189125204</v>
      </c>
      <c r="L1384">
        <v>642.436335615134</v>
      </c>
      <c r="M1384">
        <v>32.925434172223099</v>
      </c>
      <c r="N1384">
        <v>1.4218495878181401</v>
      </c>
      <c r="O1384">
        <v>85.307743216412902</v>
      </c>
      <c r="P1384">
        <v>189.06805138015801</v>
      </c>
      <c r="Q1384">
        <v>0.242463389243394</v>
      </c>
    </row>
    <row r="1385" spans="1:17" hidden="1" x14ac:dyDescent="0.3">
      <c r="A1385" t="s">
        <v>2938</v>
      </c>
      <c r="B1385" t="s">
        <v>2939</v>
      </c>
      <c r="C1385" t="s">
        <v>3184</v>
      </c>
      <c r="D1385" t="s">
        <v>982</v>
      </c>
      <c r="E1385">
        <v>1288.0167916836599</v>
      </c>
      <c r="F1385">
        <v>921.9</v>
      </c>
      <c r="G1385">
        <v>6.4961328501219198</v>
      </c>
      <c r="H1385">
        <v>0.13960647504436499</v>
      </c>
      <c r="I1385">
        <v>47.585926620220803</v>
      </c>
      <c r="J1385">
        <v>-6.0348348089588097E-2</v>
      </c>
      <c r="K1385">
        <v>849.90285538194303</v>
      </c>
      <c r="L1385">
        <v>725.44668459873901</v>
      </c>
      <c r="M1385">
        <v>52.626774273979102</v>
      </c>
      <c r="N1385">
        <v>1.6854746714423401</v>
      </c>
      <c r="O1385">
        <v>9.5563510142097901</v>
      </c>
      <c r="P1385">
        <v>76.609195402298795</v>
      </c>
      <c r="Q1385">
        <v>0.106329504424548</v>
      </c>
    </row>
    <row r="1386" spans="1:17" hidden="1" x14ac:dyDescent="0.3">
      <c r="A1386" t="s">
        <v>2940</v>
      </c>
      <c r="B1386" t="s">
        <v>2941</v>
      </c>
      <c r="C1386" t="s">
        <v>3184</v>
      </c>
      <c r="D1386" t="s">
        <v>289</v>
      </c>
      <c r="E1386">
        <v>1282.5526125674901</v>
      </c>
      <c r="F1386">
        <v>763.95</v>
      </c>
      <c r="G1386">
        <v>38.511834186934003</v>
      </c>
      <c r="H1386">
        <v>-4.1492346329324796</v>
      </c>
      <c r="I1386">
        <v>13.8380645010268</v>
      </c>
      <c r="J1386">
        <v>-2.5101696898931198</v>
      </c>
      <c r="K1386">
        <v>763.81766944499702</v>
      </c>
      <c r="L1386">
        <v>612.54580974994497</v>
      </c>
      <c r="M1386">
        <v>32.433429656611999</v>
      </c>
      <c r="N1386">
        <v>0.42479119267652898</v>
      </c>
      <c r="O1386">
        <v>32.233784933568899</v>
      </c>
      <c r="P1386">
        <v>128.044776119403</v>
      </c>
      <c r="Q1386">
        <v>0.190594416333035</v>
      </c>
    </row>
    <row r="1387" spans="1:17" hidden="1" x14ac:dyDescent="0.3">
      <c r="A1387" t="s">
        <v>2942</v>
      </c>
      <c r="B1387" t="s">
        <v>2943</v>
      </c>
      <c r="C1387" t="s">
        <v>3184</v>
      </c>
      <c r="D1387" t="s">
        <v>626</v>
      </c>
      <c r="E1387">
        <v>1282.326094</v>
      </c>
      <c r="F1387">
        <v>316.25</v>
      </c>
      <c r="G1387">
        <v>4.0011466167353298</v>
      </c>
      <c r="H1387">
        <v>1.9967932146381999</v>
      </c>
      <c r="I1387">
        <v>-9.9875369383169392</v>
      </c>
      <c r="J1387">
        <v>2.4548800538570501</v>
      </c>
      <c r="K1387">
        <v>313.43826158376299</v>
      </c>
      <c r="L1387">
        <v>278.49658267221599</v>
      </c>
      <c r="M1387">
        <v>48.269237677311899</v>
      </c>
      <c r="N1387">
        <v>0.38039936011040598</v>
      </c>
      <c r="O1387">
        <v>26.166007905138301</v>
      </c>
      <c r="P1387">
        <v>49.8105163429654</v>
      </c>
    </row>
    <row r="1388" spans="1:17" hidden="1" x14ac:dyDescent="0.3">
      <c r="A1388" t="s">
        <v>2944</v>
      </c>
      <c r="B1388" t="s">
        <v>2945</v>
      </c>
      <c r="C1388" t="s">
        <v>3184</v>
      </c>
      <c r="D1388" t="s">
        <v>577</v>
      </c>
      <c r="E1388">
        <v>1278.3166047079901</v>
      </c>
      <c r="F1388">
        <v>230.53</v>
      </c>
      <c r="G1388">
        <v>-25.781121296502999</v>
      </c>
      <c r="H1388">
        <v>-1.2206382042048001</v>
      </c>
      <c r="I1388">
        <v>-6.2900538139113298</v>
      </c>
      <c r="J1388">
        <v>3.0816103315252001</v>
      </c>
      <c r="K1388">
        <v>240.711113938821</v>
      </c>
      <c r="L1388">
        <v>229.45105563685999</v>
      </c>
      <c r="M1388">
        <v>46.1374783587409</v>
      </c>
      <c r="N1388">
        <v>0.42181578221392702</v>
      </c>
      <c r="O1388">
        <v>26.838155554591498</v>
      </c>
      <c r="P1388">
        <v>27.364640883977899</v>
      </c>
      <c r="Q1388">
        <v>3.9944878814935997E-2</v>
      </c>
    </row>
    <row r="1389" spans="1:17" hidden="1" x14ac:dyDescent="0.3">
      <c r="A1389" t="s">
        <v>2946</v>
      </c>
      <c r="B1389" t="s">
        <v>2947</v>
      </c>
      <c r="C1389" t="s">
        <v>3184</v>
      </c>
      <c r="D1389" t="s">
        <v>80</v>
      </c>
      <c r="E1389">
        <v>1278.1821917</v>
      </c>
      <c r="F1389">
        <v>48.11</v>
      </c>
      <c r="G1389">
        <v>-1.8871043968204</v>
      </c>
      <c r="H1389">
        <v>-8.9513084376222505</v>
      </c>
      <c r="I1389">
        <v>-36.952451876069198</v>
      </c>
      <c r="J1389">
        <v>3.4404243478446799</v>
      </c>
      <c r="K1389">
        <v>53.5997751711012</v>
      </c>
      <c r="L1389">
        <v>56.694930839284702</v>
      </c>
      <c r="M1389">
        <v>27.028528211594001</v>
      </c>
      <c r="N1389">
        <v>1.3117334992194301</v>
      </c>
      <c r="O1389">
        <v>79.796300145499899</v>
      </c>
      <c r="P1389">
        <v>34.761904761904702</v>
      </c>
      <c r="Q1389">
        <v>-4.2932059122668002E-2</v>
      </c>
    </row>
    <row r="1390" spans="1:17" hidden="1" x14ac:dyDescent="0.3">
      <c r="A1390" t="s">
        <v>2948</v>
      </c>
      <c r="B1390" t="s">
        <v>2949</v>
      </c>
      <c r="C1390" t="s">
        <v>3184</v>
      </c>
      <c r="D1390" t="s">
        <v>613</v>
      </c>
      <c r="E1390">
        <v>1275.7988557860001</v>
      </c>
      <c r="F1390">
        <v>47.44</v>
      </c>
      <c r="G1390">
        <v>-31.784215158574199</v>
      </c>
      <c r="H1390">
        <v>0.77693276330842398</v>
      </c>
      <c r="I1390">
        <v>-4.9758644675881998</v>
      </c>
      <c r="J1390">
        <v>4.4268429485934799</v>
      </c>
      <c r="K1390">
        <v>48.421766850869901</v>
      </c>
      <c r="L1390">
        <v>47.7054987214688</v>
      </c>
      <c r="M1390">
        <v>44.4241117420666</v>
      </c>
      <c r="N1390">
        <v>0.742993456605054</v>
      </c>
      <c r="O1390">
        <v>41.441821247892001</v>
      </c>
      <c r="P1390">
        <v>30.3296703296703</v>
      </c>
      <c r="Q1390">
        <v>-1.6970660001491E-2</v>
      </c>
    </row>
    <row r="1391" spans="1:17" hidden="1" x14ac:dyDescent="0.3">
      <c r="A1391" t="s">
        <v>2950</v>
      </c>
      <c r="B1391" t="s">
        <v>2951</v>
      </c>
      <c r="C1391" t="s">
        <v>3184</v>
      </c>
      <c r="D1391" t="s">
        <v>440</v>
      </c>
      <c r="E1391">
        <v>1270.17969587999</v>
      </c>
      <c r="F1391">
        <v>516.35</v>
      </c>
      <c r="G1391">
        <v>-54.766172878442497</v>
      </c>
      <c r="H1391">
        <v>-12.7420744516608</v>
      </c>
      <c r="I1391">
        <v>-41.3337823905213</v>
      </c>
      <c r="J1391">
        <v>1.9584961081068299</v>
      </c>
      <c r="K1391">
        <v>591.31413620937599</v>
      </c>
      <c r="L1391">
        <v>660.56600198205899</v>
      </c>
      <c r="M1391">
        <v>17.3928226655663</v>
      </c>
      <c r="N1391">
        <v>0.86324449440161</v>
      </c>
      <c r="O1391">
        <v>61.663600271133902</v>
      </c>
      <c r="P1391">
        <v>1.1063246524378201</v>
      </c>
      <c r="Q1391">
        <v>-3.8642973369725997E-2</v>
      </c>
    </row>
    <row r="1392" spans="1:17" hidden="1" x14ac:dyDescent="0.3">
      <c r="A1392" t="s">
        <v>2952</v>
      </c>
      <c r="B1392" t="s">
        <v>2953</v>
      </c>
      <c r="C1392" t="s">
        <v>3184</v>
      </c>
      <c r="D1392" t="s">
        <v>322</v>
      </c>
      <c r="E1392">
        <v>1268.6464475768601</v>
      </c>
      <c r="F1392">
        <v>57.4</v>
      </c>
      <c r="G1392">
        <v>409.92322919259402</v>
      </c>
      <c r="H1392">
        <v>79.879587422205304</v>
      </c>
      <c r="I1392">
        <v>128.27275950476101</v>
      </c>
      <c r="J1392">
        <v>6.5806566790769798</v>
      </c>
      <c r="K1392">
        <v>46.154025359843899</v>
      </c>
      <c r="L1392">
        <v>32.456533960793102</v>
      </c>
      <c r="M1392">
        <v>56.134524854184903</v>
      </c>
      <c r="N1392">
        <v>1.5432111729497</v>
      </c>
      <c r="O1392">
        <v>15.766550522648</v>
      </c>
      <c r="P1392">
        <v>439.22029121653298</v>
      </c>
    </row>
    <row r="1393" spans="1:17" hidden="1" x14ac:dyDescent="0.3">
      <c r="A1393" t="s">
        <v>2954</v>
      </c>
      <c r="B1393" t="s">
        <v>2955</v>
      </c>
      <c r="C1393" t="s">
        <v>3184</v>
      </c>
      <c r="D1393" t="s">
        <v>1515</v>
      </c>
      <c r="E1393">
        <v>1267.0718979119999</v>
      </c>
      <c r="F1393">
        <v>210.58</v>
      </c>
      <c r="G1393">
        <v>-53.725556551123603</v>
      </c>
      <c r="H1393">
        <v>-3.8175941281617898</v>
      </c>
      <c r="I1393">
        <v>-25.962389560081299</v>
      </c>
      <c r="J1393">
        <v>2.45491848782653</v>
      </c>
      <c r="K1393">
        <v>223.452664154486</v>
      </c>
      <c r="L1393">
        <v>236.74672206621099</v>
      </c>
      <c r="M1393">
        <v>41.098205718189199</v>
      </c>
      <c r="N1393">
        <v>0.46134706265083197</v>
      </c>
      <c r="O1393">
        <v>41.276474499002703</v>
      </c>
      <c r="P1393">
        <v>5.6333082518184199</v>
      </c>
      <c r="Q1393">
        <v>-1.2160420761413999E-2</v>
      </c>
    </row>
    <row r="1394" spans="1:17" hidden="1" x14ac:dyDescent="0.3">
      <c r="A1394" t="s">
        <v>2956</v>
      </c>
      <c r="B1394" t="s">
        <v>2957</v>
      </c>
      <c r="C1394" t="s">
        <v>3184</v>
      </c>
      <c r="D1394" t="s">
        <v>187</v>
      </c>
      <c r="E1394">
        <v>1255.8294363789901</v>
      </c>
      <c r="F1394">
        <v>677.2</v>
      </c>
      <c r="G1394">
        <v>-18.416996530693002</v>
      </c>
      <c r="H1394">
        <v>3.9512393076133798</v>
      </c>
      <c r="I1394">
        <v>8.99759903908644</v>
      </c>
      <c r="J1394">
        <v>7.7582897473175798</v>
      </c>
      <c r="K1394">
        <v>674.13798967993296</v>
      </c>
      <c r="L1394">
        <v>633.937582976469</v>
      </c>
      <c r="M1394">
        <v>61.368654700179299</v>
      </c>
      <c r="N1394">
        <v>0.90883770341397396</v>
      </c>
      <c r="O1394">
        <v>12.2268163024217</v>
      </c>
      <c r="P1394">
        <v>38.175882472964702</v>
      </c>
      <c r="Q1394">
        <v>6.2379953579263001E-2</v>
      </c>
    </row>
    <row r="1395" spans="1:17" hidden="1" x14ac:dyDescent="0.3">
      <c r="A1395" t="s">
        <v>2958</v>
      </c>
      <c r="B1395" t="s">
        <v>2959</v>
      </c>
      <c r="C1395" t="s">
        <v>3184</v>
      </c>
      <c r="D1395" t="s">
        <v>400</v>
      </c>
      <c r="E1395">
        <v>1255.56993612322</v>
      </c>
      <c r="F1395">
        <v>40.450000000000003</v>
      </c>
      <c r="G1395">
        <v>-33.557417053524802</v>
      </c>
      <c r="H1395">
        <v>-10.013528352820501</v>
      </c>
      <c r="I1395">
        <v>-7.7568144987232603</v>
      </c>
      <c r="J1395">
        <v>2.17585260655486</v>
      </c>
      <c r="K1395">
        <v>44.0274629667149</v>
      </c>
      <c r="M1395">
        <v>40.4050074160563</v>
      </c>
      <c r="N1395">
        <v>0.24302679862199</v>
      </c>
      <c r="O1395">
        <v>39.8269468479604</v>
      </c>
      <c r="P1395">
        <v>34.8333333333333</v>
      </c>
    </row>
    <row r="1396" spans="1:17" hidden="1" x14ac:dyDescent="0.3">
      <c r="A1396" t="s">
        <v>2960</v>
      </c>
      <c r="B1396" t="s">
        <v>2961</v>
      </c>
      <c r="C1396" t="s">
        <v>3184</v>
      </c>
      <c r="D1396" t="s">
        <v>187</v>
      </c>
      <c r="E1396">
        <v>1253.8669930153401</v>
      </c>
      <c r="F1396">
        <v>119.53</v>
      </c>
      <c r="G1396">
        <v>80.037438851717596</v>
      </c>
      <c r="H1396">
        <v>-8.1647590058199299E-2</v>
      </c>
      <c r="I1396">
        <v>26.438811480310299</v>
      </c>
      <c r="J1396">
        <v>5.3826574552926703</v>
      </c>
      <c r="K1396">
        <v>113.822775688441</v>
      </c>
      <c r="L1396">
        <v>93.678020944063704</v>
      </c>
      <c r="M1396">
        <v>57.6718595074897</v>
      </c>
      <c r="N1396">
        <v>0.53254209454589496</v>
      </c>
      <c r="O1396">
        <v>15.870492763323</v>
      </c>
      <c r="P1396">
        <v>136.69306930693</v>
      </c>
      <c r="Q1396">
        <v>6.9983316874969004E-2</v>
      </c>
    </row>
    <row r="1397" spans="1:17" hidden="1" x14ac:dyDescent="0.3">
      <c r="A1397" t="s">
        <v>2962</v>
      </c>
      <c r="B1397" t="s">
        <v>2963</v>
      </c>
      <c r="C1397" t="s">
        <v>3184</v>
      </c>
      <c r="D1397" t="s">
        <v>1365</v>
      </c>
      <c r="E1397">
        <v>1251.3685017129601</v>
      </c>
      <c r="F1397">
        <v>807.55</v>
      </c>
      <c r="G1397">
        <v>86.943398546418393</v>
      </c>
      <c r="H1397">
        <v>-1.3520305373668899</v>
      </c>
      <c r="I1397">
        <v>87.735657641255301</v>
      </c>
      <c r="J1397">
        <v>2.3675308072371899</v>
      </c>
      <c r="K1397">
        <v>795.92276996171097</v>
      </c>
      <c r="L1397">
        <v>605.05356571479604</v>
      </c>
      <c r="M1397">
        <v>46.061927648608403</v>
      </c>
      <c r="N1397">
        <v>0.191905111558104</v>
      </c>
      <c r="O1397">
        <v>27.174787938827301</v>
      </c>
      <c r="P1397">
        <v>141.02372780182</v>
      </c>
      <c r="Q1397">
        <v>0.155231205498324</v>
      </c>
    </row>
    <row r="1398" spans="1:17" hidden="1" x14ac:dyDescent="0.3">
      <c r="A1398" t="s">
        <v>2964</v>
      </c>
      <c r="B1398" t="s">
        <v>2965</v>
      </c>
      <c r="C1398" t="s">
        <v>3184</v>
      </c>
      <c r="D1398" t="s">
        <v>187</v>
      </c>
      <c r="E1398">
        <v>1242.66415514917</v>
      </c>
      <c r="F1398">
        <v>762.05</v>
      </c>
      <c r="G1398">
        <v>52.078637131124601</v>
      </c>
      <c r="H1398">
        <v>-3.9375320636257798</v>
      </c>
      <c r="I1398">
        <v>12.994096718423799</v>
      </c>
      <c r="J1398">
        <v>5.1706229281221097</v>
      </c>
      <c r="K1398">
        <v>830.44147461271496</v>
      </c>
      <c r="L1398">
        <v>755.34942077906499</v>
      </c>
      <c r="M1398">
        <v>49.270379265203097</v>
      </c>
      <c r="N1398">
        <v>0.56417779221567399</v>
      </c>
      <c r="O1398">
        <v>43.632307591365397</v>
      </c>
      <c r="P1398">
        <v>104.30294906166201</v>
      </c>
      <c r="Q1398">
        <v>0.17632072076588901</v>
      </c>
    </row>
    <row r="1399" spans="1:17" hidden="1" x14ac:dyDescent="0.3">
      <c r="A1399" t="s">
        <v>2966</v>
      </c>
      <c r="B1399" t="s">
        <v>2967</v>
      </c>
      <c r="C1399" t="s">
        <v>3184</v>
      </c>
      <c r="D1399" t="s">
        <v>766</v>
      </c>
      <c r="E1399">
        <v>1240.90656556463</v>
      </c>
      <c r="F1399">
        <v>240.73</v>
      </c>
      <c r="G1399">
        <v>-37.625317926452396</v>
      </c>
      <c r="H1399">
        <v>-2.6517309688594701</v>
      </c>
      <c r="I1399">
        <v>-25.423248632980702</v>
      </c>
      <c r="J1399">
        <v>1.84857490735637</v>
      </c>
      <c r="K1399">
        <v>257.39299672467803</v>
      </c>
      <c r="M1399">
        <v>43.453618754073197</v>
      </c>
      <c r="N1399">
        <v>0.43729579128385798</v>
      </c>
      <c r="O1399">
        <v>33.219789806006702</v>
      </c>
      <c r="P1399">
        <v>5.7456622007467404</v>
      </c>
    </row>
    <row r="1400" spans="1:17" hidden="1" x14ac:dyDescent="0.3">
      <c r="A1400" t="s">
        <v>2968</v>
      </c>
      <c r="B1400" t="s">
        <v>2969</v>
      </c>
      <c r="C1400" t="s">
        <v>3184</v>
      </c>
      <c r="D1400" t="s">
        <v>384</v>
      </c>
      <c r="E1400">
        <v>1239.7109107506999</v>
      </c>
      <c r="F1400">
        <v>174.85</v>
      </c>
      <c r="G1400">
        <v>-20.254342971865398</v>
      </c>
      <c r="H1400">
        <v>-7.05498296306925</v>
      </c>
      <c r="I1400">
        <v>10.8884909227618</v>
      </c>
      <c r="J1400">
        <v>2.0592777654469199</v>
      </c>
      <c r="K1400">
        <v>174.318044810315</v>
      </c>
      <c r="L1400">
        <v>162.28412589467899</v>
      </c>
      <c r="M1400">
        <v>42.952852485827002</v>
      </c>
      <c r="N1400">
        <v>0.552240187110275</v>
      </c>
      <c r="O1400">
        <v>11.8101229625393</v>
      </c>
      <c r="P1400">
        <v>32.915241353097599</v>
      </c>
      <c r="Q1400">
        <v>1.3451652559187999E-2</v>
      </c>
    </row>
    <row r="1401" spans="1:17" hidden="1" x14ac:dyDescent="0.3">
      <c r="A1401" t="s">
        <v>2970</v>
      </c>
      <c r="B1401" t="s">
        <v>2971</v>
      </c>
      <c r="C1401" t="s">
        <v>3184</v>
      </c>
      <c r="D1401" t="s">
        <v>130</v>
      </c>
      <c r="E1401">
        <v>1235.41581</v>
      </c>
      <c r="F1401">
        <v>962.3</v>
      </c>
      <c r="G1401">
        <v>36.416731673322801</v>
      </c>
      <c r="H1401">
        <v>1.5060044242858901</v>
      </c>
      <c r="I1401">
        <v>-9.4367826861123199</v>
      </c>
      <c r="J1401">
        <v>0.96175414339947296</v>
      </c>
      <c r="K1401">
        <v>951.91797906066097</v>
      </c>
      <c r="L1401">
        <v>874.20310805607801</v>
      </c>
      <c r="M1401">
        <v>53.802125161213702</v>
      </c>
      <c r="N1401">
        <v>3.2475445598831501</v>
      </c>
      <c r="O1401">
        <v>23.630884339603</v>
      </c>
      <c r="P1401">
        <v>70.318584070796405</v>
      </c>
    </row>
    <row r="1402" spans="1:17" hidden="1" x14ac:dyDescent="0.3">
      <c r="A1402" t="s">
        <v>2972</v>
      </c>
      <c r="B1402" t="s">
        <v>2973</v>
      </c>
      <c r="C1402" t="s">
        <v>3184</v>
      </c>
      <c r="D1402" t="s">
        <v>124</v>
      </c>
      <c r="E1402">
        <v>1235.0654678887599</v>
      </c>
      <c r="F1402">
        <v>975</v>
      </c>
      <c r="G1402">
        <v>679.49596991301598</v>
      </c>
      <c r="H1402">
        <v>2.8769496323955499</v>
      </c>
      <c r="I1402">
        <v>57.934789798197997</v>
      </c>
      <c r="J1402">
        <v>8.85294660386106</v>
      </c>
      <c r="K1402">
        <v>930.12154352202299</v>
      </c>
      <c r="L1402">
        <v>691.75773756273895</v>
      </c>
      <c r="M1402">
        <v>50.242917973412503</v>
      </c>
      <c r="N1402">
        <v>0.49720840785769199</v>
      </c>
      <c r="O1402">
        <v>11.5589743589743</v>
      </c>
      <c r="P1402">
        <v>789.19288645690801</v>
      </c>
      <c r="Q1402">
        <v>0.16403108613272199</v>
      </c>
    </row>
    <row r="1403" spans="1:17" hidden="1" x14ac:dyDescent="0.3">
      <c r="A1403" t="s">
        <v>2974</v>
      </c>
      <c r="B1403" t="s">
        <v>2975</v>
      </c>
      <c r="C1403" t="s">
        <v>3184</v>
      </c>
      <c r="D1403" t="s">
        <v>479</v>
      </c>
      <c r="E1403">
        <v>1234.8970703479999</v>
      </c>
      <c r="F1403">
        <v>95.25</v>
      </c>
      <c r="G1403">
        <v>21.058107668247199</v>
      </c>
      <c r="H1403">
        <v>-1.5047792069878501</v>
      </c>
      <c r="I1403">
        <v>9.6441533064660394</v>
      </c>
      <c r="J1403">
        <v>1.5203236996269101</v>
      </c>
      <c r="K1403">
        <v>98.076076039812705</v>
      </c>
      <c r="L1403">
        <v>86.766562685317894</v>
      </c>
      <c r="M1403">
        <v>42.039847131035202</v>
      </c>
      <c r="N1403">
        <v>0.54942409614869103</v>
      </c>
      <c r="O1403">
        <v>33.070866141732203</v>
      </c>
      <c r="P1403">
        <v>64.507772020725398</v>
      </c>
      <c r="Q1403">
        <v>-5.2394910987442998E-2</v>
      </c>
    </row>
    <row r="1404" spans="1:17" hidden="1" x14ac:dyDescent="0.3">
      <c r="A1404" t="s">
        <v>2976</v>
      </c>
      <c r="B1404" t="s">
        <v>2977</v>
      </c>
      <c r="C1404" t="s">
        <v>3184</v>
      </c>
      <c r="D1404" t="s">
        <v>613</v>
      </c>
      <c r="E1404">
        <v>1234.6566774</v>
      </c>
      <c r="F1404">
        <v>166.8</v>
      </c>
      <c r="G1404">
        <v>-16.860257170551701</v>
      </c>
      <c r="H1404">
        <v>-7.0174524748345304</v>
      </c>
      <c r="I1404">
        <v>16.5026637586604</v>
      </c>
      <c r="J1404">
        <v>1.85600347878495</v>
      </c>
      <c r="K1404">
        <v>178.02228703978199</v>
      </c>
      <c r="L1404">
        <v>157.371802698799</v>
      </c>
      <c r="M1404">
        <v>34.410052392525998</v>
      </c>
      <c r="N1404">
        <v>0.587053917520027</v>
      </c>
      <c r="O1404">
        <v>32.464028776978402</v>
      </c>
      <c r="P1404">
        <v>71.604938271604894</v>
      </c>
      <c r="Q1404">
        <v>0.12559904704216501</v>
      </c>
    </row>
    <row r="1405" spans="1:17" hidden="1" x14ac:dyDescent="0.3">
      <c r="A1405" t="s">
        <v>2978</v>
      </c>
      <c r="B1405" t="s">
        <v>2979</v>
      </c>
      <c r="C1405" t="s">
        <v>3184</v>
      </c>
      <c r="D1405" t="s">
        <v>2980</v>
      </c>
      <c r="E1405">
        <v>1233.6842349999999</v>
      </c>
      <c r="F1405">
        <v>615.1</v>
      </c>
      <c r="G1405">
        <v>29.193017852381399</v>
      </c>
      <c r="H1405">
        <v>-12.376274104669299</v>
      </c>
      <c r="I1405">
        <v>28.625559883040999</v>
      </c>
      <c r="J1405">
        <v>-0.184924333918284</v>
      </c>
      <c r="K1405">
        <v>694.01061540558499</v>
      </c>
      <c r="L1405">
        <v>590.08089286147697</v>
      </c>
      <c r="M1405">
        <v>27.870562082929599</v>
      </c>
      <c r="N1405">
        <v>0.42306425041186102</v>
      </c>
      <c r="O1405">
        <v>54.283856283531101</v>
      </c>
      <c r="P1405">
        <v>73.267605633802802</v>
      </c>
    </row>
    <row r="1406" spans="1:17" hidden="1" x14ac:dyDescent="0.3">
      <c r="A1406" t="s">
        <v>2981</v>
      </c>
      <c r="B1406" t="s">
        <v>2982</v>
      </c>
      <c r="C1406" t="s">
        <v>3184</v>
      </c>
      <c r="D1406" t="s">
        <v>54</v>
      </c>
      <c r="E1406">
        <v>1232.6702385999999</v>
      </c>
      <c r="F1406">
        <v>1983.4</v>
      </c>
      <c r="G1406">
        <v>-26.602055940111601</v>
      </c>
      <c r="H1406">
        <v>-7.7293487232063196</v>
      </c>
      <c r="I1406">
        <v>-20.022969830850599</v>
      </c>
      <c r="J1406">
        <v>-1.9751333599785399</v>
      </c>
      <c r="K1406">
        <v>2223.0978330620801</v>
      </c>
      <c r="L1406">
        <v>2213.6910104809599</v>
      </c>
      <c r="M1406">
        <v>23.550081951207201</v>
      </c>
      <c r="N1406">
        <v>0.396417948331522</v>
      </c>
      <c r="O1406">
        <v>42.376726832711498</v>
      </c>
      <c r="P1406">
        <v>14.773450610496999</v>
      </c>
      <c r="Q1406">
        <v>-3.1726215210876998E-2</v>
      </c>
    </row>
    <row r="1407" spans="1:17" hidden="1" x14ac:dyDescent="0.3">
      <c r="A1407" t="s">
        <v>2983</v>
      </c>
      <c r="B1407" t="s">
        <v>2984</v>
      </c>
      <c r="C1407" t="s">
        <v>3184</v>
      </c>
      <c r="D1407" t="s">
        <v>21</v>
      </c>
      <c r="E1407">
        <v>1224.8854657513</v>
      </c>
      <c r="F1407">
        <v>1014.8</v>
      </c>
      <c r="G1407">
        <v>-33.153054444592698</v>
      </c>
      <c r="H1407">
        <v>-0.52775831075089996</v>
      </c>
      <c r="I1407">
        <v>-24.248494700161199</v>
      </c>
      <c r="J1407">
        <v>5.0557170343467304</v>
      </c>
      <c r="K1407">
        <v>1046.8991254305199</v>
      </c>
      <c r="L1407">
        <v>1079.2840760556101</v>
      </c>
      <c r="M1407">
        <v>56.081958266106</v>
      </c>
      <c r="N1407">
        <v>0.54177383780591803</v>
      </c>
      <c r="O1407">
        <v>44.599921166732301</v>
      </c>
      <c r="P1407">
        <v>6.2006174454502601</v>
      </c>
      <c r="Q1407">
        <v>0.105287870079476</v>
      </c>
    </row>
    <row r="1408" spans="1:17" hidden="1" x14ac:dyDescent="0.3">
      <c r="A1408" t="s">
        <v>2985</v>
      </c>
      <c r="B1408" t="s">
        <v>2986</v>
      </c>
      <c r="C1408" t="s">
        <v>3184</v>
      </c>
      <c r="D1408" t="s">
        <v>270</v>
      </c>
      <c r="E1408">
        <v>1219.90382847</v>
      </c>
      <c r="F1408">
        <v>691.7</v>
      </c>
      <c r="G1408">
        <v>-14.453960579476099</v>
      </c>
      <c r="H1408">
        <v>20.137947795823699</v>
      </c>
      <c r="I1408">
        <v>8.0817613265964798</v>
      </c>
      <c r="J1408">
        <v>8.0534713020990107</v>
      </c>
      <c r="K1408">
        <v>613.85359668129797</v>
      </c>
      <c r="L1408">
        <v>578.90655688828997</v>
      </c>
      <c r="M1408">
        <v>68.905549604464397</v>
      </c>
      <c r="N1408">
        <v>3.6413842613467402</v>
      </c>
      <c r="O1408">
        <v>12.621078502240801</v>
      </c>
      <c r="P1408">
        <v>56.848072562358198</v>
      </c>
      <c r="Q1408">
        <v>5.9825759910232999E-2</v>
      </c>
    </row>
    <row r="1409" spans="1:17" hidden="1" x14ac:dyDescent="0.3">
      <c r="A1409" t="s">
        <v>2987</v>
      </c>
      <c r="B1409" t="s">
        <v>2988</v>
      </c>
      <c r="C1409" t="s">
        <v>3184</v>
      </c>
      <c r="D1409" t="s">
        <v>626</v>
      </c>
      <c r="E1409">
        <v>1216.4630247652201</v>
      </c>
      <c r="F1409">
        <v>137.19</v>
      </c>
      <c r="G1409">
        <v>-52.504450772889498</v>
      </c>
      <c r="H1409">
        <v>-4.5672488465487202</v>
      </c>
      <c r="I1409">
        <v>-28.692592397553899</v>
      </c>
      <c r="J1409">
        <v>1.6845749073563701</v>
      </c>
      <c r="K1409">
        <v>146.64038953040099</v>
      </c>
      <c r="L1409">
        <v>157.22795853099501</v>
      </c>
      <c r="M1409">
        <v>34.654899858900997</v>
      </c>
      <c r="N1409">
        <v>0.28573339660445202</v>
      </c>
      <c r="O1409">
        <v>45.746774546249704</v>
      </c>
      <c r="P1409">
        <v>8.5363924050632694</v>
      </c>
      <c r="Q1409">
        <v>4.7382391869712999E-2</v>
      </c>
    </row>
    <row r="1410" spans="1:17" hidden="1" x14ac:dyDescent="0.3">
      <c r="A1410" t="s">
        <v>2989</v>
      </c>
      <c r="B1410" t="s">
        <v>2990</v>
      </c>
      <c r="C1410" t="s">
        <v>3184</v>
      </c>
      <c r="D1410" t="s">
        <v>431</v>
      </c>
      <c r="E1410">
        <v>1211.8776172442499</v>
      </c>
      <c r="F1410">
        <v>185.41</v>
      </c>
      <c r="G1410">
        <v>52.745156925496303</v>
      </c>
      <c r="H1410">
        <v>27.407261130711099</v>
      </c>
      <c r="I1410">
        <v>-21.773550820791201</v>
      </c>
      <c r="J1410">
        <v>-4.9804497231854903</v>
      </c>
      <c r="K1410">
        <v>165.01955608496101</v>
      </c>
      <c r="L1410">
        <v>169.355484739254</v>
      </c>
      <c r="M1410">
        <v>52.038822427655703</v>
      </c>
      <c r="N1410">
        <v>0.66950874976158603</v>
      </c>
      <c r="O1410">
        <v>60.859716304406398</v>
      </c>
      <c r="P1410">
        <v>91.144329896907195</v>
      </c>
      <c r="Q1410">
        <v>4.0522028993263001E-2</v>
      </c>
    </row>
    <row r="1411" spans="1:17" hidden="1" x14ac:dyDescent="0.3">
      <c r="A1411" t="s">
        <v>2991</v>
      </c>
      <c r="B1411" t="s">
        <v>2992</v>
      </c>
      <c r="C1411" t="s">
        <v>3184</v>
      </c>
      <c r="D1411" t="s">
        <v>54</v>
      </c>
      <c r="E1411">
        <v>1211.2177142</v>
      </c>
      <c r="F1411">
        <v>382.9</v>
      </c>
      <c r="G1411">
        <v>-51.217942937479002</v>
      </c>
      <c r="H1411">
        <v>-0.58143696683559998</v>
      </c>
      <c r="I1411">
        <v>9.6460672794204694</v>
      </c>
      <c r="J1411">
        <v>1.3915812767831199</v>
      </c>
      <c r="K1411">
        <v>380.79906079984301</v>
      </c>
      <c r="L1411">
        <v>358.38341588317297</v>
      </c>
      <c r="M1411">
        <v>47.153615278133302</v>
      </c>
      <c r="N1411">
        <v>0.507843141916832</v>
      </c>
      <c r="O1411">
        <v>34.082005745625501</v>
      </c>
      <c r="P1411">
        <v>45.423471325484201</v>
      </c>
      <c r="Q1411">
        <v>-1.7400779936085999E-2</v>
      </c>
    </row>
    <row r="1412" spans="1:17" hidden="1" x14ac:dyDescent="0.3">
      <c r="A1412" t="s">
        <v>2993</v>
      </c>
      <c r="B1412" t="s">
        <v>2994</v>
      </c>
      <c r="C1412" t="s">
        <v>3184</v>
      </c>
      <c r="D1412" t="s">
        <v>140</v>
      </c>
      <c r="E1412">
        <v>1209.9025604164101</v>
      </c>
      <c r="F1412">
        <v>228.26</v>
      </c>
      <c r="G1412">
        <v>0.69154845442085</v>
      </c>
      <c r="H1412">
        <v>3.6463933400775401</v>
      </c>
      <c r="I1412">
        <v>39.877818352228601</v>
      </c>
      <c r="J1412">
        <v>0.60814229398265895</v>
      </c>
      <c r="K1412">
        <v>231.75835333298201</v>
      </c>
      <c r="L1412">
        <v>192.92199473269599</v>
      </c>
      <c r="M1412">
        <v>47.136369840009301</v>
      </c>
      <c r="N1412">
        <v>0.50130014902058895</v>
      </c>
      <c r="O1412">
        <v>23.543327784105799</v>
      </c>
      <c r="P1412">
        <v>76.5351894818251</v>
      </c>
    </row>
    <row r="1413" spans="1:17" hidden="1" x14ac:dyDescent="0.3">
      <c r="A1413" t="s">
        <v>2995</v>
      </c>
      <c r="B1413" t="s">
        <v>2996</v>
      </c>
      <c r="C1413" t="s">
        <v>3184</v>
      </c>
      <c r="D1413" t="s">
        <v>261</v>
      </c>
      <c r="E1413">
        <v>1209.03349882252</v>
      </c>
      <c r="F1413">
        <v>1027.5999999999999</v>
      </c>
      <c r="G1413">
        <v>15.049054003592801</v>
      </c>
      <c r="H1413">
        <v>3.0778816652757102</v>
      </c>
      <c r="I1413">
        <v>-5.0206535860818198</v>
      </c>
      <c r="J1413">
        <v>-0.94676149817357902</v>
      </c>
      <c r="K1413">
        <v>1006.08710927142</v>
      </c>
      <c r="L1413">
        <v>928.80613968071202</v>
      </c>
      <c r="M1413">
        <v>46.517657261944699</v>
      </c>
      <c r="N1413">
        <v>1.13332973018418</v>
      </c>
      <c r="O1413">
        <v>8.9869599065784502</v>
      </c>
      <c r="P1413">
        <v>55.062622604496703</v>
      </c>
      <c r="Q1413">
        <v>5.2265435011368003E-2</v>
      </c>
    </row>
    <row r="1414" spans="1:17" hidden="1" x14ac:dyDescent="0.3">
      <c r="A1414" t="s">
        <v>2997</v>
      </c>
      <c r="B1414" t="s">
        <v>2998</v>
      </c>
      <c r="C1414" t="s">
        <v>3184</v>
      </c>
      <c r="D1414" t="s">
        <v>21</v>
      </c>
      <c r="E1414">
        <v>1204.12480850872</v>
      </c>
      <c r="F1414">
        <v>705</v>
      </c>
      <c r="G1414">
        <v>148.59020640333699</v>
      </c>
      <c r="H1414">
        <v>-8.5249472442593106</v>
      </c>
      <c r="I1414">
        <v>-3.9376364099706498</v>
      </c>
      <c r="J1414">
        <v>-4.2994037308278603</v>
      </c>
      <c r="K1414">
        <v>677.33032386075001</v>
      </c>
      <c r="L1414">
        <v>550.76421889541496</v>
      </c>
      <c r="M1414">
        <v>38.921818689246798</v>
      </c>
      <c r="N1414">
        <v>0.74486252254160101</v>
      </c>
      <c r="O1414">
        <v>8.5106382978723296</v>
      </c>
      <c r="P1414">
        <v>220.45454545454501</v>
      </c>
      <c r="Q1414">
        <v>0.121846549307614</v>
      </c>
    </row>
    <row r="1415" spans="1:17" hidden="1" x14ac:dyDescent="0.3">
      <c r="A1415" t="s">
        <v>2999</v>
      </c>
      <c r="B1415" t="s">
        <v>3000</v>
      </c>
      <c r="C1415" t="s">
        <v>3184</v>
      </c>
      <c r="D1415" t="s">
        <v>387</v>
      </c>
      <c r="E1415">
        <v>1203.5540330051499</v>
      </c>
      <c r="F1415">
        <v>99.44</v>
      </c>
      <c r="G1415">
        <v>3.9290901732742198</v>
      </c>
      <c r="H1415">
        <v>-26.605721595018501</v>
      </c>
      <c r="I1415">
        <v>20.9269494544011</v>
      </c>
      <c r="J1415">
        <v>3.4843641592004002</v>
      </c>
      <c r="K1415">
        <v>95.317192653462797</v>
      </c>
      <c r="L1415">
        <v>76.981335035919003</v>
      </c>
      <c r="M1415">
        <v>41.761306258102401</v>
      </c>
      <c r="N1415">
        <v>0.74403675476226705</v>
      </c>
      <c r="O1415">
        <v>36.464199517296798</v>
      </c>
      <c r="P1415">
        <v>113.390557939914</v>
      </c>
      <c r="Q1415">
        <v>5.8750050362308001E-2</v>
      </c>
    </row>
    <row r="1416" spans="1:17" hidden="1" x14ac:dyDescent="0.3">
      <c r="A1416" t="s">
        <v>3001</v>
      </c>
      <c r="B1416" t="s">
        <v>3002</v>
      </c>
      <c r="C1416" t="s">
        <v>3184</v>
      </c>
      <c r="D1416" t="s">
        <v>626</v>
      </c>
      <c r="E1416">
        <v>1198.07056295147</v>
      </c>
      <c r="F1416">
        <v>117.39</v>
      </c>
      <c r="G1416">
        <v>-37.800569428459703</v>
      </c>
      <c r="H1416">
        <v>-1.2024493529007301</v>
      </c>
      <c r="I1416">
        <v>-14.026690281198</v>
      </c>
      <c r="J1416">
        <v>5.2557001727491501</v>
      </c>
      <c r="K1416">
        <v>119.562769721617</v>
      </c>
      <c r="L1416">
        <v>121.846512370271</v>
      </c>
      <c r="M1416">
        <v>58.310752187241299</v>
      </c>
      <c r="N1416">
        <v>0.96772060441850305</v>
      </c>
      <c r="O1416">
        <v>32.038504131527297</v>
      </c>
      <c r="P1416">
        <v>17.038883349950101</v>
      </c>
      <c r="Q1416">
        <v>8.7943793071849994E-3</v>
      </c>
    </row>
    <row r="1417" spans="1:17" hidden="1" x14ac:dyDescent="0.3">
      <c r="A1417" t="s">
        <v>3003</v>
      </c>
      <c r="B1417" t="s">
        <v>3004</v>
      </c>
      <c r="C1417" t="s">
        <v>3184</v>
      </c>
      <c r="D1417" t="s">
        <v>187</v>
      </c>
      <c r="E1417">
        <v>1197.3761468282401</v>
      </c>
      <c r="F1417">
        <v>129</v>
      </c>
      <c r="G1417">
        <v>-16.1887761843949</v>
      </c>
      <c r="H1417">
        <v>-9.2745825330695801</v>
      </c>
      <c r="I1417">
        <v>-15.0807279719875</v>
      </c>
      <c r="J1417">
        <v>-1.0012224046668801</v>
      </c>
      <c r="K1417">
        <v>137.01247461732299</v>
      </c>
      <c r="L1417">
        <v>131.624410175055</v>
      </c>
      <c r="M1417">
        <v>30.0718416994326</v>
      </c>
      <c r="N1417">
        <v>0.62160331779135503</v>
      </c>
      <c r="O1417">
        <v>20.930232558139501</v>
      </c>
      <c r="P1417">
        <v>18.348623853210999</v>
      </c>
      <c r="Q1417">
        <v>7.2432213636491993E-2</v>
      </c>
    </row>
    <row r="1418" spans="1:17" hidden="1" x14ac:dyDescent="0.3">
      <c r="A1418" t="s">
        <v>3005</v>
      </c>
      <c r="B1418" t="s">
        <v>3006</v>
      </c>
      <c r="C1418" t="s">
        <v>3184</v>
      </c>
      <c r="D1418" t="s">
        <v>1008</v>
      </c>
      <c r="E1418">
        <v>1194.67022382246</v>
      </c>
      <c r="F1418">
        <v>840.1</v>
      </c>
      <c r="G1418">
        <v>31.7033212646772</v>
      </c>
      <c r="H1418">
        <v>7.8296010796759896</v>
      </c>
      <c r="I1418">
        <v>-0.191663060218596</v>
      </c>
      <c r="J1418">
        <v>3.8030583196786401</v>
      </c>
      <c r="K1418">
        <v>804.54767721409405</v>
      </c>
      <c r="L1418">
        <v>745.90577377157297</v>
      </c>
      <c r="M1418">
        <v>45.756086082396102</v>
      </c>
      <c r="N1418">
        <v>0.37184067092982998</v>
      </c>
      <c r="O1418">
        <v>18.402571122485401</v>
      </c>
      <c r="P1418">
        <v>66.093317516805001</v>
      </c>
      <c r="Q1418">
        <v>0.116730040287152</v>
      </c>
    </row>
    <row r="1419" spans="1:17" hidden="1" x14ac:dyDescent="0.3">
      <c r="A1419" t="s">
        <v>3007</v>
      </c>
      <c r="B1419" t="s">
        <v>3008</v>
      </c>
      <c r="C1419" t="s">
        <v>3184</v>
      </c>
      <c r="D1419" t="s">
        <v>610</v>
      </c>
      <c r="E1419">
        <v>1191.3645428929999</v>
      </c>
      <c r="F1419">
        <v>181.12</v>
      </c>
      <c r="G1419">
        <v>-42.987793498801999</v>
      </c>
      <c r="H1419">
        <v>-9.2989840063660694</v>
      </c>
      <c r="I1419">
        <v>-33.595768110533299</v>
      </c>
      <c r="J1419">
        <v>7.9984401357418897E-2</v>
      </c>
      <c r="K1419">
        <v>200.795888112939</v>
      </c>
      <c r="L1419">
        <v>219.91357394819499</v>
      </c>
      <c r="M1419">
        <v>23.693480706046898</v>
      </c>
      <c r="N1419">
        <v>0.771892132046751</v>
      </c>
      <c r="O1419">
        <v>69.970185512367493</v>
      </c>
      <c r="P1419">
        <v>0.622222222222235</v>
      </c>
      <c r="Q1419">
        <v>7.3118748872950001E-2</v>
      </c>
    </row>
    <row r="1420" spans="1:17" hidden="1" x14ac:dyDescent="0.3">
      <c r="A1420" t="s">
        <v>3009</v>
      </c>
      <c r="B1420" t="s">
        <v>3010</v>
      </c>
      <c r="C1420" t="s">
        <v>3184</v>
      </c>
      <c r="D1420" t="s">
        <v>124</v>
      </c>
      <c r="E1420">
        <v>1187.09493955322</v>
      </c>
      <c r="F1420">
        <v>132.6</v>
      </c>
      <c r="G1420">
        <v>-48.957770900037197</v>
      </c>
      <c r="H1420">
        <v>-6.5430450858790703</v>
      </c>
      <c r="I1420">
        <v>-20.048688621084001</v>
      </c>
      <c r="J1420">
        <v>2.3160014098907702</v>
      </c>
      <c r="K1420">
        <v>141.01331188890899</v>
      </c>
      <c r="L1420">
        <v>143.67438287199499</v>
      </c>
      <c r="M1420">
        <v>43.768137507721796</v>
      </c>
      <c r="N1420">
        <v>1.6391672363074199</v>
      </c>
      <c r="O1420">
        <v>46.530920060331802</v>
      </c>
      <c r="P1420">
        <v>13.8197424892703</v>
      </c>
      <c r="Q1420">
        <v>3.8239248247338001E-2</v>
      </c>
    </row>
    <row r="1421" spans="1:17" hidden="1" x14ac:dyDescent="0.3">
      <c r="A1421" t="s">
        <v>3011</v>
      </c>
      <c r="B1421" t="s">
        <v>3012</v>
      </c>
      <c r="C1421" t="s">
        <v>3184</v>
      </c>
      <c r="D1421" t="s">
        <v>192</v>
      </c>
      <c r="E1421">
        <v>1186.5696021599999</v>
      </c>
      <c r="F1421">
        <v>524.29999999999995</v>
      </c>
      <c r="G1421">
        <v>-38.830320586616999</v>
      </c>
      <c r="H1421">
        <v>-16.100225918284199</v>
      </c>
      <c r="I1421">
        <v>-3.41134246117252</v>
      </c>
      <c r="J1421">
        <v>0.81706129574113695</v>
      </c>
      <c r="K1421">
        <v>562.47721997086501</v>
      </c>
      <c r="L1421">
        <v>512.36388786383498</v>
      </c>
      <c r="M1421">
        <v>24.371788349972501</v>
      </c>
      <c r="N1421">
        <v>0.60928007386116101</v>
      </c>
      <c r="O1421">
        <v>33.4732023650581</v>
      </c>
      <c r="P1421">
        <v>34.332564693825198</v>
      </c>
      <c r="Q1421">
        <v>5.3174917392447001E-2</v>
      </c>
    </row>
    <row r="1422" spans="1:17" hidden="1" x14ac:dyDescent="0.3">
      <c r="A1422" t="s">
        <v>3013</v>
      </c>
      <c r="B1422" t="s">
        <v>3014</v>
      </c>
      <c r="C1422" t="s">
        <v>3184</v>
      </c>
      <c r="D1422" t="s">
        <v>130</v>
      </c>
      <c r="E1422">
        <v>1185.96424596</v>
      </c>
      <c r="F1422">
        <v>86.58</v>
      </c>
      <c r="G1422">
        <v>128.381509404632</v>
      </c>
      <c r="H1422">
        <v>36.8517319338318</v>
      </c>
      <c r="I1422">
        <v>83.7769699995319</v>
      </c>
      <c r="J1422">
        <v>-2.14531415072498</v>
      </c>
      <c r="K1422">
        <v>69.292550700406395</v>
      </c>
      <c r="L1422">
        <v>51.772603369731002</v>
      </c>
      <c r="M1422">
        <v>67.325415753737502</v>
      </c>
      <c r="N1422">
        <v>0.24082780829530601</v>
      </c>
      <c r="O1422">
        <v>8.30445830445829</v>
      </c>
      <c r="P1422">
        <v>194.48979591836701</v>
      </c>
      <c r="Q1422">
        <v>0.14273962848753699</v>
      </c>
    </row>
    <row r="1423" spans="1:17" hidden="1" x14ac:dyDescent="0.3">
      <c r="A1423" t="s">
        <v>3015</v>
      </c>
      <c r="B1423" t="s">
        <v>3016</v>
      </c>
      <c r="C1423" t="s">
        <v>3184</v>
      </c>
      <c r="D1423" t="s">
        <v>440</v>
      </c>
      <c r="E1423">
        <v>1179.4724985600001</v>
      </c>
      <c r="F1423">
        <v>231.75</v>
      </c>
      <c r="G1423">
        <v>104.08662377666499</v>
      </c>
      <c r="H1423">
        <v>10.6770354291665</v>
      </c>
      <c r="I1423">
        <v>52.045609841832501</v>
      </c>
      <c r="J1423">
        <v>5.9511440871766004</v>
      </c>
      <c r="K1423">
        <v>223.01458667876</v>
      </c>
      <c r="L1423">
        <v>174.39824038573201</v>
      </c>
      <c r="M1423">
        <v>52.090937699227702</v>
      </c>
      <c r="N1423">
        <v>0.768294165318539</v>
      </c>
      <c r="O1423">
        <v>16.504854368932001</v>
      </c>
      <c r="P1423">
        <v>162.16063348416199</v>
      </c>
      <c r="Q1423">
        <v>6.5748806927493006E-2</v>
      </c>
    </row>
    <row r="1424" spans="1:17" hidden="1" x14ac:dyDescent="0.3">
      <c r="A1424" t="s">
        <v>3017</v>
      </c>
      <c r="B1424" t="s">
        <v>3018</v>
      </c>
      <c r="C1424" t="s">
        <v>3184</v>
      </c>
      <c r="D1424" t="s">
        <v>570</v>
      </c>
      <c r="E1424">
        <v>1167.40002936</v>
      </c>
      <c r="F1424">
        <v>94.46</v>
      </c>
      <c r="G1424">
        <v>103.60352394675</v>
      </c>
      <c r="H1424">
        <v>-3.87270195508402</v>
      </c>
      <c r="I1424">
        <v>25.077006773597201</v>
      </c>
      <c r="J1424">
        <v>9.3459505687320199</v>
      </c>
      <c r="K1424">
        <v>93.101397144065203</v>
      </c>
      <c r="L1424">
        <v>79.722553240584503</v>
      </c>
      <c r="M1424">
        <v>62.782431358940499</v>
      </c>
      <c r="N1424">
        <v>2.4527461254577498</v>
      </c>
      <c r="O1424">
        <v>25.608723269108602</v>
      </c>
      <c r="P1424">
        <v>142.65842256649299</v>
      </c>
      <c r="Q1424">
        <v>9.6538025961517004E-2</v>
      </c>
    </row>
    <row r="1425" spans="1:17" hidden="1" x14ac:dyDescent="0.3">
      <c r="A1425" t="s">
        <v>3019</v>
      </c>
      <c r="B1425" t="s">
        <v>3020</v>
      </c>
      <c r="C1425" t="s">
        <v>3184</v>
      </c>
      <c r="D1425" t="s">
        <v>21</v>
      </c>
      <c r="E1425">
        <v>1166.77818496448</v>
      </c>
      <c r="F1425">
        <v>1278.55</v>
      </c>
      <c r="G1425">
        <v>366.81354373876599</v>
      </c>
      <c r="H1425">
        <v>-0.387181113665094</v>
      </c>
      <c r="I1425">
        <v>39.939781420729297</v>
      </c>
      <c r="J1425">
        <v>2.1013643035272098</v>
      </c>
      <c r="K1425">
        <v>1357.1935890697</v>
      </c>
      <c r="L1425">
        <v>1091.4713701849801</v>
      </c>
      <c r="M1425">
        <v>49.419750301858798</v>
      </c>
      <c r="N1425">
        <v>0.99034462466803796</v>
      </c>
      <c r="O1425">
        <v>42.228427017149102</v>
      </c>
      <c r="P1425">
        <v>454.43328871087402</v>
      </c>
    </row>
    <row r="1426" spans="1:17" hidden="1" x14ac:dyDescent="0.3">
      <c r="A1426" t="s">
        <v>3021</v>
      </c>
      <c r="B1426" t="s">
        <v>3022</v>
      </c>
      <c r="C1426" t="s">
        <v>3184</v>
      </c>
      <c r="D1426" t="s">
        <v>387</v>
      </c>
      <c r="E1426">
        <v>1161.6906223999999</v>
      </c>
      <c r="F1426">
        <v>109.03</v>
      </c>
      <c r="G1426">
        <v>24.7001131173038</v>
      </c>
      <c r="H1426">
        <v>16.298440677793199</v>
      </c>
      <c r="I1426">
        <v>71.002627939475602</v>
      </c>
      <c r="J1426">
        <v>6.0609397114668404</v>
      </c>
      <c r="K1426">
        <v>94.283453608249005</v>
      </c>
      <c r="L1426">
        <v>76.181688147662001</v>
      </c>
      <c r="M1426">
        <v>64.878622204429902</v>
      </c>
      <c r="N1426">
        <v>0.46842374521976499</v>
      </c>
      <c r="O1426">
        <v>13.6292763459598</v>
      </c>
      <c r="P1426">
        <v>121.60569105691</v>
      </c>
      <c r="Q1426">
        <v>0.119944816736984</v>
      </c>
    </row>
    <row r="1427" spans="1:17" hidden="1" x14ac:dyDescent="0.3">
      <c r="A1427" t="s">
        <v>3023</v>
      </c>
      <c r="B1427" t="s">
        <v>3024</v>
      </c>
      <c r="C1427" t="s">
        <v>3184</v>
      </c>
      <c r="D1427" t="s">
        <v>613</v>
      </c>
      <c r="E1427">
        <v>1159.12479807455</v>
      </c>
      <c r="F1427">
        <v>66.87</v>
      </c>
      <c r="G1427">
        <v>-4.8877596983576499</v>
      </c>
      <c r="H1427">
        <v>-1.09910055648262</v>
      </c>
      <c r="I1427">
        <v>-0.35157403553169603</v>
      </c>
      <c r="J1427">
        <v>4.0112794528108999</v>
      </c>
      <c r="K1427">
        <v>68.852090165096101</v>
      </c>
      <c r="L1427">
        <v>62.898390647628503</v>
      </c>
      <c r="M1427">
        <v>47.872022628289699</v>
      </c>
      <c r="N1427">
        <v>0.42841673538702302</v>
      </c>
      <c r="O1427">
        <v>17.915358157619199</v>
      </c>
      <c r="P1427">
        <v>50.269662921348299</v>
      </c>
      <c r="Q1427">
        <v>-6.5758729072839996E-3</v>
      </c>
    </row>
    <row r="1428" spans="1:17" hidden="1" x14ac:dyDescent="0.3">
      <c r="A1428" t="s">
        <v>3025</v>
      </c>
      <c r="B1428" t="s">
        <v>3026</v>
      </c>
      <c r="C1428" t="s">
        <v>3184</v>
      </c>
      <c r="D1428" t="s">
        <v>468</v>
      </c>
      <c r="E1428">
        <v>1156.135079358</v>
      </c>
      <c r="F1428">
        <v>135.81</v>
      </c>
      <c r="G1428">
        <v>-46.536550140940797</v>
      </c>
      <c r="H1428">
        <v>0.80296369842848403</v>
      </c>
      <c r="I1428">
        <v>-34.385531835734497</v>
      </c>
      <c r="J1428">
        <v>3.1158204077163498</v>
      </c>
      <c r="K1428">
        <v>141.257488186411</v>
      </c>
      <c r="L1428">
        <v>154.258632015361</v>
      </c>
      <c r="M1428">
        <v>44.709417446682302</v>
      </c>
      <c r="N1428">
        <v>0.72314519174636904</v>
      </c>
      <c r="O1428">
        <v>65.046756498048694</v>
      </c>
      <c r="P1428">
        <v>2.8084784254352702</v>
      </c>
      <c r="Q1428">
        <v>2.3679294487977998E-2</v>
      </c>
    </row>
    <row r="1429" spans="1:17" hidden="1" x14ac:dyDescent="0.3">
      <c r="A1429" t="s">
        <v>3027</v>
      </c>
      <c r="B1429" t="s">
        <v>3028</v>
      </c>
      <c r="C1429" t="s">
        <v>3184</v>
      </c>
      <c r="D1429" t="s">
        <v>613</v>
      </c>
      <c r="E1429">
        <v>1150.29014718757</v>
      </c>
      <c r="F1429">
        <v>222</v>
      </c>
      <c r="G1429">
        <v>195.97766325078601</v>
      </c>
      <c r="H1429">
        <v>57.172104429008002</v>
      </c>
      <c r="I1429">
        <v>120.276868333275</v>
      </c>
      <c r="J1429">
        <v>11.9167252988054</v>
      </c>
      <c r="K1429">
        <v>165.588239654039</v>
      </c>
      <c r="L1429">
        <v>117.831541148992</v>
      </c>
      <c r="M1429">
        <v>97.805191081051404</v>
      </c>
      <c r="N1429">
        <v>0.18800104263749701</v>
      </c>
      <c r="O1429">
        <v>3.99549549549549</v>
      </c>
      <c r="P1429">
        <v>244.453064391</v>
      </c>
      <c r="Q1429">
        <v>6.6794480217787999E-2</v>
      </c>
    </row>
    <row r="1430" spans="1:17" hidden="1" x14ac:dyDescent="0.3">
      <c r="A1430" t="s">
        <v>3029</v>
      </c>
      <c r="B1430" t="s">
        <v>3030</v>
      </c>
      <c r="C1430" t="s">
        <v>3184</v>
      </c>
      <c r="D1430" t="s">
        <v>384</v>
      </c>
      <c r="E1430">
        <v>1145.00340045858</v>
      </c>
      <c r="F1430">
        <v>324.89999999999998</v>
      </c>
      <c r="G1430">
        <v>27.017587964033002</v>
      </c>
      <c r="H1430">
        <v>-7.1358481226419501</v>
      </c>
      <c r="I1430">
        <v>21.7621384364809</v>
      </c>
      <c r="J1430">
        <v>7.0938395457908499</v>
      </c>
      <c r="K1430">
        <v>332.50239169983001</v>
      </c>
      <c r="L1430">
        <v>282.71258548191599</v>
      </c>
      <c r="M1430">
        <v>53.1317878391514</v>
      </c>
      <c r="N1430">
        <v>0.27697491921925999</v>
      </c>
      <c r="O1430">
        <v>19.929208987380701</v>
      </c>
      <c r="P1430">
        <v>64.965727341964893</v>
      </c>
    </row>
    <row r="1431" spans="1:17" hidden="1" x14ac:dyDescent="0.3">
      <c r="A1431" t="s">
        <v>3031</v>
      </c>
      <c r="B1431" t="s">
        <v>3032</v>
      </c>
      <c r="C1431" t="s">
        <v>3184</v>
      </c>
      <c r="D1431" t="s">
        <v>277</v>
      </c>
      <c r="E1431">
        <v>1144.0598865526399</v>
      </c>
      <c r="F1431">
        <v>254.35</v>
      </c>
      <c r="G1431">
        <v>51.029063463476703</v>
      </c>
      <c r="H1431">
        <v>5.0978413904593296</v>
      </c>
      <c r="I1431">
        <v>8.3105011596795801</v>
      </c>
      <c r="J1431">
        <v>6.64234879332641</v>
      </c>
      <c r="K1431">
        <v>266.22967419910202</v>
      </c>
      <c r="L1431">
        <v>244.15019240351799</v>
      </c>
      <c r="M1431">
        <v>67.048124412469903</v>
      </c>
      <c r="N1431">
        <v>0.82050562748392697</v>
      </c>
      <c r="O1431">
        <v>32.887753096127298</v>
      </c>
      <c r="P1431">
        <v>96.713070378963593</v>
      </c>
      <c r="Q1431">
        <v>9.7535041631385003E-2</v>
      </c>
    </row>
    <row r="1432" spans="1:17" hidden="1" x14ac:dyDescent="0.3">
      <c r="A1432" t="s">
        <v>3033</v>
      </c>
      <c r="B1432" t="s">
        <v>3034</v>
      </c>
      <c r="C1432" t="s">
        <v>3184</v>
      </c>
      <c r="D1432" t="s">
        <v>294</v>
      </c>
      <c r="E1432">
        <v>1143.8159247649901</v>
      </c>
      <c r="F1432">
        <v>17.3</v>
      </c>
      <c r="G1432">
        <v>-52.064919166796102</v>
      </c>
      <c r="H1432">
        <v>-15.4540934954171</v>
      </c>
      <c r="I1432">
        <v>-57.189560612712903</v>
      </c>
      <c r="J1432">
        <v>1.3210408612111899</v>
      </c>
      <c r="K1432">
        <v>20.341158113151</v>
      </c>
      <c r="L1432">
        <v>23.1359243941403</v>
      </c>
      <c r="M1432">
        <v>11.339265985516001</v>
      </c>
      <c r="N1432">
        <v>2.7912883770020498</v>
      </c>
      <c r="O1432">
        <v>142.77456647398799</v>
      </c>
      <c r="P1432">
        <v>1.1104617182934</v>
      </c>
      <c r="Q1432">
        <v>4.2146525554206997E-2</v>
      </c>
    </row>
    <row r="1433" spans="1:17" hidden="1" x14ac:dyDescent="0.3">
      <c r="A1433" t="s">
        <v>3035</v>
      </c>
      <c r="B1433" t="s">
        <v>3036</v>
      </c>
      <c r="C1433" t="s">
        <v>3184</v>
      </c>
      <c r="D1433" t="s">
        <v>54</v>
      </c>
      <c r="E1433">
        <v>1139.3679652200001</v>
      </c>
      <c r="F1433">
        <v>434.65</v>
      </c>
      <c r="G1433">
        <v>-26.6036184326809</v>
      </c>
      <c r="H1433">
        <v>5.5847088922201804</v>
      </c>
      <c r="I1433">
        <v>30.615788530896999</v>
      </c>
      <c r="J1433">
        <v>5.4950115420741499</v>
      </c>
      <c r="K1433">
        <v>396.90765017893102</v>
      </c>
      <c r="L1433">
        <v>367.38812981568299</v>
      </c>
      <c r="M1433">
        <v>71.279286540974297</v>
      </c>
      <c r="N1433">
        <v>0.52147782072110804</v>
      </c>
      <c r="O1433">
        <v>3.9572069481191798</v>
      </c>
      <c r="P1433">
        <v>58.863304093567201</v>
      </c>
      <c r="Q1433">
        <v>0.102800482312428</v>
      </c>
    </row>
    <row r="1434" spans="1:17" hidden="1" x14ac:dyDescent="0.3">
      <c r="A1434" t="s">
        <v>3037</v>
      </c>
      <c r="B1434" t="s">
        <v>3038</v>
      </c>
      <c r="C1434" t="s">
        <v>3184</v>
      </c>
      <c r="D1434" t="s">
        <v>270</v>
      </c>
      <c r="E1434">
        <v>1139.1650105000001</v>
      </c>
      <c r="F1434">
        <v>91.57</v>
      </c>
      <c r="G1434">
        <v>-12.528380565127501</v>
      </c>
      <c r="H1434">
        <v>-0.414232233316426</v>
      </c>
      <c r="I1434">
        <v>-11.5903544385122</v>
      </c>
      <c r="J1434">
        <v>6.43182765460912</v>
      </c>
      <c r="K1434">
        <v>91.079949919357603</v>
      </c>
      <c r="L1434">
        <v>88.006439421091798</v>
      </c>
      <c r="M1434">
        <v>53.996342966972698</v>
      </c>
      <c r="N1434">
        <v>0.555584813583336</v>
      </c>
      <c r="O1434">
        <v>27.7711040733865</v>
      </c>
      <c r="P1434">
        <v>34.661764705882298</v>
      </c>
      <c r="Q1434">
        <v>0.13969262318651701</v>
      </c>
    </row>
    <row r="1435" spans="1:17" hidden="1" x14ac:dyDescent="0.3">
      <c r="A1435" t="s">
        <v>3039</v>
      </c>
      <c r="B1435" t="s">
        <v>3040</v>
      </c>
      <c r="C1435" t="s">
        <v>3184</v>
      </c>
      <c r="D1435" t="s">
        <v>21</v>
      </c>
      <c r="E1435">
        <v>1133.9046346600001</v>
      </c>
      <c r="F1435">
        <v>269.39999999999998</v>
      </c>
      <c r="G1435">
        <v>-40.209760436637403</v>
      </c>
      <c r="H1435">
        <v>-12.255607766087101</v>
      </c>
      <c r="I1435">
        <v>-23.462259025411299</v>
      </c>
      <c r="J1435">
        <v>-4.1976984349981601</v>
      </c>
      <c r="M1435">
        <v>21.685627241353099</v>
      </c>
      <c r="O1435">
        <v>29.472902746844799</v>
      </c>
      <c r="P1435">
        <v>1.6411997736275901</v>
      </c>
    </row>
    <row r="1436" spans="1:17" hidden="1" x14ac:dyDescent="0.3">
      <c r="A1436" t="s">
        <v>3041</v>
      </c>
      <c r="B1436" t="s">
        <v>3042</v>
      </c>
      <c r="C1436" t="s">
        <v>3184</v>
      </c>
      <c r="D1436" t="s">
        <v>3043</v>
      </c>
      <c r="E1436">
        <v>1133.2557468</v>
      </c>
      <c r="F1436">
        <v>1328.85</v>
      </c>
      <c r="G1436">
        <v>42.034810075080998</v>
      </c>
      <c r="H1436">
        <v>-8.0603423744699096</v>
      </c>
      <c r="I1436">
        <v>65.485005303685796</v>
      </c>
      <c r="J1436">
        <v>-1.48294762648927</v>
      </c>
      <c r="K1436">
        <v>1320.6145609355499</v>
      </c>
      <c r="L1436">
        <v>1037.18785223083</v>
      </c>
      <c r="M1436">
        <v>37.270940092275602</v>
      </c>
      <c r="N1436">
        <v>0.53426229082993604</v>
      </c>
      <c r="O1436">
        <v>16.6422094292057</v>
      </c>
      <c r="P1436">
        <v>101.34090909090899</v>
      </c>
      <c r="Q1436">
        <v>8.6530555666509995E-2</v>
      </c>
    </row>
    <row r="1437" spans="1:17" hidden="1" x14ac:dyDescent="0.3">
      <c r="A1437" t="s">
        <v>3044</v>
      </c>
      <c r="B1437" t="s">
        <v>3045</v>
      </c>
      <c r="C1437" t="s">
        <v>3184</v>
      </c>
      <c r="D1437" t="s">
        <v>270</v>
      </c>
      <c r="E1437">
        <v>1133.078956695</v>
      </c>
      <c r="F1437">
        <v>414.35</v>
      </c>
      <c r="G1437">
        <v>-41.268593785145697</v>
      </c>
      <c r="H1437">
        <v>0.44759468376101103</v>
      </c>
      <c r="I1437">
        <v>-15.6029064245987</v>
      </c>
      <c r="J1437">
        <v>1.15608487886635</v>
      </c>
      <c r="K1437">
        <v>412.32655140085802</v>
      </c>
      <c r="L1437">
        <v>429.25686482541801</v>
      </c>
      <c r="M1437">
        <v>42.299192143514802</v>
      </c>
      <c r="N1437">
        <v>0.77413003038524797</v>
      </c>
      <c r="O1437">
        <v>24.761674912513499</v>
      </c>
      <c r="P1437">
        <v>12.5645205107307</v>
      </c>
      <c r="Q1437">
        <v>-0.154883623972004</v>
      </c>
    </row>
    <row r="1438" spans="1:17" hidden="1" x14ac:dyDescent="0.3">
      <c r="A1438" t="s">
        <v>3046</v>
      </c>
      <c r="B1438" t="s">
        <v>3047</v>
      </c>
      <c r="C1438" t="s">
        <v>3184</v>
      </c>
      <c r="D1438" t="s">
        <v>106</v>
      </c>
      <c r="E1438">
        <v>1122.5547026985</v>
      </c>
      <c r="F1438">
        <v>2577.1</v>
      </c>
      <c r="G1438">
        <v>126.367620515743</v>
      </c>
      <c r="H1438">
        <v>0.115790799087526</v>
      </c>
      <c r="I1438">
        <v>20.369437762612598</v>
      </c>
      <c r="J1438">
        <v>0.13719438510311999</v>
      </c>
      <c r="K1438">
        <v>2704.6213990702699</v>
      </c>
      <c r="L1438">
        <v>2274.5191520083799</v>
      </c>
      <c r="M1438">
        <v>48.600304501699497</v>
      </c>
      <c r="N1438">
        <v>1.21146996335429</v>
      </c>
      <c r="O1438">
        <v>37.674129835861997</v>
      </c>
      <c r="P1438">
        <v>167.33402489626499</v>
      </c>
      <c r="Q1438">
        <v>0.115108140765769</v>
      </c>
    </row>
    <row r="1439" spans="1:17" hidden="1" x14ac:dyDescent="0.3">
      <c r="A1439" t="s">
        <v>3048</v>
      </c>
      <c r="B1439" t="s">
        <v>3049</v>
      </c>
      <c r="C1439" t="s">
        <v>3184</v>
      </c>
      <c r="D1439" t="s">
        <v>130</v>
      </c>
      <c r="E1439">
        <v>1119.3610965600001</v>
      </c>
      <c r="F1439">
        <v>594.95000000000005</v>
      </c>
      <c r="G1439">
        <v>357.96747524059799</v>
      </c>
      <c r="H1439">
        <v>18.546254088872001</v>
      </c>
      <c r="I1439">
        <v>65.926515583477197</v>
      </c>
      <c r="J1439">
        <v>-3.1544040619806002</v>
      </c>
      <c r="K1439">
        <v>499.152327648957</v>
      </c>
      <c r="L1439">
        <v>379.07734769727898</v>
      </c>
      <c r="M1439">
        <v>52.8549198465739</v>
      </c>
      <c r="N1439">
        <v>0.87103584082287999</v>
      </c>
      <c r="O1439">
        <v>7.4039835280275499</v>
      </c>
      <c r="P1439">
        <v>417.34782608695599</v>
      </c>
      <c r="Q1439">
        <v>0.26529238876022698</v>
      </c>
    </row>
    <row r="1440" spans="1:17" hidden="1" x14ac:dyDescent="0.3">
      <c r="A1440" t="s">
        <v>3050</v>
      </c>
      <c r="B1440" t="s">
        <v>3051</v>
      </c>
      <c r="C1440" t="s">
        <v>3184</v>
      </c>
      <c r="D1440" t="s">
        <v>21</v>
      </c>
      <c r="E1440">
        <v>1116.3247200000001</v>
      </c>
      <c r="F1440">
        <v>575.4</v>
      </c>
      <c r="G1440">
        <v>29.8950807343954</v>
      </c>
      <c r="H1440">
        <v>14.5365582792927</v>
      </c>
      <c r="I1440">
        <v>4.1881143720710199</v>
      </c>
      <c r="J1440">
        <v>2.5270510019713699</v>
      </c>
      <c r="K1440">
        <v>539.116666644563</v>
      </c>
      <c r="L1440">
        <v>480.00857469003898</v>
      </c>
      <c r="M1440">
        <v>60.833296453918202</v>
      </c>
      <c r="N1440">
        <v>1.57771926207582</v>
      </c>
      <c r="O1440">
        <v>20.072992700729898</v>
      </c>
      <c r="P1440">
        <v>86.818181818181799</v>
      </c>
    </row>
    <row r="1441" spans="1:17" hidden="1" x14ac:dyDescent="0.3">
      <c r="A1441" t="s">
        <v>3052</v>
      </c>
      <c r="B1441" t="s">
        <v>3053</v>
      </c>
      <c r="C1441" t="s">
        <v>3184</v>
      </c>
      <c r="D1441" t="s">
        <v>187</v>
      </c>
      <c r="E1441">
        <v>1116.0454392024401</v>
      </c>
      <c r="F1441">
        <v>961.15</v>
      </c>
      <c r="G1441">
        <v>-44.655258492610599</v>
      </c>
      <c r="H1441">
        <v>2.0259666839692199</v>
      </c>
      <c r="I1441">
        <v>-32.4203401041676</v>
      </c>
      <c r="J1441">
        <v>0.68541973979793502</v>
      </c>
      <c r="K1441">
        <v>1019.37533012983</v>
      </c>
      <c r="L1441">
        <v>1107.3890472723599</v>
      </c>
      <c r="M1441">
        <v>83.974750489454607</v>
      </c>
      <c r="N1441">
        <v>1.5842711249721899</v>
      </c>
      <c r="O1441">
        <v>58.664100296519798</v>
      </c>
      <c r="P1441">
        <v>2.68148069013407</v>
      </c>
      <c r="Q1441">
        <v>7.7973102554674004E-2</v>
      </c>
    </row>
    <row r="1442" spans="1:17" hidden="1" x14ac:dyDescent="0.3">
      <c r="A1442" t="s">
        <v>3054</v>
      </c>
      <c r="B1442" t="s">
        <v>3055</v>
      </c>
      <c r="C1442" t="s">
        <v>3184</v>
      </c>
      <c r="D1442" t="s">
        <v>254</v>
      </c>
      <c r="E1442">
        <v>1114.3106040862599</v>
      </c>
      <c r="F1442">
        <v>20.55</v>
      </c>
      <c r="G1442">
        <v>81.472168745291697</v>
      </c>
      <c r="H1442">
        <v>-0.39923463293248401</v>
      </c>
      <c r="I1442">
        <v>-18.066801992023201</v>
      </c>
      <c r="J1442">
        <v>7.91894221410183</v>
      </c>
      <c r="K1442">
        <v>21.103108271808701</v>
      </c>
      <c r="L1442">
        <v>19.929820843715799</v>
      </c>
      <c r="M1442">
        <v>63.089385793245903</v>
      </c>
      <c r="N1442">
        <v>0.68954105305749502</v>
      </c>
      <c r="O1442">
        <v>102.67639902676299</v>
      </c>
      <c r="P1442">
        <v>133.522727272727</v>
      </c>
      <c r="Q1442">
        <v>9.3497417574855995E-2</v>
      </c>
    </row>
    <row r="1443" spans="1:17" hidden="1" x14ac:dyDescent="0.3">
      <c r="A1443" t="s">
        <v>3056</v>
      </c>
      <c r="B1443" t="s">
        <v>3057</v>
      </c>
      <c r="C1443" t="s">
        <v>3184</v>
      </c>
      <c r="D1443" t="s">
        <v>613</v>
      </c>
      <c r="E1443">
        <v>1112.472655</v>
      </c>
      <c r="F1443">
        <v>462.9</v>
      </c>
      <c r="G1443">
        <v>-4.0535555304325701</v>
      </c>
      <c r="H1443">
        <v>-8.5202242699969801</v>
      </c>
      <c r="I1443">
        <v>4.5810061889065201</v>
      </c>
      <c r="J1443">
        <v>1.78665511323241</v>
      </c>
      <c r="K1443">
        <v>478.80260522929501</v>
      </c>
      <c r="L1443">
        <v>447.85603572354</v>
      </c>
      <c r="M1443">
        <v>39.556521193852802</v>
      </c>
      <c r="N1443">
        <v>0.21081071377865801</v>
      </c>
      <c r="O1443">
        <v>26.247569669474998</v>
      </c>
      <c r="P1443">
        <v>34.368650217706801</v>
      </c>
    </row>
    <row r="1444" spans="1:17" hidden="1" x14ac:dyDescent="0.3">
      <c r="A1444" t="s">
        <v>3058</v>
      </c>
      <c r="B1444" t="s">
        <v>3059</v>
      </c>
      <c r="C1444" t="s">
        <v>3184</v>
      </c>
      <c r="D1444" t="s">
        <v>570</v>
      </c>
      <c r="E1444">
        <v>1107.6380687999999</v>
      </c>
      <c r="F1444">
        <v>6549</v>
      </c>
      <c r="G1444">
        <v>49.0793287753364</v>
      </c>
      <c r="H1444">
        <v>-1.80470938599707</v>
      </c>
      <c r="I1444">
        <v>17.756755731786001</v>
      </c>
      <c r="J1444">
        <v>4.9788277809195796</v>
      </c>
      <c r="K1444">
        <v>6421.7706380561203</v>
      </c>
      <c r="L1444">
        <v>5503.3532277678496</v>
      </c>
      <c r="M1444">
        <v>59.478268894722099</v>
      </c>
      <c r="N1444">
        <v>0.91101245882858295</v>
      </c>
      <c r="O1444">
        <v>6.5002290426019202</v>
      </c>
      <c r="P1444">
        <v>89.173575204367495</v>
      </c>
      <c r="Q1444">
        <v>0.18435938889390099</v>
      </c>
    </row>
    <row r="1445" spans="1:17" hidden="1" x14ac:dyDescent="0.3">
      <c r="A1445" t="s">
        <v>3060</v>
      </c>
      <c r="B1445" t="s">
        <v>3061</v>
      </c>
      <c r="C1445" t="s">
        <v>3184</v>
      </c>
      <c r="D1445" t="s">
        <v>215</v>
      </c>
      <c r="E1445">
        <v>1106.7308513103301</v>
      </c>
      <c r="F1445">
        <v>731.55</v>
      </c>
      <c r="G1445">
        <v>-0.19620611641237301</v>
      </c>
      <c r="H1445">
        <v>1.1494286920466199</v>
      </c>
      <c r="I1445">
        <v>32.613650023262799</v>
      </c>
      <c r="J1445">
        <v>1.3413152658192899</v>
      </c>
      <c r="K1445">
        <v>716.49256243869399</v>
      </c>
      <c r="L1445">
        <v>652.80000747236102</v>
      </c>
      <c r="M1445">
        <v>51.258938535741201</v>
      </c>
      <c r="N1445">
        <v>1.3517504098009601</v>
      </c>
      <c r="O1445">
        <v>31.221379263208199</v>
      </c>
      <c r="P1445">
        <v>68.540490726874694</v>
      </c>
      <c r="Q1445">
        <v>0.18707925669844999</v>
      </c>
    </row>
    <row r="1446" spans="1:17" hidden="1" x14ac:dyDescent="0.3">
      <c r="A1446" t="s">
        <v>3062</v>
      </c>
      <c r="B1446" t="s">
        <v>3063</v>
      </c>
      <c r="C1446" t="s">
        <v>3184</v>
      </c>
      <c r="D1446" t="s">
        <v>114</v>
      </c>
      <c r="E1446">
        <v>1102.35052576</v>
      </c>
      <c r="F1446">
        <v>370.15</v>
      </c>
      <c r="G1446">
        <v>116.73151889995501</v>
      </c>
      <c r="H1446">
        <v>-6.1734565802057402</v>
      </c>
      <c r="I1446">
        <v>-5.70874664244303</v>
      </c>
      <c r="J1446">
        <v>4.9014193153410499</v>
      </c>
      <c r="K1446">
        <v>364.20412866546502</v>
      </c>
      <c r="L1446">
        <v>314.76965563655199</v>
      </c>
      <c r="M1446">
        <v>56.785204183124598</v>
      </c>
      <c r="N1446">
        <v>0.84711935424047802</v>
      </c>
      <c r="O1446">
        <v>14.386059705524699</v>
      </c>
      <c r="P1446">
        <v>171.969140337986</v>
      </c>
      <c r="Q1446">
        <v>9.2484587471702004E-2</v>
      </c>
    </row>
    <row r="1447" spans="1:17" hidden="1" x14ac:dyDescent="0.3">
      <c r="A1447" t="s">
        <v>3064</v>
      </c>
      <c r="B1447" t="s">
        <v>3065</v>
      </c>
      <c r="C1447" t="s">
        <v>3184</v>
      </c>
      <c r="D1447" t="s">
        <v>384</v>
      </c>
      <c r="E1447">
        <v>1101.9963407519999</v>
      </c>
      <c r="F1447">
        <v>54.66</v>
      </c>
      <c r="G1447">
        <v>-60.800821422435298</v>
      </c>
      <c r="H1447">
        <v>-0.116974379410587</v>
      </c>
      <c r="I1447">
        <v>-25.4419908915973</v>
      </c>
      <c r="J1447">
        <v>2.2577869637145001</v>
      </c>
      <c r="K1447">
        <v>59.008268205941498</v>
      </c>
      <c r="L1447">
        <v>66.693994881638901</v>
      </c>
      <c r="M1447">
        <v>44.461690196684899</v>
      </c>
      <c r="N1447">
        <v>0.400554879832758</v>
      </c>
      <c r="O1447">
        <v>55.506769118185098</v>
      </c>
      <c r="P1447">
        <v>2.1682242990654199</v>
      </c>
      <c r="Q1447">
        <v>-6.9620663968508995E-2</v>
      </c>
    </row>
    <row r="1448" spans="1:17" hidden="1" x14ac:dyDescent="0.3">
      <c r="A1448" t="s">
        <v>3066</v>
      </c>
      <c r="B1448" t="s">
        <v>3067</v>
      </c>
      <c r="C1448" t="s">
        <v>3184</v>
      </c>
      <c r="D1448" t="s">
        <v>187</v>
      </c>
      <c r="E1448">
        <v>1101.94092710883</v>
      </c>
      <c r="F1448">
        <v>98.82</v>
      </c>
      <c r="G1448">
        <v>-38.453156894319598</v>
      </c>
      <c r="H1448">
        <v>-2.0390668101403699</v>
      </c>
      <c r="I1448">
        <v>-32.208097198078697</v>
      </c>
      <c r="J1448">
        <v>3.4097957120668698</v>
      </c>
      <c r="K1448">
        <v>105.066944975372</v>
      </c>
      <c r="L1448">
        <v>108.884532034101</v>
      </c>
      <c r="M1448">
        <v>44.7024582313609</v>
      </c>
      <c r="N1448">
        <v>0.66805933886718705</v>
      </c>
      <c r="O1448">
        <v>45.719489981785003</v>
      </c>
      <c r="P1448">
        <v>9.4958448753462399</v>
      </c>
      <c r="Q1448">
        <v>1.2413360687274E-2</v>
      </c>
    </row>
    <row r="1449" spans="1:17" hidden="1" x14ac:dyDescent="0.3">
      <c r="A1449" t="s">
        <v>3068</v>
      </c>
      <c r="B1449" t="s">
        <v>3069</v>
      </c>
      <c r="C1449" t="s">
        <v>3184</v>
      </c>
      <c r="D1449" t="s">
        <v>1616</v>
      </c>
      <c r="E1449">
        <v>1101.41025998448</v>
      </c>
      <c r="F1449">
        <v>108</v>
      </c>
      <c r="G1449">
        <v>769.95356245566097</v>
      </c>
      <c r="H1449">
        <v>48.499355632137501</v>
      </c>
      <c r="I1449">
        <v>428.66817930209498</v>
      </c>
      <c r="J1449">
        <v>9.7755386420788799</v>
      </c>
      <c r="K1449">
        <v>75.358742044824496</v>
      </c>
      <c r="L1449">
        <v>44.713391364353797</v>
      </c>
      <c r="M1449">
        <v>99.799436293033196</v>
      </c>
      <c r="N1449">
        <v>0.89549381175770604</v>
      </c>
      <c r="O1449">
        <v>0</v>
      </c>
      <c r="P1449">
        <v>1036.84210526315</v>
      </c>
    </row>
    <row r="1450" spans="1:17" hidden="1" x14ac:dyDescent="0.3">
      <c r="A1450" t="s">
        <v>3070</v>
      </c>
      <c r="B1450" t="s">
        <v>3071</v>
      </c>
      <c r="C1450" t="s">
        <v>3184</v>
      </c>
      <c r="D1450" t="s">
        <v>387</v>
      </c>
      <c r="E1450">
        <v>1097.9505968288499</v>
      </c>
      <c r="F1450">
        <v>145</v>
      </c>
      <c r="G1450">
        <v>-14.354533288306801</v>
      </c>
      <c r="H1450">
        <v>12.0224445650625</v>
      </c>
      <c r="I1450">
        <v>-2.7010757642280598</v>
      </c>
      <c r="J1450">
        <v>2.9803495552436901</v>
      </c>
      <c r="K1450">
        <v>128.50454882938701</v>
      </c>
      <c r="L1450">
        <v>122.20358572657901</v>
      </c>
      <c r="M1450">
        <v>55.354425503261098</v>
      </c>
      <c r="N1450">
        <v>0.30278502203468699</v>
      </c>
      <c r="O1450">
        <v>17.793103448275801</v>
      </c>
      <c r="P1450">
        <v>48.641722193746801</v>
      </c>
      <c r="Q1450">
        <v>1.15457838136E-4</v>
      </c>
    </row>
    <row r="1451" spans="1:17" hidden="1" x14ac:dyDescent="0.3">
      <c r="A1451" t="s">
        <v>3072</v>
      </c>
      <c r="B1451" t="s">
        <v>3073</v>
      </c>
      <c r="C1451" t="s">
        <v>3184</v>
      </c>
      <c r="D1451" t="s">
        <v>431</v>
      </c>
      <c r="E1451">
        <v>1094.57355942</v>
      </c>
      <c r="F1451">
        <v>43.2</v>
      </c>
      <c r="G1451">
        <v>-4.0796707195912196</v>
      </c>
      <c r="H1451">
        <v>-9.3151288867618103</v>
      </c>
      <c r="I1451">
        <v>-42.362720645206799</v>
      </c>
      <c r="J1451">
        <v>5.8166244259258297</v>
      </c>
      <c r="K1451">
        <v>47.600050704091601</v>
      </c>
      <c r="L1451">
        <v>50.483568278015397</v>
      </c>
      <c r="M1451">
        <v>43.571737256793497</v>
      </c>
      <c r="N1451">
        <v>0.65808783016714201</v>
      </c>
      <c r="O1451">
        <v>90.9722222222222</v>
      </c>
      <c r="P1451">
        <v>28.763040238449999</v>
      </c>
    </row>
    <row r="1452" spans="1:17" hidden="1" x14ac:dyDescent="0.3">
      <c r="A1452" t="s">
        <v>3074</v>
      </c>
      <c r="B1452" t="s">
        <v>3075</v>
      </c>
      <c r="C1452" t="s">
        <v>3184</v>
      </c>
      <c r="D1452" t="s">
        <v>2491</v>
      </c>
      <c r="E1452">
        <v>1091.7149999999999</v>
      </c>
      <c r="F1452">
        <v>1850</v>
      </c>
      <c r="G1452">
        <v>169.09003475025401</v>
      </c>
      <c r="H1452">
        <v>-2.3096056202811002</v>
      </c>
      <c r="I1452">
        <v>152.11424482362401</v>
      </c>
      <c r="J1452">
        <v>3.3024788374873699</v>
      </c>
      <c r="K1452">
        <v>1637.3824854671</v>
      </c>
      <c r="L1452">
        <v>1108.55745687441</v>
      </c>
      <c r="M1452">
        <v>45.167219689846902</v>
      </c>
      <c r="N1452">
        <v>0.37115241635687701</v>
      </c>
      <c r="O1452">
        <v>11.4621621621621</v>
      </c>
      <c r="P1452">
        <v>243.866171003717</v>
      </c>
    </row>
    <row r="1453" spans="1:17" hidden="1" x14ac:dyDescent="0.3">
      <c r="A1453" t="s">
        <v>3076</v>
      </c>
      <c r="B1453" t="s">
        <v>3077</v>
      </c>
      <c r="C1453" t="s">
        <v>3184</v>
      </c>
      <c r="D1453" t="s">
        <v>613</v>
      </c>
      <c r="E1453">
        <v>1088.34818836144</v>
      </c>
      <c r="F1453">
        <v>290.7</v>
      </c>
      <c r="G1453">
        <v>-17.917751679111401</v>
      </c>
      <c r="H1453">
        <v>-9.55248225724063</v>
      </c>
      <c r="I1453">
        <v>-14.2570838586976</v>
      </c>
      <c r="J1453">
        <v>2.77996964419847</v>
      </c>
      <c r="K1453">
        <v>310.19264965824902</v>
      </c>
      <c r="L1453">
        <v>299.57312832596699</v>
      </c>
      <c r="M1453">
        <v>46.127166503926603</v>
      </c>
      <c r="N1453">
        <v>0.325645360241617</v>
      </c>
      <c r="O1453">
        <v>32.266941864464997</v>
      </c>
      <c r="P1453">
        <v>29.2</v>
      </c>
      <c r="Q1453">
        <v>-4.1882351284700997E-2</v>
      </c>
    </row>
    <row r="1454" spans="1:17" hidden="1" x14ac:dyDescent="0.3">
      <c r="A1454" t="s">
        <v>3078</v>
      </c>
      <c r="B1454" t="s">
        <v>3079</v>
      </c>
      <c r="C1454" t="s">
        <v>3184</v>
      </c>
      <c r="D1454" t="s">
        <v>277</v>
      </c>
      <c r="E1454">
        <v>1087.53819489693</v>
      </c>
      <c r="F1454">
        <v>669.4</v>
      </c>
      <c r="G1454">
        <v>23.185853693600698</v>
      </c>
      <c r="H1454">
        <v>21.814271529241299</v>
      </c>
      <c r="I1454">
        <v>16.181208618056299</v>
      </c>
      <c r="J1454">
        <v>22.720486752118799</v>
      </c>
      <c r="K1454">
        <v>580.78551517127903</v>
      </c>
      <c r="L1454">
        <v>549.27768857440503</v>
      </c>
      <c r="M1454">
        <v>78.316771055881802</v>
      </c>
      <c r="N1454">
        <v>1.4801110083256199</v>
      </c>
      <c r="O1454">
        <v>9.0528831789662405</v>
      </c>
      <c r="P1454">
        <v>66.932668329177005</v>
      </c>
    </row>
    <row r="1455" spans="1:17" hidden="1" x14ac:dyDescent="0.3">
      <c r="A1455" t="s">
        <v>3080</v>
      </c>
      <c r="B1455" t="s">
        <v>3081</v>
      </c>
      <c r="C1455" t="s">
        <v>3184</v>
      </c>
      <c r="E1455">
        <v>1084.3125649286601</v>
      </c>
      <c r="F1455">
        <v>2.0299999999999998</v>
      </c>
      <c r="G1455">
        <v>301.47216874529101</v>
      </c>
      <c r="H1455">
        <v>-10.6581794086649</v>
      </c>
      <c r="I1455">
        <v>-52.4903890150797</v>
      </c>
      <c r="J1455">
        <v>4.17001180056024</v>
      </c>
      <c r="K1455">
        <v>2.3814992736049998</v>
      </c>
      <c r="L1455">
        <v>2.4413789675698099</v>
      </c>
      <c r="M1455">
        <v>37.124664778730903</v>
      </c>
      <c r="N1455">
        <v>0.935600788953317</v>
      </c>
      <c r="O1455">
        <v>103.448275862069</v>
      </c>
      <c r="P1455">
        <v>330.76923076922998</v>
      </c>
    </row>
    <row r="1456" spans="1:17" hidden="1" x14ac:dyDescent="0.3">
      <c r="A1456" t="s">
        <v>3082</v>
      </c>
      <c r="B1456" t="s">
        <v>3083</v>
      </c>
      <c r="C1456" t="s">
        <v>3184</v>
      </c>
      <c r="D1456" t="s">
        <v>1475</v>
      </c>
      <c r="E1456">
        <v>1083.799197116</v>
      </c>
      <c r="F1456">
        <v>82.76</v>
      </c>
      <c r="G1456">
        <v>1.8598317953953301</v>
      </c>
      <c r="H1456">
        <v>-2.0783598880237801</v>
      </c>
      <c r="I1456">
        <v>15.3638860642577</v>
      </c>
      <c r="J1456">
        <v>-0.73080626858816999</v>
      </c>
      <c r="K1456">
        <v>84.223078870331904</v>
      </c>
      <c r="L1456">
        <v>73.939389885995197</v>
      </c>
      <c r="M1456">
        <v>42.956578597474902</v>
      </c>
      <c r="N1456">
        <v>0.51652197695198299</v>
      </c>
      <c r="O1456">
        <v>18.656355727404499</v>
      </c>
      <c r="P1456">
        <v>62.274509803921497</v>
      </c>
      <c r="Q1456">
        <v>-3.2259724288926997E-2</v>
      </c>
    </row>
    <row r="1457" spans="1:17" hidden="1" x14ac:dyDescent="0.3">
      <c r="A1457" t="s">
        <v>3084</v>
      </c>
      <c r="B1457" t="s">
        <v>3085</v>
      </c>
      <c r="C1457" t="s">
        <v>3184</v>
      </c>
      <c r="D1457" t="s">
        <v>463</v>
      </c>
      <c r="E1457">
        <v>1082.8560600000001</v>
      </c>
      <c r="F1457">
        <v>33.11</v>
      </c>
      <c r="G1457">
        <v>78.072457809046298</v>
      </c>
      <c r="H1457">
        <v>7.4155750793002797</v>
      </c>
      <c r="I1457">
        <v>35.593616121067797</v>
      </c>
      <c r="J1457">
        <v>0.86406208684354802</v>
      </c>
      <c r="K1457">
        <v>32.551743653245602</v>
      </c>
      <c r="L1457">
        <v>27.080172100257499</v>
      </c>
      <c r="M1457">
        <v>41.555264184464697</v>
      </c>
      <c r="N1457">
        <v>0.98585859930965103</v>
      </c>
      <c r="O1457">
        <v>14.4669284204167</v>
      </c>
      <c r="P1457">
        <v>110.444915254237</v>
      </c>
      <c r="Q1457">
        <v>0.16618168553030099</v>
      </c>
    </row>
    <row r="1458" spans="1:17" hidden="1" x14ac:dyDescent="0.3">
      <c r="A1458" t="s">
        <v>3086</v>
      </c>
      <c r="B1458" t="s">
        <v>3087</v>
      </c>
      <c r="C1458" t="s">
        <v>3184</v>
      </c>
      <c r="D1458" t="s">
        <v>570</v>
      </c>
      <c r="E1458">
        <v>1081.1927723736901</v>
      </c>
      <c r="F1458">
        <v>200.78</v>
      </c>
      <c r="G1458">
        <v>114.51593129725001</v>
      </c>
      <c r="H1458">
        <v>9.15293704071013</v>
      </c>
      <c r="I1458">
        <v>33.9517162935256</v>
      </c>
      <c r="J1458">
        <v>4.9590847112779404</v>
      </c>
      <c r="K1458">
        <v>186.01854851780601</v>
      </c>
      <c r="L1458">
        <v>155.300948013653</v>
      </c>
      <c r="M1458">
        <v>70.938990050212198</v>
      </c>
      <c r="N1458">
        <v>0.66724341463880699</v>
      </c>
      <c r="O1458">
        <v>7.0325729654347997</v>
      </c>
      <c r="P1458">
        <v>159.23821820529301</v>
      </c>
      <c r="Q1458">
        <v>5.6464529530932998E-2</v>
      </c>
    </row>
    <row r="1459" spans="1:17" hidden="1" x14ac:dyDescent="0.3">
      <c r="A1459" t="s">
        <v>3088</v>
      </c>
      <c r="B1459" t="s">
        <v>3089</v>
      </c>
      <c r="C1459" t="s">
        <v>3184</v>
      </c>
      <c r="D1459" t="s">
        <v>46</v>
      </c>
      <c r="E1459">
        <v>1076.6453841755199</v>
      </c>
      <c r="F1459">
        <v>26.43</v>
      </c>
      <c r="G1459">
        <v>101.734406507529</v>
      </c>
      <c r="H1459">
        <v>120.184293817669</v>
      </c>
      <c r="I1459">
        <v>118.481907918755</v>
      </c>
      <c r="J1459">
        <v>-4.1606133771624503</v>
      </c>
      <c r="K1459">
        <v>13.304565404847899</v>
      </c>
      <c r="L1459">
        <v>5.4025162465249297</v>
      </c>
      <c r="M1459">
        <v>78.794520602630499</v>
      </c>
      <c r="N1459">
        <v>0.28921356090196398</v>
      </c>
      <c r="O1459">
        <v>8.5130533484676505</v>
      </c>
      <c r="P1459">
        <v>142.477064220183</v>
      </c>
    </row>
    <row r="1460" spans="1:17" hidden="1" x14ac:dyDescent="0.3">
      <c r="A1460" t="s">
        <v>3090</v>
      </c>
      <c r="B1460" t="s">
        <v>3091</v>
      </c>
      <c r="C1460" t="s">
        <v>3184</v>
      </c>
      <c r="D1460" t="s">
        <v>1855</v>
      </c>
      <c r="E1460">
        <v>1075.1976080233901</v>
      </c>
      <c r="F1460">
        <v>438.75</v>
      </c>
      <c r="G1460">
        <v>32.424279664228997</v>
      </c>
      <c r="H1460">
        <v>-18.1389545078409</v>
      </c>
      <c r="I1460">
        <v>-4.5495606127128996</v>
      </c>
      <c r="J1460">
        <v>4.0867488203998503</v>
      </c>
      <c r="K1460">
        <v>519.21717435913502</v>
      </c>
      <c r="L1460">
        <v>447.61187525744202</v>
      </c>
      <c r="M1460">
        <v>38.184223229454197</v>
      </c>
      <c r="N1460">
        <v>0.806560859047731</v>
      </c>
      <c r="O1460">
        <v>49.880341880341803</v>
      </c>
      <c r="P1460">
        <v>64.325842696629195</v>
      </c>
    </row>
    <row r="1461" spans="1:17" hidden="1" x14ac:dyDescent="0.3">
      <c r="A1461" t="s">
        <v>3092</v>
      </c>
      <c r="B1461" t="s">
        <v>3093</v>
      </c>
      <c r="C1461" t="s">
        <v>3184</v>
      </c>
      <c r="D1461" t="s">
        <v>982</v>
      </c>
      <c r="E1461">
        <v>1074.8150820999999</v>
      </c>
      <c r="F1461">
        <v>150.52000000000001</v>
      </c>
      <c r="G1461">
        <v>-42.291281677118199</v>
      </c>
      <c r="H1461">
        <v>13.9794169594777</v>
      </c>
      <c r="I1461">
        <v>1.48074241759012</v>
      </c>
      <c r="J1461">
        <v>9.2256440077474995</v>
      </c>
      <c r="K1461">
        <v>140.211518390968</v>
      </c>
      <c r="L1461">
        <v>140.59023394051999</v>
      </c>
      <c r="M1461">
        <v>81.865052476667103</v>
      </c>
      <c r="N1461">
        <v>2.7196083225160401</v>
      </c>
      <c r="O1461">
        <v>22.209673133138399</v>
      </c>
      <c r="P1461">
        <v>33.914590747330898</v>
      </c>
      <c r="Q1461">
        <v>-3.3185761112704999E-2</v>
      </c>
    </row>
    <row r="1462" spans="1:17" hidden="1" x14ac:dyDescent="0.3">
      <c r="A1462" t="s">
        <v>3094</v>
      </c>
      <c r="B1462" t="s">
        <v>3095</v>
      </c>
      <c r="C1462" t="s">
        <v>3184</v>
      </c>
      <c r="D1462" t="s">
        <v>46</v>
      </c>
      <c r="E1462">
        <v>1072.01057536085</v>
      </c>
      <c r="F1462">
        <v>436.65</v>
      </c>
      <c r="G1462">
        <v>47.484314494279502</v>
      </c>
      <c r="H1462">
        <v>-28.5323173396994</v>
      </c>
      <c r="I1462">
        <v>64.231815905505698</v>
      </c>
      <c r="J1462">
        <v>-2.4338461452751998</v>
      </c>
      <c r="M1462">
        <v>40.342678498465602</v>
      </c>
      <c r="O1462">
        <v>59.269437764800202</v>
      </c>
      <c r="P1462">
        <v>95.8510876878223</v>
      </c>
    </row>
    <row r="1463" spans="1:17" hidden="1" x14ac:dyDescent="0.3">
      <c r="A1463" t="s">
        <v>3096</v>
      </c>
      <c r="B1463" t="s">
        <v>3097</v>
      </c>
      <c r="C1463" t="s">
        <v>3184</v>
      </c>
      <c r="D1463" t="s">
        <v>626</v>
      </c>
      <c r="E1463">
        <v>1066.7077855053401</v>
      </c>
      <c r="F1463">
        <v>109.38</v>
      </c>
      <c r="G1463">
        <v>80.645356402164495</v>
      </c>
      <c r="H1463">
        <v>-5.91499434011833</v>
      </c>
      <c r="I1463">
        <v>47.714175651023297</v>
      </c>
      <c r="J1463">
        <v>1.32518086243212</v>
      </c>
      <c r="K1463">
        <v>115.843919012434</v>
      </c>
      <c r="L1463">
        <v>94.107792725063902</v>
      </c>
      <c r="M1463">
        <v>30.450370921725199</v>
      </c>
      <c r="N1463">
        <v>0.436992955176565</v>
      </c>
      <c r="O1463">
        <v>24.794295117937398</v>
      </c>
      <c r="P1463">
        <v>152.60969976905301</v>
      </c>
      <c r="Q1463">
        <v>9.1745540116907998E-2</v>
      </c>
    </row>
    <row r="1464" spans="1:17" hidden="1" x14ac:dyDescent="0.3">
      <c r="A1464" t="s">
        <v>3098</v>
      </c>
      <c r="B1464" t="s">
        <v>3099</v>
      </c>
      <c r="C1464" t="s">
        <v>3184</v>
      </c>
      <c r="D1464" t="s">
        <v>1276</v>
      </c>
      <c r="E1464">
        <v>1064.8759050799999</v>
      </c>
      <c r="F1464">
        <v>391.45</v>
      </c>
      <c r="G1464">
        <v>31.892972977090299</v>
      </c>
      <c r="H1464">
        <v>34.325151539968601</v>
      </c>
      <c r="I1464">
        <v>44.0617616517399</v>
      </c>
      <c r="J1464">
        <v>-4.4812399705538999</v>
      </c>
      <c r="K1464">
        <v>346.52534999497999</v>
      </c>
      <c r="L1464">
        <v>288.31450871253202</v>
      </c>
      <c r="M1464">
        <v>54.045979584692198</v>
      </c>
      <c r="N1464">
        <v>0.78044107374513505</v>
      </c>
      <c r="O1464">
        <v>16.924255971388401</v>
      </c>
      <c r="P1464">
        <v>115.08241758241699</v>
      </c>
      <c r="Q1464">
        <v>0.14648504817469801</v>
      </c>
    </row>
    <row r="1465" spans="1:17" hidden="1" x14ac:dyDescent="0.3">
      <c r="A1465" t="s">
        <v>3100</v>
      </c>
      <c r="B1465" t="s">
        <v>3101</v>
      </c>
      <c r="C1465" t="s">
        <v>3184</v>
      </c>
      <c r="D1465" t="s">
        <v>431</v>
      </c>
      <c r="E1465">
        <v>1063.615923396</v>
      </c>
      <c r="F1465">
        <v>42.96</v>
      </c>
      <c r="G1465">
        <v>-28.570215599554501</v>
      </c>
      <c r="H1465">
        <v>-9.8823173396993997</v>
      </c>
      <c r="I1465">
        <v>-27.815832802062001</v>
      </c>
      <c r="J1465">
        <v>2.0933041640056</v>
      </c>
      <c r="K1465">
        <v>46.176587294603699</v>
      </c>
      <c r="L1465">
        <v>46.204940662567097</v>
      </c>
      <c r="M1465">
        <v>30.842494334252201</v>
      </c>
      <c r="N1465">
        <v>0.35063060838460502</v>
      </c>
      <c r="O1465">
        <v>40.828677839850997</v>
      </c>
      <c r="P1465">
        <v>24.883720930232499</v>
      </c>
    </row>
    <row r="1466" spans="1:17" hidden="1" x14ac:dyDescent="0.3">
      <c r="A1466" t="s">
        <v>3102</v>
      </c>
      <c r="B1466" t="s">
        <v>3103</v>
      </c>
      <c r="C1466" t="s">
        <v>3184</v>
      </c>
      <c r="D1466" t="s">
        <v>270</v>
      </c>
      <c r="E1466">
        <v>1058.1820341299999</v>
      </c>
      <c r="F1466">
        <v>81.680000000000007</v>
      </c>
      <c r="G1466">
        <v>-29.626531212468599</v>
      </c>
      <c r="H1466">
        <v>-7.2386239675659006E-2</v>
      </c>
      <c r="I1466">
        <v>-13.5435000066522</v>
      </c>
      <c r="J1466">
        <v>6.7133915842417196</v>
      </c>
      <c r="K1466">
        <v>80.708831739174897</v>
      </c>
      <c r="L1466">
        <v>79.144289336699202</v>
      </c>
      <c r="M1466">
        <v>62.826269796239004</v>
      </c>
      <c r="N1466">
        <v>0.665111037321931</v>
      </c>
      <c r="O1466">
        <v>23.592066601371201</v>
      </c>
      <c r="P1466">
        <v>24.133738601823701</v>
      </c>
      <c r="Q1466">
        <v>-9.1125255169660996E-2</v>
      </c>
    </row>
    <row r="1467" spans="1:17" hidden="1" x14ac:dyDescent="0.3">
      <c r="A1467" t="s">
        <v>3104</v>
      </c>
      <c r="B1467" t="s">
        <v>3105</v>
      </c>
      <c r="C1467" t="s">
        <v>3184</v>
      </c>
      <c r="D1467" t="s">
        <v>270</v>
      </c>
      <c r="E1467">
        <v>1056.2328</v>
      </c>
      <c r="F1467">
        <v>30.24</v>
      </c>
      <c r="G1467">
        <v>-33.4492014851118</v>
      </c>
      <c r="H1467">
        <v>-24.915784541841301</v>
      </c>
      <c r="I1467">
        <v>-34.470552092186097</v>
      </c>
      <c r="J1467">
        <v>-38.583466329757002</v>
      </c>
      <c r="K1467">
        <v>44.877452479024399</v>
      </c>
      <c r="L1467">
        <v>38.907741225704001</v>
      </c>
      <c r="M1467">
        <v>14.3304333795736</v>
      </c>
      <c r="N1467">
        <v>1.6086384276180401</v>
      </c>
      <c r="O1467">
        <v>93.7830687830687</v>
      </c>
      <c r="P1467">
        <v>11.999999999999901</v>
      </c>
    </row>
    <row r="1468" spans="1:17" hidden="1" x14ac:dyDescent="0.3">
      <c r="A1468" t="s">
        <v>3106</v>
      </c>
      <c r="B1468" t="s">
        <v>3107</v>
      </c>
      <c r="C1468" t="s">
        <v>3184</v>
      </c>
      <c r="D1468" t="s">
        <v>3108</v>
      </c>
      <c r="E1468">
        <v>1056.05635491765</v>
      </c>
      <c r="F1468">
        <v>221.18</v>
      </c>
      <c r="G1468">
        <v>7.9113747006267099</v>
      </c>
      <c r="H1468">
        <v>5.4823975109366501</v>
      </c>
      <c r="I1468">
        <v>-32.397359126936401</v>
      </c>
      <c r="J1468">
        <v>11.879291150017799</v>
      </c>
      <c r="K1468">
        <v>217.48252224910999</v>
      </c>
      <c r="L1468">
        <v>225.18517522840199</v>
      </c>
      <c r="M1468">
        <v>57.915702987374203</v>
      </c>
      <c r="N1468">
        <v>1.62065502957713</v>
      </c>
      <c r="O1468">
        <v>62.220815625282498</v>
      </c>
      <c r="P1468">
        <v>39.9873417721519</v>
      </c>
      <c r="Q1468">
        <v>-1.7196063688259999E-3</v>
      </c>
    </row>
    <row r="1469" spans="1:17" hidden="1" x14ac:dyDescent="0.3">
      <c r="A1469" t="s">
        <v>3109</v>
      </c>
      <c r="B1469" t="s">
        <v>3110</v>
      </c>
      <c r="C1469" t="s">
        <v>3184</v>
      </c>
      <c r="D1469" t="s">
        <v>468</v>
      </c>
      <c r="E1469">
        <v>1055.940827228</v>
      </c>
      <c r="F1469">
        <v>143.99</v>
      </c>
      <c r="G1469">
        <v>-32.659478131321599</v>
      </c>
      <c r="H1469">
        <v>-11.520871556566799</v>
      </c>
      <c r="I1469">
        <v>-33.477622117380598</v>
      </c>
      <c r="J1469">
        <v>3.6709416421893701</v>
      </c>
      <c r="K1469">
        <v>156.99805853057899</v>
      </c>
      <c r="L1469">
        <v>161.285103968817</v>
      </c>
      <c r="M1469">
        <v>38.3354293237755</v>
      </c>
      <c r="N1469">
        <v>0.78470810686067105</v>
      </c>
      <c r="O1469">
        <v>50.739634696853898</v>
      </c>
      <c r="P1469">
        <v>13.422607325718699</v>
      </c>
      <c r="Q1469">
        <v>3.7539210751289E-2</v>
      </c>
    </row>
    <row r="1470" spans="1:17" hidden="1" x14ac:dyDescent="0.3">
      <c r="A1470" t="s">
        <v>3111</v>
      </c>
      <c r="B1470" t="s">
        <v>3112</v>
      </c>
      <c r="C1470" t="s">
        <v>3184</v>
      </c>
      <c r="D1470" t="s">
        <v>468</v>
      </c>
      <c r="E1470">
        <v>1054.4870329799901</v>
      </c>
      <c r="F1470">
        <v>238.43</v>
      </c>
      <c r="G1470">
        <v>16.620930632119599</v>
      </c>
      <c r="H1470">
        <v>0.60846999965092796</v>
      </c>
      <c r="I1470">
        <v>30.694656870014601</v>
      </c>
      <c r="J1470">
        <v>3.6101301412370201</v>
      </c>
      <c r="K1470">
        <v>220.63227656361701</v>
      </c>
      <c r="L1470">
        <v>184.83346439659999</v>
      </c>
      <c r="M1470">
        <v>46.3277281991598</v>
      </c>
      <c r="N1470">
        <v>0.30528449402459401</v>
      </c>
      <c r="O1470">
        <v>20.5385228368913</v>
      </c>
      <c r="P1470">
        <v>70.307142857142793</v>
      </c>
      <c r="Q1470">
        <v>-4.0964436046516998E-2</v>
      </c>
    </row>
    <row r="1471" spans="1:17" hidden="1" x14ac:dyDescent="0.3">
      <c r="A1471" t="s">
        <v>3113</v>
      </c>
      <c r="B1471" t="s">
        <v>3114</v>
      </c>
      <c r="C1471" t="s">
        <v>3184</v>
      </c>
      <c r="D1471" t="s">
        <v>54</v>
      </c>
      <c r="E1471">
        <v>1052.22184497383</v>
      </c>
      <c r="F1471">
        <v>1630</v>
      </c>
      <c r="G1471">
        <v>160.71272358232301</v>
      </c>
      <c r="H1471">
        <v>-6.5518825570906998</v>
      </c>
      <c r="I1471">
        <v>18.358362127519101</v>
      </c>
      <c r="J1471">
        <v>3.3101937192375601</v>
      </c>
      <c r="K1471">
        <v>1618.0064479139301</v>
      </c>
      <c r="L1471">
        <v>1342.1992660900701</v>
      </c>
      <c r="M1471">
        <v>46.504230713831397</v>
      </c>
      <c r="N1471">
        <v>0.55291199802993696</v>
      </c>
      <c r="O1471">
        <v>13.7423312883435</v>
      </c>
      <c r="P1471">
        <v>217.645912501217</v>
      </c>
      <c r="Q1471">
        <v>0.13143007962238001</v>
      </c>
    </row>
    <row r="1472" spans="1:17" hidden="1" x14ac:dyDescent="0.3">
      <c r="A1472" t="s">
        <v>3115</v>
      </c>
      <c r="B1472" t="s">
        <v>3116</v>
      </c>
      <c r="C1472" t="s">
        <v>3184</v>
      </c>
      <c r="D1472" t="s">
        <v>570</v>
      </c>
      <c r="E1472">
        <v>1049.5878079398101</v>
      </c>
      <c r="F1472">
        <v>1297.0999999999999</v>
      </c>
      <c r="G1472">
        <v>69.904350860956797</v>
      </c>
      <c r="H1472">
        <v>3.76235674615114</v>
      </c>
      <c r="I1472">
        <v>-16.475195750850801</v>
      </c>
      <c r="J1472">
        <v>2.3863160125796798</v>
      </c>
      <c r="K1472">
        <v>1258.71435056013</v>
      </c>
      <c r="L1472">
        <v>1176.96880321974</v>
      </c>
      <c r="M1472">
        <v>61.747070433249803</v>
      </c>
      <c r="N1472">
        <v>0.75795726520372497</v>
      </c>
      <c r="O1472">
        <v>24.878575283324299</v>
      </c>
      <c r="P1472">
        <v>111.771428571428</v>
      </c>
      <c r="Q1472">
        <v>0.151238301774618</v>
      </c>
    </row>
    <row r="1473" spans="1:17" hidden="1" x14ac:dyDescent="0.3">
      <c r="A1473" t="s">
        <v>3117</v>
      </c>
      <c r="B1473" t="s">
        <v>3118</v>
      </c>
      <c r="C1473" t="s">
        <v>3184</v>
      </c>
      <c r="D1473" t="s">
        <v>294</v>
      </c>
      <c r="E1473">
        <v>1049.28843054146</v>
      </c>
      <c r="F1473">
        <v>7961.05</v>
      </c>
      <c r="G1473">
        <v>6.2090187753732797</v>
      </c>
      <c r="H1473">
        <v>1.68771650647383</v>
      </c>
      <c r="I1473">
        <v>-23.164841587282002</v>
      </c>
      <c r="J1473">
        <v>4.5805234169263001</v>
      </c>
      <c r="K1473">
        <v>8092.0786475332598</v>
      </c>
      <c r="L1473">
        <v>8038.3157689926202</v>
      </c>
      <c r="M1473">
        <v>48.646713719215199</v>
      </c>
      <c r="N1473">
        <v>0.71676003306088698</v>
      </c>
      <c r="O1473">
        <v>26.252190351775099</v>
      </c>
      <c r="P1473">
        <v>39.641820366423701</v>
      </c>
      <c r="Q1473">
        <v>0.18876287522347801</v>
      </c>
    </row>
    <row r="1474" spans="1:17" hidden="1" x14ac:dyDescent="0.3">
      <c r="A1474" t="s">
        <v>3119</v>
      </c>
      <c r="B1474" t="s">
        <v>3120</v>
      </c>
      <c r="C1474" t="s">
        <v>3184</v>
      </c>
      <c r="D1474" t="s">
        <v>54</v>
      </c>
      <c r="E1474">
        <v>1049.2454091298</v>
      </c>
      <c r="F1474">
        <v>809</v>
      </c>
      <c r="G1474">
        <v>36.770884193858301</v>
      </c>
      <c r="H1474">
        <v>5.21597463580816</v>
      </c>
      <c r="I1474">
        <v>8.0527053383902505</v>
      </c>
      <c r="J1474">
        <v>0.16978200794808401</v>
      </c>
      <c r="K1474">
        <v>821.87130024935504</v>
      </c>
      <c r="L1474">
        <v>721.38486500572697</v>
      </c>
      <c r="M1474">
        <v>31.858072661272701</v>
      </c>
      <c r="N1474">
        <v>0.57558080819104995</v>
      </c>
      <c r="O1474">
        <v>17.435105067985099</v>
      </c>
      <c r="P1474">
        <v>75.469038065285702</v>
      </c>
      <c r="Q1474">
        <v>8.6751063511590995E-2</v>
      </c>
    </row>
    <row r="1475" spans="1:17" hidden="1" x14ac:dyDescent="0.3">
      <c r="A1475" t="s">
        <v>3121</v>
      </c>
      <c r="B1475" t="s">
        <v>3122</v>
      </c>
      <c r="C1475" t="s">
        <v>3184</v>
      </c>
      <c r="D1475" t="s">
        <v>289</v>
      </c>
      <c r="E1475">
        <v>1041.8622606788899</v>
      </c>
      <c r="F1475">
        <v>421.15</v>
      </c>
      <c r="G1475">
        <v>-38.296629871821501</v>
      </c>
      <c r="H1475">
        <v>-5.2586614257209101</v>
      </c>
      <c r="I1475">
        <v>-7.9290165809156203</v>
      </c>
      <c r="J1475">
        <v>4.4400045579701501</v>
      </c>
      <c r="K1475">
        <v>432.77637883852702</v>
      </c>
      <c r="L1475">
        <v>433.580548206961</v>
      </c>
      <c r="M1475">
        <v>46.4384403090381</v>
      </c>
      <c r="N1475">
        <v>0.40069251900765801</v>
      </c>
      <c r="O1475">
        <v>21.4769084649175</v>
      </c>
      <c r="P1475">
        <v>16.452371077008099</v>
      </c>
      <c r="Q1475">
        <v>-8.3585528973029993E-3</v>
      </c>
    </row>
    <row r="1476" spans="1:17" hidden="1" x14ac:dyDescent="0.3">
      <c r="A1476" t="s">
        <v>3123</v>
      </c>
      <c r="B1476" t="s">
        <v>3124</v>
      </c>
      <c r="C1476" t="s">
        <v>3184</v>
      </c>
      <c r="D1476" t="s">
        <v>468</v>
      </c>
      <c r="E1476">
        <v>1041.2051201070601</v>
      </c>
      <c r="F1476">
        <v>442</v>
      </c>
      <c r="G1476">
        <v>413.70048097360302</v>
      </c>
      <c r="H1476">
        <v>142.75813209850199</v>
      </c>
      <c r="I1476">
        <v>452.88474922481998</v>
      </c>
      <c r="J1476">
        <v>5.8006642796225902</v>
      </c>
      <c r="K1476">
        <v>261.22119179704202</v>
      </c>
      <c r="L1476">
        <v>144.63678695681699</v>
      </c>
      <c r="M1476">
        <v>92.713623419783104</v>
      </c>
      <c r="N1476">
        <v>2.1176188436830801</v>
      </c>
      <c r="O1476">
        <v>2.420814479638</v>
      </c>
      <c r="P1476">
        <v>659.45017182130505</v>
      </c>
    </row>
    <row r="1477" spans="1:17" hidden="1" x14ac:dyDescent="0.3">
      <c r="A1477" t="s">
        <v>3125</v>
      </c>
      <c r="B1477" t="s">
        <v>3126</v>
      </c>
      <c r="C1477" t="s">
        <v>3184</v>
      </c>
      <c r="D1477" t="s">
        <v>479</v>
      </c>
      <c r="E1477">
        <v>1040.7008447200001</v>
      </c>
      <c r="F1477">
        <v>725.4</v>
      </c>
      <c r="G1477">
        <v>-27.536523341186701</v>
      </c>
      <c r="H1477">
        <v>-3.1422692846308902</v>
      </c>
      <c r="I1477">
        <v>-25.6544959265605</v>
      </c>
      <c r="J1477">
        <v>0.41834114112261001</v>
      </c>
      <c r="K1477">
        <v>763.47722749029901</v>
      </c>
      <c r="M1477">
        <v>40.587616705849797</v>
      </c>
      <c r="N1477">
        <v>0.413408672817484</v>
      </c>
      <c r="O1477">
        <v>40.880893300248097</v>
      </c>
      <c r="P1477">
        <v>15.5187514929532</v>
      </c>
    </row>
    <row r="1478" spans="1:17" hidden="1" x14ac:dyDescent="0.3">
      <c r="A1478" t="s">
        <v>3127</v>
      </c>
      <c r="B1478" t="s">
        <v>3128</v>
      </c>
      <c r="C1478" t="s">
        <v>3184</v>
      </c>
      <c r="D1478" t="s">
        <v>270</v>
      </c>
      <c r="E1478">
        <v>1039.89475702</v>
      </c>
      <c r="F1478">
        <v>42.92</v>
      </c>
      <c r="G1478">
        <v>-53.945938428433401</v>
      </c>
      <c r="H1478">
        <v>5.8073378327143699</v>
      </c>
      <c r="I1478">
        <v>-12.735607124340801</v>
      </c>
      <c r="J1478">
        <v>5.9974027566648997</v>
      </c>
      <c r="K1478">
        <v>41.562619763837503</v>
      </c>
      <c r="L1478">
        <v>44.108049412752102</v>
      </c>
      <c r="M1478">
        <v>56.666451901332202</v>
      </c>
      <c r="N1478">
        <v>0.33998873923901801</v>
      </c>
      <c r="O1478">
        <v>42.124883504193797</v>
      </c>
      <c r="P1478">
        <v>30.060606060605998</v>
      </c>
      <c r="Q1478">
        <v>2.7906698151443001E-2</v>
      </c>
    </row>
    <row r="1479" spans="1:17" hidden="1" x14ac:dyDescent="0.3">
      <c r="A1479" t="s">
        <v>3129</v>
      </c>
      <c r="B1479" t="s">
        <v>3130</v>
      </c>
      <c r="C1479" t="s">
        <v>3184</v>
      </c>
      <c r="D1479" t="s">
        <v>228</v>
      </c>
      <c r="E1479">
        <v>1039.59296365</v>
      </c>
      <c r="F1479">
        <v>552.15</v>
      </c>
      <c r="G1479">
        <v>123.461006183888</v>
      </c>
      <c r="H1479">
        <v>14.804991684541699</v>
      </c>
      <c r="I1479">
        <v>60.809937032499001</v>
      </c>
      <c r="J1479">
        <v>2.2490006776644802</v>
      </c>
      <c r="K1479">
        <v>510.76920223521</v>
      </c>
      <c r="L1479">
        <v>399.52379048335803</v>
      </c>
      <c r="M1479">
        <v>55.395233246742002</v>
      </c>
      <c r="N1479">
        <v>0.246667437053015</v>
      </c>
      <c r="O1479">
        <v>6.2211355609888601</v>
      </c>
      <c r="P1479">
        <v>174.36024844720399</v>
      </c>
      <c r="Q1479">
        <v>0.113148468471124</v>
      </c>
    </row>
    <row r="1480" spans="1:17" hidden="1" x14ac:dyDescent="0.3">
      <c r="A1480" t="s">
        <v>3131</v>
      </c>
      <c r="B1480" t="s">
        <v>3132</v>
      </c>
      <c r="C1480" t="s">
        <v>3184</v>
      </c>
      <c r="D1480" t="s">
        <v>468</v>
      </c>
      <c r="E1480">
        <v>1034.7766711500001</v>
      </c>
      <c r="F1480">
        <v>284.75</v>
      </c>
      <c r="G1480">
        <v>73.950618204469194</v>
      </c>
      <c r="H1480">
        <v>-7.3890197525680401</v>
      </c>
      <c r="I1480">
        <v>71.219397115586503</v>
      </c>
      <c r="J1480">
        <v>-2.2798310570495901</v>
      </c>
      <c r="K1480">
        <v>289.70809834925501</v>
      </c>
      <c r="L1480">
        <v>220.12623282440799</v>
      </c>
      <c r="M1480">
        <v>38.081630507561002</v>
      </c>
      <c r="N1480">
        <v>0.31365015606761198</v>
      </c>
      <c r="O1480">
        <v>22.212467076382801</v>
      </c>
      <c r="P1480">
        <v>123.245785966287</v>
      </c>
      <c r="Q1480">
        <v>0.15010224850242601</v>
      </c>
    </row>
    <row r="1481" spans="1:17" hidden="1" x14ac:dyDescent="0.3">
      <c r="A1481" t="s">
        <v>3133</v>
      </c>
      <c r="B1481" t="s">
        <v>3134</v>
      </c>
      <c r="C1481" t="s">
        <v>3184</v>
      </c>
      <c r="D1481" t="s">
        <v>72</v>
      </c>
      <c r="E1481">
        <v>1033.78663960361</v>
      </c>
      <c r="F1481">
        <v>166.84</v>
      </c>
      <c r="G1481">
        <v>2.8011169150949899</v>
      </c>
      <c r="H1481">
        <v>-10.1587909964547</v>
      </c>
      <c r="I1481">
        <v>3.5534317324506302</v>
      </c>
      <c r="J1481">
        <v>-1.44504450797733</v>
      </c>
      <c r="K1481">
        <v>183.8998840822</v>
      </c>
      <c r="L1481">
        <v>161.59522092113099</v>
      </c>
      <c r="M1481">
        <v>27.620465522229001</v>
      </c>
      <c r="N1481">
        <v>0.104690568722567</v>
      </c>
      <c r="O1481">
        <v>51.042915368017198</v>
      </c>
      <c r="P1481">
        <v>53.064220183486199</v>
      </c>
      <c r="Q1481">
        <v>4.6704541400834E-2</v>
      </c>
    </row>
    <row r="1482" spans="1:17" hidden="1" x14ac:dyDescent="0.3">
      <c r="A1482" t="s">
        <v>3135</v>
      </c>
      <c r="B1482" t="s">
        <v>3136</v>
      </c>
      <c r="C1482" t="s">
        <v>3184</v>
      </c>
      <c r="D1482" t="s">
        <v>3137</v>
      </c>
      <c r="E1482">
        <v>1023.5180216861</v>
      </c>
      <c r="F1482">
        <v>6.34</v>
      </c>
      <c r="G1482">
        <v>-78.577062023939007</v>
      </c>
      <c r="H1482">
        <v>9.7786996094531204</v>
      </c>
      <c r="I1482">
        <v>-55.942417755569998</v>
      </c>
      <c r="J1482">
        <v>0.39608462335038502</v>
      </c>
      <c r="K1482">
        <v>6.8378267574349696</v>
      </c>
      <c r="L1482">
        <v>8.41922046667964</v>
      </c>
      <c r="M1482">
        <v>37.110259057811099</v>
      </c>
      <c r="N1482">
        <v>0.78680463890540997</v>
      </c>
      <c r="O1482">
        <v>168.138801261829</v>
      </c>
      <c r="P1482">
        <v>40.265486725663699</v>
      </c>
      <c r="Q1482">
        <v>3.6049773708543002E-2</v>
      </c>
    </row>
    <row r="1483" spans="1:17" hidden="1" x14ac:dyDescent="0.3">
      <c r="A1483" t="s">
        <v>3138</v>
      </c>
      <c r="B1483" t="s">
        <v>3139</v>
      </c>
      <c r="C1483" t="s">
        <v>3184</v>
      </c>
      <c r="D1483" t="s">
        <v>270</v>
      </c>
      <c r="E1483">
        <v>1019.5434830980799</v>
      </c>
      <c r="F1483">
        <v>93.78</v>
      </c>
      <c r="G1483">
        <v>-47.393131892934598</v>
      </c>
      <c r="H1483">
        <v>1.06298271340734</v>
      </c>
      <c r="I1483">
        <v>-13.6255099798015</v>
      </c>
      <c r="J1483">
        <v>3.5165076804656201</v>
      </c>
      <c r="K1483">
        <v>95.449983207687694</v>
      </c>
      <c r="L1483">
        <v>96.550824981846503</v>
      </c>
      <c r="M1483">
        <v>48.3210518856094</v>
      </c>
      <c r="N1483">
        <v>0.53304726009997905</v>
      </c>
      <c r="O1483">
        <v>41.554702495201497</v>
      </c>
      <c r="P1483">
        <v>26.405175899716902</v>
      </c>
      <c r="Q1483">
        <v>4.3782593312526E-2</v>
      </c>
    </row>
    <row r="1484" spans="1:17" hidden="1" x14ac:dyDescent="0.3">
      <c r="A1484" t="s">
        <v>3140</v>
      </c>
      <c r="B1484" t="s">
        <v>3141</v>
      </c>
      <c r="C1484" t="s">
        <v>3184</v>
      </c>
      <c r="D1484" t="s">
        <v>54</v>
      </c>
      <c r="E1484">
        <v>1019.52864</v>
      </c>
      <c r="F1484">
        <v>202.5</v>
      </c>
      <c r="G1484">
        <v>23.590820195766501</v>
      </c>
      <c r="H1484">
        <v>-2.0227694801515499</v>
      </c>
      <c r="I1484">
        <v>-32.478386235488699</v>
      </c>
      <c r="J1484">
        <v>3.3661035697767501</v>
      </c>
      <c r="K1484">
        <v>212.97287255253599</v>
      </c>
      <c r="L1484">
        <v>204.78768885356999</v>
      </c>
      <c r="M1484">
        <v>40.839238356219496</v>
      </c>
      <c r="N1484">
        <v>0.58977752287688001</v>
      </c>
      <c r="O1484">
        <v>30.8641975308642</v>
      </c>
      <c r="P1484">
        <v>62.650602409638502</v>
      </c>
      <c r="Q1484">
        <v>5.1881330093353002E-2</v>
      </c>
    </row>
    <row r="1485" spans="1:17" hidden="1" x14ac:dyDescent="0.3">
      <c r="A1485" t="s">
        <v>3142</v>
      </c>
      <c r="B1485" t="s">
        <v>3143</v>
      </c>
      <c r="C1485" t="s">
        <v>3184</v>
      </c>
      <c r="D1485" t="s">
        <v>261</v>
      </c>
      <c r="E1485">
        <v>1014.65672837443</v>
      </c>
      <c r="F1485">
        <v>799.45</v>
      </c>
      <c r="G1485">
        <v>-23.710322276200799</v>
      </c>
      <c r="H1485">
        <v>14.324825517443401</v>
      </c>
      <c r="I1485">
        <v>-6.9628208649746703</v>
      </c>
      <c r="J1485">
        <v>7.5159925318774397</v>
      </c>
      <c r="M1485">
        <v>59.940665368248801</v>
      </c>
      <c r="O1485">
        <v>8.8248170617299202</v>
      </c>
      <c r="P1485">
        <v>17.2214076246334</v>
      </c>
    </row>
    <row r="1486" spans="1:17" hidden="1" x14ac:dyDescent="0.3">
      <c r="A1486" t="s">
        <v>3144</v>
      </c>
      <c r="B1486" t="s">
        <v>3145</v>
      </c>
      <c r="C1486" t="s">
        <v>3184</v>
      </c>
      <c r="D1486" t="s">
        <v>626</v>
      </c>
      <c r="E1486">
        <v>1010.6395460259999</v>
      </c>
      <c r="F1486">
        <v>46.15</v>
      </c>
      <c r="G1486">
        <v>-40.290311782859</v>
      </c>
      <c r="H1486">
        <v>0.81535707890525699</v>
      </c>
      <c r="I1486">
        <v>-11.5648778993649</v>
      </c>
      <c r="J1486">
        <v>1.4673710477792801</v>
      </c>
      <c r="K1486">
        <v>48.971071645961302</v>
      </c>
      <c r="L1486">
        <v>49.070224462624303</v>
      </c>
      <c r="M1486">
        <v>44.059488384501002</v>
      </c>
      <c r="N1486">
        <v>0.46262635240605798</v>
      </c>
      <c r="O1486">
        <v>34.777898158179802</v>
      </c>
      <c r="P1486">
        <v>14.800995024875601</v>
      </c>
      <c r="Q1486">
        <v>4.1069429860110002E-2</v>
      </c>
    </row>
    <row r="1487" spans="1:17" hidden="1" x14ac:dyDescent="0.3">
      <c r="A1487" t="s">
        <v>3146</v>
      </c>
      <c r="B1487" t="s">
        <v>3147</v>
      </c>
      <c r="C1487" t="s">
        <v>3184</v>
      </c>
      <c r="D1487" t="s">
        <v>613</v>
      </c>
      <c r="E1487">
        <v>1009.94754421172</v>
      </c>
      <c r="F1487">
        <v>2314</v>
      </c>
      <c r="G1487">
        <v>10.0207982367551</v>
      </c>
      <c r="H1487">
        <v>-22.075913841335002</v>
      </c>
      <c r="I1487">
        <v>6.4007568108869597</v>
      </c>
      <c r="J1487">
        <v>-5.4144349936337202</v>
      </c>
      <c r="K1487">
        <v>2483.9114519101599</v>
      </c>
      <c r="L1487">
        <v>2181.0276512386399</v>
      </c>
      <c r="M1487">
        <v>17.028660587703001</v>
      </c>
      <c r="N1487">
        <v>0.614871712464513</v>
      </c>
      <c r="O1487">
        <v>33.923941227312</v>
      </c>
      <c r="P1487">
        <v>52.739273927392702</v>
      </c>
      <c r="Q1487">
        <v>4.8733188761074998E-2</v>
      </c>
    </row>
    <row r="1488" spans="1:17" hidden="1" x14ac:dyDescent="0.3">
      <c r="A1488" t="s">
        <v>3148</v>
      </c>
      <c r="B1488" t="s">
        <v>3149</v>
      </c>
      <c r="C1488" t="s">
        <v>3184</v>
      </c>
      <c r="D1488" t="s">
        <v>261</v>
      </c>
      <c r="E1488">
        <v>1009.84772655707</v>
      </c>
      <c r="F1488">
        <v>716.45</v>
      </c>
      <c r="G1488">
        <v>122.088902888341</v>
      </c>
      <c r="H1488">
        <v>0.124656160997938</v>
      </c>
      <c r="I1488">
        <v>54.864856959433297</v>
      </c>
      <c r="J1488">
        <v>4.9628234949269796</v>
      </c>
      <c r="K1488">
        <v>723.29482606846</v>
      </c>
      <c r="L1488">
        <v>585.36361627590804</v>
      </c>
      <c r="M1488">
        <v>45.363149604571198</v>
      </c>
      <c r="N1488">
        <v>0.38606854276957298</v>
      </c>
      <c r="O1488">
        <v>57.7221020308465</v>
      </c>
      <c r="P1488">
        <v>169.69696969696901</v>
      </c>
      <c r="Q1488">
        <v>0.18862384924275499</v>
      </c>
    </row>
    <row r="1489" spans="1:17" hidden="1" x14ac:dyDescent="0.3">
      <c r="A1489" t="s">
        <v>3150</v>
      </c>
      <c r="B1489" t="s">
        <v>3151</v>
      </c>
      <c r="C1489" t="s">
        <v>3184</v>
      </c>
      <c r="D1489" t="s">
        <v>468</v>
      </c>
      <c r="E1489">
        <v>1009.50858109964</v>
      </c>
      <c r="F1489">
        <v>90.15</v>
      </c>
      <c r="G1489">
        <v>-31.732126959003899</v>
      </c>
      <c r="H1489">
        <v>12.6820998382147</v>
      </c>
      <c r="I1489">
        <v>2.5845390041453302</v>
      </c>
      <c r="J1489">
        <v>12.445689311624299</v>
      </c>
      <c r="K1489">
        <v>81.957458242684694</v>
      </c>
      <c r="L1489">
        <v>80.381863993466396</v>
      </c>
      <c r="M1489">
        <v>75.866970240108401</v>
      </c>
      <c r="N1489">
        <v>1.4220390711283799</v>
      </c>
      <c r="O1489">
        <v>31.392124237382099</v>
      </c>
      <c r="P1489">
        <v>36.590909090909001</v>
      </c>
      <c r="Q1489">
        <v>-3.5591102228729999E-3</v>
      </c>
    </row>
    <row r="1490" spans="1:17" hidden="1" x14ac:dyDescent="0.3">
      <c r="A1490" t="s">
        <v>3152</v>
      </c>
      <c r="B1490" t="s">
        <v>3153</v>
      </c>
      <c r="C1490" t="s">
        <v>3184</v>
      </c>
      <c r="D1490" t="s">
        <v>187</v>
      </c>
      <c r="E1490">
        <v>1009.32744805683</v>
      </c>
      <c r="F1490">
        <v>846.6</v>
      </c>
      <c r="G1490">
        <v>-5.90397063784373</v>
      </c>
      <c r="H1490">
        <v>6.5007978771340502</v>
      </c>
      <c r="I1490">
        <v>-2.0201526879136402</v>
      </c>
      <c r="J1490">
        <v>5.4207712263747698</v>
      </c>
      <c r="K1490">
        <v>795.17579018967001</v>
      </c>
      <c r="L1490">
        <v>769.10083487928796</v>
      </c>
      <c r="M1490">
        <v>62.228040596768302</v>
      </c>
      <c r="N1490">
        <v>2.5081814924922798</v>
      </c>
      <c r="O1490">
        <v>10.441767068273</v>
      </c>
      <c r="P1490">
        <v>28.5844471445929</v>
      </c>
      <c r="Q1490">
        <v>5.9367395316702001E-2</v>
      </c>
    </row>
    <row r="1491" spans="1:17" hidden="1" x14ac:dyDescent="0.3">
      <c r="A1491" t="s">
        <v>3154</v>
      </c>
      <c r="B1491" t="s">
        <v>3155</v>
      </c>
      <c r="C1491" t="s">
        <v>3184</v>
      </c>
      <c r="D1491" t="s">
        <v>557</v>
      </c>
      <c r="E1491">
        <v>1006.73495190576</v>
      </c>
      <c r="F1491">
        <v>645.54999999999995</v>
      </c>
      <c r="G1491">
        <v>-45.3176162063249</v>
      </c>
      <c r="H1491">
        <v>-1.73416919155125</v>
      </c>
      <c r="I1491">
        <v>4.5039298677947901</v>
      </c>
      <c r="J1491">
        <v>-4.5140394113503204</v>
      </c>
      <c r="K1491">
        <v>649.39744731130099</v>
      </c>
      <c r="L1491">
        <v>618.93730317293102</v>
      </c>
      <c r="M1491">
        <v>43.206780170496401</v>
      </c>
      <c r="N1491">
        <v>1.4419472754169</v>
      </c>
      <c r="O1491">
        <v>39.416001858880001</v>
      </c>
      <c r="P1491">
        <v>39.367443868739201</v>
      </c>
      <c r="Q1491">
        <v>0.101937939054191</v>
      </c>
    </row>
    <row r="1492" spans="1:17" hidden="1" x14ac:dyDescent="0.3">
      <c r="A1492" t="s">
        <v>3156</v>
      </c>
      <c r="B1492" t="s">
        <v>3157</v>
      </c>
      <c r="C1492" t="s">
        <v>3184</v>
      </c>
      <c r="D1492" t="s">
        <v>130</v>
      </c>
      <c r="E1492">
        <v>1006.70490966032</v>
      </c>
      <c r="F1492">
        <v>236.95</v>
      </c>
      <c r="G1492">
        <v>16.160273764888402</v>
      </c>
      <c r="H1492">
        <v>-15.356923294165201</v>
      </c>
      <c r="I1492">
        <v>-23.1007119905913</v>
      </c>
      <c r="J1492">
        <v>0.85389240282647605</v>
      </c>
      <c r="K1492">
        <v>270.34893148375801</v>
      </c>
      <c r="L1492">
        <v>255.90134857986001</v>
      </c>
      <c r="M1492">
        <v>31.843728094847901</v>
      </c>
      <c r="N1492">
        <v>0.57409285447101099</v>
      </c>
      <c r="O1492">
        <v>59.295209959907098</v>
      </c>
      <c r="P1492">
        <v>56.712962962962898</v>
      </c>
    </row>
    <row r="1493" spans="1:17" hidden="1" x14ac:dyDescent="0.3">
      <c r="A1493" t="s">
        <v>3158</v>
      </c>
      <c r="B1493" t="s">
        <v>3159</v>
      </c>
      <c r="C1493" t="s">
        <v>3184</v>
      </c>
      <c r="D1493" t="s">
        <v>468</v>
      </c>
      <c r="E1493">
        <v>1004.9632819350001</v>
      </c>
      <c r="F1493">
        <v>264.5</v>
      </c>
      <c r="G1493">
        <v>-35.185693939968203</v>
      </c>
      <c r="H1493">
        <v>5.1119421321720102</v>
      </c>
      <c r="I1493">
        <v>-8.4566837925633607</v>
      </c>
      <c r="J1493">
        <v>2.3716252670686102</v>
      </c>
      <c r="K1493">
        <v>268.34507083357602</v>
      </c>
      <c r="L1493">
        <v>265.63456500714602</v>
      </c>
      <c r="M1493">
        <v>50.576765295718999</v>
      </c>
      <c r="N1493">
        <v>0.86178697160797701</v>
      </c>
      <c r="O1493">
        <v>17.882797731568999</v>
      </c>
      <c r="P1493">
        <v>17.294900221729399</v>
      </c>
      <c r="Q1493">
        <v>-8.6095347018800006E-2</v>
      </c>
    </row>
    <row r="1494" spans="1:17" hidden="1" x14ac:dyDescent="0.3">
      <c r="A1494" t="s">
        <v>3160</v>
      </c>
      <c r="B1494" t="s">
        <v>3161</v>
      </c>
      <c r="C1494" t="s">
        <v>3184</v>
      </c>
      <c r="D1494" t="s">
        <v>400</v>
      </c>
      <c r="E1494">
        <v>1002.307584</v>
      </c>
      <c r="F1494">
        <v>10.01</v>
      </c>
      <c r="G1494">
        <v>56.073308346431197</v>
      </c>
      <c r="H1494">
        <v>19.604263757150001</v>
      </c>
      <c r="I1494">
        <v>-15.3650945932954</v>
      </c>
      <c r="J1494">
        <v>10.018946662288799</v>
      </c>
      <c r="K1494">
        <v>9.5236418655253097</v>
      </c>
      <c r="L1494">
        <v>8.5744876470338092</v>
      </c>
      <c r="M1494">
        <v>60.843700967387299</v>
      </c>
      <c r="N1494">
        <v>0.87231667798090495</v>
      </c>
      <c r="O1494">
        <v>55.344655344655301</v>
      </c>
      <c r="P1494">
        <v>150.25</v>
      </c>
      <c r="Q1494">
        <v>0.18191310829169899</v>
      </c>
    </row>
    <row r="1495" spans="1:17" hidden="1" x14ac:dyDescent="0.3">
      <c r="A1495" t="s">
        <v>3162</v>
      </c>
      <c r="B1495" t="s">
        <v>3163</v>
      </c>
      <c r="C1495" t="s">
        <v>3184</v>
      </c>
      <c r="D1495" t="s">
        <v>289</v>
      </c>
      <c r="E1495">
        <v>1001.466863775</v>
      </c>
      <c r="F1495">
        <v>156.25</v>
      </c>
      <c r="G1495">
        <v>467.23856693243903</v>
      </c>
      <c r="H1495">
        <v>-0.81139755029091898</v>
      </c>
      <c r="I1495">
        <v>107.301111137468</v>
      </c>
      <c r="J1495">
        <v>2.3582331430133698</v>
      </c>
      <c r="K1495">
        <v>180.67340478221701</v>
      </c>
      <c r="L1495">
        <v>150.13587310878901</v>
      </c>
      <c r="M1495">
        <v>39.394085355023698</v>
      </c>
      <c r="N1495">
        <v>0.32741442855282199</v>
      </c>
      <c r="O1495">
        <v>98.466064516128995</v>
      </c>
      <c r="P1495">
        <v>496.53562895637799</v>
      </c>
      <c r="Q1495">
        <v>0.19168991353369999</v>
      </c>
    </row>
    <row r="1496" spans="1:17" hidden="1" x14ac:dyDescent="0.3">
      <c r="A1496" t="s">
        <v>3164</v>
      </c>
      <c r="B1496" t="s">
        <v>3165</v>
      </c>
      <c r="C1496" t="s">
        <v>3184</v>
      </c>
      <c r="D1496" t="s">
        <v>294</v>
      </c>
      <c r="E1496">
        <v>1000.4718432</v>
      </c>
      <c r="F1496">
        <v>356.95</v>
      </c>
      <c r="G1496">
        <v>-13.648268892560401</v>
      </c>
      <c r="H1496">
        <v>0.103978398275102</v>
      </c>
      <c r="I1496">
        <v>-27.793535443533202</v>
      </c>
      <c r="J1496">
        <v>3.6708706453308801</v>
      </c>
      <c r="K1496">
        <v>362.55415596029297</v>
      </c>
      <c r="L1496">
        <v>355.465276084366</v>
      </c>
      <c r="M1496">
        <v>48.956925243306003</v>
      </c>
      <c r="N1496">
        <v>0.70345089769400304</v>
      </c>
      <c r="O1496">
        <v>25.787925479759</v>
      </c>
      <c r="P1496">
        <v>27.3457010346057</v>
      </c>
      <c r="Q1496">
        <v>0.130425301379307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Price_Filter_03_10_2024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2024-10-05T14:46:44Z</dcterms:created>
  <dcterms:modified xsi:type="dcterms:W3CDTF">2024-11-22T13:08:18Z</dcterms:modified>
</cp:coreProperties>
</file>